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tabRatio="970" activeTab="0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14">'10.sz.mell'!$1:$4</definedName>
    <definedName name="_xlnm.Print_Titles" localSheetId="5">'3.sz.mell'!$3:$4</definedName>
    <definedName name="_xlnm.Print_Area" localSheetId="2">'1.2.sz.mell.'!$A$79:$F$118</definedName>
    <definedName name="_xlnm.Print_Area" localSheetId="15">'10.1.sz.mell'!$A$1:$L$9</definedName>
    <definedName name="_xlnm.Print_Area" localSheetId="18">'12.sz.mell'!$A$1:$D$16</definedName>
    <definedName name="_xlnm.Print_Area" localSheetId="20">'14.sz.mell'!$A$1:$C$18</definedName>
    <definedName name="_xlnm.Print_Area" localSheetId="3">'2.1.sz.mell  '!$A$1:$E$23</definedName>
    <definedName name="_xlnm.Print_Area" localSheetId="4">'2.2.sz.mell  '!$A$1:$E$20</definedName>
    <definedName name="_xlnm.Print_Area" localSheetId="5">'3.sz.mell'!$A$1:$F$58</definedName>
    <definedName name="_xlnm.Print_Area" localSheetId="6">'4. sz.mell '!$A$1:$N$20</definedName>
    <definedName name="_xlnm.Print_Area" localSheetId="7">'5.sz.mell'!$A$1:$E$23</definedName>
    <definedName name="_xlnm.Print_Area" localSheetId="8">'6.sz.mell'!$A$1:$C$11</definedName>
    <definedName name="_xlnm.Print_Area" localSheetId="9">'7.sz.mell.'!$A$1:$J$10</definedName>
    <definedName name="_xlnm.Print_Area" localSheetId="10">'8.sz.mell. '!#REF!</definedName>
    <definedName name="_xlnm.Print_Area" localSheetId="12">'9.1.sz.mell'!$A$1:$L$22</definedName>
    <definedName name="_xlnm.Print_Area" localSheetId="13">'9.2.sz.mell'!$A$1:$M$19</definedName>
    <definedName name="_xlnm.Print_Area" localSheetId="0">'Címrend'!$A$1:$C$8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<sst xmlns="http://schemas.openxmlformats.org/spreadsheetml/2006/main" count="2108" uniqueCount="750">
  <si>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</si>
  <si>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</si>
  <si>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</si>
  <si>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</si>
  <si>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</si>
  <si>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</si>
  <si>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</si>
  <si>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</si>
  <si>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</si>
  <si>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</si>
  <si>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</si>
  <si>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</si>
  <si>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</si>
  <si>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</si>
  <si>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</si>
  <si>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</si>
  <si>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</si>
  <si>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</si>
  <si>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</si>
  <si>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</si>
  <si>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</si>
  <si>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</si>
  <si>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</si>
  <si>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</si>
  <si>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</si>
  <si>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</si>
  <si>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</si>
  <si>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</si>
  <si>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</si>
  <si>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</si>
  <si>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</si>
  <si>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</si>
  <si>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</si>
  <si>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</si>
  <si>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</si>
  <si>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</si>
  <si>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</si>
  <si>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</si>
  <si>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</si>
  <si>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</si>
  <si>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</si>
  <si>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</si>
  <si>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</si>
  <si>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</si>
  <si>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</si>
  <si>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</si>
  <si>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</si>
  <si>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</si>
  <si>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</si>
  <si>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</si>
  <si>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</si>
  <si>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</si>
  <si>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</si>
  <si>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</si>
  <si>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</si>
  <si>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</si>
  <si>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</si>
  <si>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</si>
  <si>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</si>
  <si>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</si>
  <si>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</si>
  <si>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</si>
  <si>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</si>
  <si>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</si>
  <si>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</si>
  <si>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</si>
  <si>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</si>
  <si>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</si>
  <si>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</si>
  <si>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</si>
  <si>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</si>
  <si>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</si>
  <si>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</si>
  <si>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</si>
  <si>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</si>
  <si>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</si>
  <si>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</si>
  <si>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</si>
  <si>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</si>
  <si>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</si>
  <si>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</si>
  <si>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</si>
  <si>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</si>
  <si>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</si>
  <si>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</si>
  <si>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</si>
  <si>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</si>
  <si>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</si>
  <si>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</si>
  <si>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</si>
  <si>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</si>
  <si>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</si>
  <si>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</si>
  <si>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</si>
  <si>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</si>
  <si>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</si>
  <si>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</si>
  <si>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</si>
  <si>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</si>
  <si>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</si>
  <si>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</si>
  <si>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</si>
  <si>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</si>
  <si>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</si>
  <si>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</si>
  <si>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</si>
  <si>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</si>
  <si>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</si>
  <si>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</si>
  <si>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</si>
  <si>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</si>
  <si>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</si>
  <si>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</si>
  <si>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</si>
  <si>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</si>
  <si>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</si>
  <si>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</si>
  <si>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</si>
  <si>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</si>
  <si>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</si>
  <si>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</si>
  <si>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</si>
  <si>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</si>
  <si>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</si>
  <si>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</si>
  <si>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</si>
  <si>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</si>
  <si>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</si>
  <si>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</si>
  <si>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</si>
  <si>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</si>
  <si>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</si>
  <si>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</si>
  <si>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</si>
  <si>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</si>
  <si>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</si>
  <si>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</si>
  <si>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</si>
  <si>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</si>
  <si>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</si>
  <si>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</si>
  <si>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</si>
  <si>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</si>
  <si>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</si>
  <si>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</si>
  <si>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</si>
  <si>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</si>
  <si>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</si>
  <si>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</si>
  <si>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</si>
  <si>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</si>
  <si>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</si>
  <si>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</si>
  <si>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</si>
  <si>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</si>
  <si>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</si>
  <si>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</si>
  <si>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</si>
  <si>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</si>
  <si>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</si>
  <si>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</si>
  <si>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</si>
  <si>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</si>
  <si>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</si>
  <si>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</si>
  <si>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</si>
  <si>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</si>
  <si>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</si>
  <si>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</si>
  <si>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</si>
  <si>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</si>
  <si>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</si>
  <si>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</si>
  <si>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</si>
  <si>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</si>
  <si>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</si>
  <si>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</si>
  <si>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</si>
  <si>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</si>
  <si>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</si>
  <si>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</si>
  <si>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</si>
  <si>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</si>
  <si>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</si>
  <si>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</si>
  <si>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</si>
  <si>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</si>
  <si>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</si>
  <si>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</si>
  <si>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</si>
  <si>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</si>
  <si>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</si>
  <si>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</si>
  <si>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</si>
  <si>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</si>
  <si>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</si>
  <si>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</si>
  <si>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</si>
  <si>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</si>
  <si>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</si>
  <si>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</si>
  <si>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</si>
  <si>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</si>
  <si>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</si>
  <si>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</si>
  <si>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</si>
  <si>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</si>
  <si>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</si>
  <si>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</si>
  <si>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</si>
  <si>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</si>
  <si>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</si>
  <si>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</si>
  <si>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</si>
  <si>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</si>
  <si>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</si>
  <si>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</si>
  <si>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</si>
  <si>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</si>
  <si>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</si>
  <si>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</si>
  <si>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</si>
  <si>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</si>
  <si>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</si>
  <si>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</si>
  <si>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</si>
  <si>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</si>
  <si>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</si>
  <si>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</si>
  <si>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</si>
  <si>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</si>
  <si>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</si>
  <si>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</si>
  <si>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</si>
  <si>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</si>
  <si>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</si>
  <si>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</si>
  <si>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</si>
  <si>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</si>
  <si>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</si>
  <si>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</si>
  <si>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</si>
  <si>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</si>
  <si>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</si>
  <si>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</si>
  <si>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</si>
  <si>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</si>
  <si>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</si>
  <si>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</si>
  <si>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</si>
  <si>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</si>
  <si>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</si>
  <si>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</si>
  <si>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</si>
  <si>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</si>
  <si>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</si>
  <si>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</si>
  <si>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</si>
  <si>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</si>
  <si>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</si>
  <si>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</si>
  <si>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</si>
  <si>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</si>
  <si>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</si>
  <si>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</si>
  <si>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</si>
  <si>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</si>
  <si>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</si>
  <si>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</si>
  <si>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</si>
  <si>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</si>
  <si>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</si>
  <si>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</si>
  <si>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</si>
  <si>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</si>
  <si>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</si>
  <si>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</si>
  <si>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</si>
  <si>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</si>
  <si>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</si>
  <si>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</si>
  <si>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</si>
  <si>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</si>
  <si>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</si>
  <si>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</si>
  <si>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</si>
  <si>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</si>
  <si>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</si>
  <si>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</si>
  <si>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</si>
  <si>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</si>
  <si>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</si>
  <si>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</si>
  <si>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</si>
  <si>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</si>
  <si>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</si>
  <si>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</si>
  <si>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</si>
  <si>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</si>
  <si>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</si>
  <si>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</si>
  <si>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</si>
  <si>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</si>
  <si>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</si>
  <si>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</si>
  <si>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</si>
  <si>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</si>
  <si>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</si>
  <si>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</si>
  <si>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</si>
  <si>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</si>
  <si>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</si>
  <si>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</si>
  <si>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</si>
  <si>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</si>
  <si>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</si>
  <si>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</si>
  <si>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</si>
  <si>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</si>
  <si>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</si>
  <si>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</si>
  <si>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</si>
  <si>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</si>
  <si>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</si>
  <si>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</si>
  <si>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</si>
  <si>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</si>
  <si>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</si>
  <si>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</si>
  <si>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</si>
  <si>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</si>
  <si>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</si>
  <si>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</si>
  <si>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</si>
  <si>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</si>
  <si>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</si>
  <si>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</si>
  <si>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</si>
  <si>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</si>
  <si>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</si>
  <si>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</si>
  <si>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</si>
  <si>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</si>
  <si>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</si>
  <si>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</si>
  <si>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</si>
  <si>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</si>
  <si>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</si>
  <si>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</si>
  <si>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</si>
  <si>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</si>
  <si>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</si>
  <si>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</si>
  <si>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</si>
  <si>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</si>
  <si>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</si>
  <si>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</si>
  <si>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</si>
  <si>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</si>
  <si>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</si>
  <si>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</si>
  <si>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</si>
  <si>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</si>
  <si>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</si>
  <si>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</si>
  <si>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</si>
  <si>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</si>
  <si>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</si>
  <si>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</si>
  <si>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</si>
  <si>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</si>
  <si>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</si>
  <si>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</si>
  <si>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</si>
  <si>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</si>
  <si>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</si>
  <si>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</si>
  <si>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</si>
  <si>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</si>
  <si>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</si>
  <si>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</si>
  <si>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</si>
  <si>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</si>
  <si>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</si>
  <si>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</si>
  <si>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</si>
  <si>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</si>
  <si>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</si>
  <si>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</si>
  <si>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</si>
  <si>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</si>
  <si>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</si>
  <si>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</si>
  <si>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</si>
  <si>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</si>
  <si>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</si>
  <si>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</si>
  <si>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</si>
  <si>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</si>
  <si>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</si>
  <si>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</si>
  <si>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</si>
  <si>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</si>
  <si>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</si>
  <si>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</si>
  <si>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</si>
  <si>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Sor-szám</t>
  </si>
  <si>
    <t>Összesen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</si>
  <si>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</si>
  <si>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</si>
  <si>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</si>
  <si>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</si>
  <si>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</si>
  <si>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</si>
  <si>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</si>
  <si>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</si>
  <si>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</si>
  <si>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</si>
  <si>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</si>
  <si>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</si>
  <si>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</si>
  <si>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</si>
  <si>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</si>
  <si>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</si>
  <si>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</si>
  <si>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</si>
  <si>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</si>
  <si>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</si>
  <si>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</si>
  <si>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</si>
  <si>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</si>
  <si>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</si>
  <si>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</si>
  <si>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</si>
  <si>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</si>
  <si>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</si>
  <si>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</si>
  <si>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</si>
  <si>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</si>
  <si>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</si>
  <si>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</si>
  <si>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</si>
  <si>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</si>
  <si>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</si>
  <si>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</si>
  <si>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</si>
  <si>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</si>
  <si>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</si>
  <si>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</si>
  <si>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</si>
  <si>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</si>
  <si>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</si>
  <si>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</si>
  <si>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</si>
  <si>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</si>
  <si>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</si>
  <si>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</si>
  <si>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</si>
  <si>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</si>
  <si>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</si>
  <si>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</si>
  <si>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</si>
  <si>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</si>
  <si>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</si>
  <si>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</si>
  <si>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</si>
  <si>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</si>
  <si>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</si>
  <si>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</si>
  <si>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</si>
  <si>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</si>
  <si>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</si>
  <si>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</si>
  <si>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</si>
  <si>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</si>
  <si>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</si>
  <si>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</si>
  <si>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</si>
  <si>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</si>
  <si>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</si>
  <si>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</si>
  <si>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</si>
  <si>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</si>
  <si>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</si>
  <si>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</si>
  <si>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</si>
  <si>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</si>
  <si>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</si>
  <si>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</si>
  <si>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</si>
  <si>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</si>
  <si>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</si>
  <si>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</si>
  <si>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</si>
  <si>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</si>
  <si>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</si>
  <si>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</si>
  <si>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</si>
  <si>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</si>
  <si>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</si>
  <si>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</si>
  <si>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</si>
  <si>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</si>
  <si>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</si>
  <si>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</si>
  <si>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</si>
  <si>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</si>
  <si>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</si>
  <si>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</si>
  <si>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</si>
  <si>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</si>
  <si>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</si>
  <si>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</si>
  <si>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</si>
  <si>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</si>
  <si>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</si>
  <si>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</si>
  <si>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</si>
  <si>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</si>
  <si>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</si>
  <si>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</si>
  <si>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</si>
  <si>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</si>
  <si>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</si>
  <si>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</si>
  <si>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</si>
  <si>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</si>
  <si>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</si>
  <si>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</si>
  <si>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</si>
  <si>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</si>
  <si>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</si>
  <si>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</si>
  <si>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</si>
  <si>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</si>
  <si>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</si>
  <si>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</si>
  <si>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</si>
  <si>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</si>
  <si>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</si>
  <si>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</si>
  <si>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</si>
  <si>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</si>
  <si>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</si>
  <si>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</si>
  <si>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</si>
  <si>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</si>
  <si>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</si>
  <si>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</si>
  <si>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</si>
  <si>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</si>
  <si>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</si>
  <si>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</si>
  <si>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</si>
  <si>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</si>
  <si>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</si>
  <si>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</si>
  <si>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</si>
  <si>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</si>
  <si>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</si>
  <si>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</si>
  <si>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</si>
  <si>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</si>
  <si>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</si>
  <si>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</si>
  <si>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</si>
  <si>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</si>
  <si>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</si>
  <si>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</si>
  <si>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</si>
  <si>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</si>
  <si>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</si>
  <si>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</si>
  <si>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</si>
  <si>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</si>
  <si>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</si>
  <si>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</si>
  <si>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</si>
  <si>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</si>
  <si>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</si>
  <si>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</si>
  <si>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</si>
  <si>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</si>
  <si>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</si>
  <si>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</si>
  <si>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</si>
  <si>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</si>
  <si>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</si>
  <si>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</si>
  <si>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</si>
  <si>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</si>
  <si>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</si>
  <si>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</si>
  <si>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</si>
  <si>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</si>
  <si>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</si>
  <si>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</si>
  <si>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</si>
  <si>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</si>
  <si>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</si>
  <si>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</si>
  <si>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</si>
  <si>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</si>
  <si>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</si>
  <si>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</si>
  <si>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</si>
  <si>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</si>
  <si>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</si>
  <si>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</si>
  <si>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</si>
  <si>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</si>
  <si>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</si>
  <si>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</si>
  <si>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</si>
  <si>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</si>
  <si>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</si>
  <si>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</si>
  <si>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</si>
  <si>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</si>
  <si>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</si>
  <si>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</si>
  <si>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</si>
  <si>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</si>
  <si>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</si>
  <si>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</si>
  <si>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</si>
  <si>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</si>
  <si>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Felújítási kiadások összesen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</si>
  <si>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</si>
  <si>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</si>
  <si>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</si>
  <si>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</si>
  <si>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</si>
  <si>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</si>
  <si>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</si>
  <si>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</si>
  <si>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</si>
  <si>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</si>
  <si>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</si>
  <si>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</si>
  <si>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Kétpó Községi Önkormányzat</t>
  </si>
  <si>
    <t>Arany János Általános Művelődési Központ</t>
  </si>
  <si>
    <t>Kétpó Község Önkormányzatának
 Európai Uniós támogatással megvalósuló projektjei</t>
  </si>
  <si>
    <t>Kétpó Községi Önkormányzat
által megkötött, több éves kihatással járó, adósságot keletkeztető ügyletek fizetési kötelezettségeinek bemutatása a lejáratig</t>
  </si>
  <si>
    <t>Kétpó Községi Önkormányzata
költségvetési évet követő három év tervezett előirányzatainak keretszámai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</si>
  <si>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</si>
  <si>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</si>
  <si>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</si>
  <si>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</si>
  <si>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</si>
  <si>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</si>
  <si>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</si>
  <si>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</si>
  <si>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</si>
  <si>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</si>
  <si>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</si>
  <si>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</si>
  <si>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</si>
  <si>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</si>
  <si>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</si>
  <si>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</si>
  <si>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</si>
  <si>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</si>
  <si>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</si>
  <si>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</si>
  <si>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</si>
  <si>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</si>
  <si>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</si>
  <si>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</si>
  <si>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</si>
  <si>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</si>
  <si>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</si>
  <si>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</si>
  <si>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</si>
  <si>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</si>
  <si>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</si>
  <si>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</si>
  <si>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</si>
  <si>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</si>
  <si>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</si>
  <si>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</si>
  <si>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</si>
  <si>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</si>
  <si>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</si>
  <si>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</si>
  <si>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>2020. évi kötelezettség</t>
  </si>
  <si>
    <t>2021.</t>
  </si>
  <si>
    <t>Beszámítás
(A számított bevétel a 2016. évi iparűzési adóalap 0,55%-a)</t>
  </si>
  <si>
    <t>Polgármesteri illetmény támogatása</t>
  </si>
  <si>
    <t>Címrend
Kétpó Község Önkormányzata 2019. évi költségvetéséhez</t>
  </si>
  <si>
    <t>Kétpó Község Önkormányzata</t>
  </si>
  <si>
    <t>Kétpó Község Önkormányzata
2019. évi költségvetésének összevont mérlege</t>
  </si>
  <si>
    <t>2019. évi eredeti előirányzat</t>
  </si>
  <si>
    <t>Kétpó Község Önkormányzata
2019. évi kötelező feladatainak mérlege</t>
  </si>
  <si>
    <t>Kétpó Község  Önkormányzata
2019. évi költségvetésében a működési célú bevételek és kiadások összevont mérlege</t>
  </si>
  <si>
    <t>2019. évi előirányzat</t>
  </si>
  <si>
    <t>Kétpó Község Önkormányzata
 2019. évi költségvetésében a felhalmozási célú bevételek és kiadások összevont mérlege</t>
  </si>
  <si>
    <t>2019. évi állami támogatás</t>
  </si>
  <si>
    <t>Kétpó Község Önkormányzatának
2019. évi állami támogatások  jogcímei és összegei</t>
  </si>
  <si>
    <t>Kétpó Község Önkormányzata
2019. évi és további évekre áthúzódó Beruházási és felújítási kiadások feladatonként</t>
  </si>
  <si>
    <t>2019.év</t>
  </si>
  <si>
    <t>2020. év és azt követő évek</t>
  </si>
  <si>
    <t>2020.  év és azt követő évek javaslata</t>
  </si>
  <si>
    <t>Ebből 2019. évi kiadáshoz szükséges támogatás</t>
  </si>
  <si>
    <t>2018. évben utalt támogatás</t>
  </si>
  <si>
    <t>Kétpó Község Önkormányzata
által 2019. évben nyújtott működési és felhalmozási  támogatások</t>
  </si>
  <si>
    <t>Kétpó Község Önkormányzata
által 2019. évben folyósított ellátottak pénzbeli juttatásai</t>
  </si>
  <si>
    <t>Kétpó Község Önkormányzata
2019. évi működési költségvetési bevételeinek forrásösszetétele</t>
  </si>
  <si>
    <t>Kétpó Község Önkormányzatának
2019. évi bevételi és kiadási előirányzatai</t>
  </si>
  <si>
    <t>Kétpó Község Önkormányzatának
2019. évi bevételei  feladatonként</t>
  </si>
  <si>
    <t>Kétpó Község Önkormányzatának
2019. évi kiadásai  feladatonként</t>
  </si>
  <si>
    <t>2019. évi terv</t>
  </si>
  <si>
    <t>Arany János Általános Művelődési Központ
2019. évi bevételi és kiadási előirányzatai</t>
  </si>
  <si>
    <t>Arany János Általános Művelődési Központ
2019. évi bevételei  feladatonként</t>
  </si>
  <si>
    <t>Arany János Általános Művelődési Központ
2019. évi kiadásai  feladatonként</t>
  </si>
  <si>
    <t>Kétpó Községi Önkormányzata
2019. évi Előirányzat-felhasználási terve havi bontásban</t>
  </si>
  <si>
    <t>Kétpó Község Önkormányzata
által 2019. évben adott közvetett támogatások</t>
  </si>
  <si>
    <t>Kétpó Községi Önkormányzata
2019. évi engedélyezett létszámkerete</t>
  </si>
  <si>
    <t>Kétpó Községi Önkormányzata
2019. évi általános és céltartalékai</t>
  </si>
  <si>
    <t>2022.</t>
  </si>
  <si>
    <t>2019. évi költelezettség</t>
  </si>
  <si>
    <t>2021. évi kötelezettség</t>
  </si>
  <si>
    <t>Kétpó Község Önkormányzata
saját bevételeinek részletezése az adósságot keletkeztető ügyletből származó tárgyévi fizetési kötelezettség megállapításához</t>
  </si>
  <si>
    <t xml:space="preserve">Kétpó Községi Önkormányzat
2019. évi adósságot keletkeztető fejlesztési céljai </t>
  </si>
  <si>
    <t>A 2019. évi fejlesztések várható kiadása</t>
  </si>
  <si>
    <t>A 2019. évi fejlesztésekhezhez kapcsolódó önerő</t>
  </si>
  <si>
    <t>2017. év</t>
  </si>
  <si>
    <t>2018. év</t>
  </si>
  <si>
    <t>Lekötött betét megszüntetése</t>
  </si>
  <si>
    <t>B817</t>
  </si>
  <si>
    <t>Módosító összeg I.</t>
  </si>
  <si>
    <t>2019. évi módosított előirányzat</t>
  </si>
  <si>
    <t>G</t>
  </si>
  <si>
    <t>H</t>
  </si>
  <si>
    <t>Természetbeni gyermegvédelmi támogatás</t>
  </si>
  <si>
    <t>Módosító összeg II.</t>
  </si>
  <si>
    <t>I</t>
  </si>
  <si>
    <t>Egyéb működési célú támogatások áht.-n belülről</t>
  </si>
  <si>
    <r>
      <t xml:space="preserve"> - az 5-ből: - </t>
    </r>
    <r>
      <rPr>
        <i/>
        <sz val="10"/>
        <rFont val="Times New Roman CE"/>
        <family val="0"/>
      </rPr>
      <t>Elvonások és befizetések</t>
    </r>
  </si>
  <si>
    <t>Önkormányzatok elszámolásai a központi költségvetéssel</t>
  </si>
  <si>
    <t>018010</t>
  </si>
  <si>
    <t>Településfejlesztési projektek és támogatásuk</t>
  </si>
  <si>
    <t>062020</t>
  </si>
  <si>
    <t>Esélyegyenlőség elősegítését célzó tevékenységek és programok</t>
  </si>
  <si>
    <t>107080</t>
  </si>
  <si>
    <t>Önkormányzatok funkcióra nem sorolható bevételei államháztartáson kívülről</t>
  </si>
  <si>
    <t>900020</t>
  </si>
  <si>
    <t>Lakásfenntartással, lakhatással összefüggő ellátások</t>
  </si>
  <si>
    <t>106020</t>
  </si>
  <si>
    <t>Módosító összeg iI.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</si>
</sst>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,##0.0"/>
    <numFmt numFmtId="168" formatCode="_-* #,##0\ _F_t_-;\-* #,##0\ _F_t_-;_-* &quot;-&quot;??\ _F_t_-;_-@_-"/>
    <numFmt numFmtId="169" formatCode="#,###.00"/>
    <numFmt numFmtId="170" formatCode="_-* #,##0.00\ _F_t_-;\-* #,##0.00\ _F_t_-;_-* \-??\ _F_t_-;_-@_-"/>
    <numFmt numFmtId="171" formatCode="#,##0.00\ _F_t"/>
    <numFmt numFmtId="172" formatCode="#,##0\ &quot;Ft&quot;"/>
    <numFmt numFmtId="173" formatCode="[$-40E]yyyy\.\ mmmm\ d\."/>
    <numFmt numFmtId="174" formatCode="0.0"/>
  </numFmts>
  <fonts count="9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 style="thin"/>
      <bottom style="hair"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hair"/>
      <top style="thin"/>
      <bottom style="hair"/>
    </border>
    <border>
      <left/>
      <right/>
      <top style="medium"/>
      <bottom/>
    </border>
    <border>
      <left style="thin"/>
      <right/>
      <top style="hair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7" fillId="14" borderId="0" applyNumberFormat="0" applyBorder="0" applyAlignment="0" applyProtection="0"/>
    <xf numFmtId="0" fontId="1" fillId="15" borderId="0" applyNumberFormat="0" applyBorder="0" applyAlignment="0" applyProtection="0"/>
    <xf numFmtId="0" fontId="77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9" borderId="0" applyNumberFormat="0" applyBorder="0" applyAlignment="0" applyProtection="0"/>
    <xf numFmtId="0" fontId="77" fillId="21" borderId="0" applyNumberFormat="0" applyBorder="0" applyAlignment="0" applyProtection="0"/>
    <xf numFmtId="0" fontId="1" fillId="15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20" fillId="25" borderId="0" applyNumberFormat="0" applyBorder="0" applyAlignment="0" applyProtection="0"/>
    <xf numFmtId="0" fontId="78" fillId="26" borderId="0" applyNumberFormat="0" applyBorder="0" applyAlignment="0" applyProtection="0"/>
    <xf numFmtId="0" fontId="20" fillId="17" borderId="0" applyNumberFormat="0" applyBorder="0" applyAlignment="0" applyProtection="0"/>
    <xf numFmtId="0" fontId="78" fillId="27" borderId="0" applyNumberFormat="0" applyBorder="0" applyAlignment="0" applyProtection="0"/>
    <xf numFmtId="0" fontId="20" fillId="19" borderId="0" applyNumberFormat="0" applyBorder="0" applyAlignment="0" applyProtection="0"/>
    <xf numFmtId="0" fontId="78" fillId="28" borderId="0" applyNumberFormat="0" applyBorder="0" applyAlignment="0" applyProtection="0"/>
    <xf numFmtId="0" fontId="20" fillId="29" borderId="0" applyNumberFormat="0" applyBorder="0" applyAlignment="0" applyProtection="0"/>
    <xf numFmtId="0" fontId="78" fillId="30" borderId="0" applyNumberFormat="0" applyBorder="0" applyAlignment="0" applyProtection="0"/>
    <xf numFmtId="0" fontId="20" fillId="31" borderId="0" applyNumberFormat="0" applyBorder="0" applyAlignment="0" applyProtection="0"/>
    <xf numFmtId="0" fontId="78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21" fillId="5" borderId="0" applyNumberFormat="0" applyBorder="0" applyAlignment="0" applyProtection="0"/>
    <xf numFmtId="0" fontId="79" fillId="38" borderId="1" applyNumberFormat="0" applyAlignment="0" applyProtection="0"/>
    <xf numFmtId="0" fontId="30" fillId="13" borderId="2" applyNumberFormat="0" applyAlignment="0" applyProtection="0"/>
    <xf numFmtId="0" fontId="22" fillId="39" borderId="2" applyNumberFormat="0" applyAlignment="0" applyProtection="0"/>
    <xf numFmtId="0" fontId="23" fillId="40" borderId="3" applyNumberFormat="0" applyAlignment="0" applyProtection="0"/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27" fillId="0" borderId="5" applyNumberFormat="0" applyFill="0" applyAlignment="0" applyProtection="0"/>
    <xf numFmtId="0" fontId="82" fillId="0" borderId="6" applyNumberFormat="0" applyFill="0" applyAlignment="0" applyProtection="0"/>
    <xf numFmtId="0" fontId="28" fillId="0" borderId="7" applyNumberFormat="0" applyFill="0" applyAlignment="0" applyProtection="0"/>
    <xf numFmtId="0" fontId="83" fillId="0" borderId="8" applyNumberFormat="0" applyFill="0" applyAlignment="0" applyProtection="0"/>
    <xf numFmtId="0" fontId="29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41" borderId="10" applyNumberFormat="0" applyAlignment="0" applyProtection="0"/>
    <xf numFmtId="0" fontId="23" fillId="40" borderId="3" applyNumberFormat="0" applyAlignment="0" applyProtection="0"/>
    <xf numFmtId="0" fontId="2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25" fillId="0" borderId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88" fillId="50" borderId="0" applyNumberFormat="0" applyBorder="0" applyAlignment="0" applyProtection="0"/>
    <xf numFmtId="0" fontId="26" fillId="7" borderId="0" applyNumberFormat="0" applyBorder="0" applyAlignment="0" applyProtection="0"/>
    <xf numFmtId="0" fontId="89" fillId="51" borderId="15" applyNumberFormat="0" applyAlignment="0" applyProtection="0"/>
    <xf numFmtId="0" fontId="36" fillId="39" borderId="16" applyNumberFormat="0" applyAlignment="0" applyProtection="0"/>
    <xf numFmtId="0" fontId="9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3" borderId="14" applyNumberFormat="0" applyFont="0" applyAlignment="0" applyProtection="0"/>
    <xf numFmtId="0" fontId="36" fillId="39" borderId="16" applyNumberFormat="0" applyAlignment="0" applyProtection="0"/>
    <xf numFmtId="0" fontId="93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4" fillId="53" borderId="0" applyNumberFormat="0" applyBorder="0" applyAlignment="0" applyProtection="0"/>
    <xf numFmtId="0" fontId="21" fillId="5" borderId="0" applyNumberFormat="0" applyBorder="0" applyAlignment="0" applyProtection="0"/>
    <xf numFmtId="0" fontId="95" fillId="54" borderId="0" applyNumberFormat="0" applyBorder="0" applyAlignment="0" applyProtection="0"/>
    <xf numFmtId="0" fontId="32" fillId="52" borderId="0" applyNumberFormat="0" applyBorder="0" applyAlignment="0" applyProtection="0"/>
    <xf numFmtId="0" fontId="60" fillId="0" borderId="0">
      <alignment/>
      <protection/>
    </xf>
    <xf numFmtId="0" fontId="96" fillId="51" borderId="1" applyNumberFormat="0" applyAlignment="0" applyProtection="0"/>
    <xf numFmtId="0" fontId="22" fillId="39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229">
    <xf numFmtId="0" fontId="0" fillId="0" borderId="0" xfId="0" applyAlignment="1">
      <alignment/>
    </xf>
    <xf numFmtId="0" fontId="2" fillId="0" borderId="0" xfId="215" applyFill="1" applyProtection="1">
      <alignment/>
      <protection/>
    </xf>
    <xf numFmtId="166" fontId="5" fillId="0" borderId="0" xfId="215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0" fontId="7" fillId="0" borderId="21" xfId="215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Protection="1">
      <alignment/>
      <protection/>
    </xf>
    <xf numFmtId="49" fontId="0" fillId="0" borderId="22" xfId="2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0" fillId="0" borderId="0" xfId="215" applyFont="1" applyFill="1" applyProtection="1">
      <alignment/>
      <protection/>
    </xf>
    <xf numFmtId="49" fontId="0" fillId="0" borderId="24" xfId="215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66" fontId="0" fillId="0" borderId="26" xfId="215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 indent="6"/>
      <protection/>
    </xf>
    <xf numFmtId="49" fontId="0" fillId="0" borderId="27" xfId="215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66" fontId="7" fillId="0" borderId="21" xfId="215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 applyProtection="1">
      <alignment horizontal="left" wrapText="1"/>
      <protection/>
    </xf>
    <xf numFmtId="0" fontId="9" fillId="0" borderId="25" xfId="0" applyFont="1" applyBorder="1" applyAlignment="1" applyProtection="1">
      <alignment horizontal="left" wrapText="1"/>
      <protection/>
    </xf>
    <xf numFmtId="0" fontId="10" fillId="0" borderId="25" xfId="0" applyFont="1" applyBorder="1" applyAlignment="1" applyProtection="1">
      <alignment horizontal="left" vertical="center" wrapText="1" indent="7"/>
      <protection/>
    </xf>
    <xf numFmtId="0" fontId="10" fillId="0" borderId="28" xfId="0" applyFont="1" applyBorder="1" applyAlignment="1" applyProtection="1">
      <alignment horizontal="left" vertical="center" wrapText="1" indent="7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166" fontId="7" fillId="0" borderId="21" xfId="215" applyNumberFormat="1" applyFont="1" applyFill="1" applyBorder="1" applyAlignment="1" applyProtection="1">
      <alignment horizontal="right" vertical="center" wrapText="1" indent="1"/>
      <protection/>
    </xf>
    <xf numFmtId="49" fontId="0" fillId="0" borderId="29" xfId="215" applyNumberFormat="1" applyFont="1" applyFill="1" applyBorder="1" applyAlignment="1" applyProtection="1">
      <alignment horizontal="center" vertical="center" wrapText="1"/>
      <protection/>
    </xf>
    <xf numFmtId="0" fontId="0" fillId="0" borderId="30" xfId="215" applyFont="1" applyFill="1" applyBorder="1" applyAlignment="1" applyProtection="1">
      <alignment horizontal="left" vertical="center" wrapText="1"/>
      <protection/>
    </xf>
    <xf numFmtId="0" fontId="0" fillId="0" borderId="30" xfId="215" applyFont="1" applyFill="1" applyBorder="1" applyAlignment="1" applyProtection="1">
      <alignment horizontal="center" vertical="center" wrapText="1"/>
      <protection/>
    </xf>
    <xf numFmtId="16" fontId="10" fillId="0" borderId="25" xfId="161" applyNumberFormat="1" applyFont="1" applyFill="1" applyBorder="1" applyAlignment="1">
      <alignment horizontal="left" vertical="center" indent="5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5" xfId="161" applyFont="1" applyFill="1" applyBorder="1" applyAlignment="1">
      <alignment horizontal="left" vertical="center" indent="5"/>
      <protection/>
    </xf>
    <xf numFmtId="0" fontId="9" fillId="0" borderId="25" xfId="161" applyFont="1" applyFill="1" applyBorder="1" applyAlignment="1">
      <alignment horizontal="left"/>
      <protection/>
    </xf>
    <xf numFmtId="0" fontId="10" fillId="0" borderId="25" xfId="161" applyFont="1" applyFill="1" applyBorder="1" applyAlignment="1">
      <alignment horizontal="left" indent="5"/>
      <protection/>
    </xf>
    <xf numFmtId="0" fontId="9" fillId="0" borderId="25" xfId="161" applyFont="1" applyFill="1" applyBorder="1" applyAlignment="1">
      <alignment horizontal="left" wrapText="1"/>
      <protection/>
    </xf>
    <xf numFmtId="49" fontId="0" fillId="0" borderId="31" xfId="215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left" wrapText="1"/>
      <protection/>
    </xf>
    <xf numFmtId="0" fontId="9" fillId="0" borderId="30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49" fontId="0" fillId="0" borderId="22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center" wrapText="1"/>
      <protection/>
    </xf>
    <xf numFmtId="49" fontId="0" fillId="0" borderId="24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7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0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166" fontId="7" fillId="0" borderId="34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10" fillId="0" borderId="25" xfId="0" applyFont="1" applyBorder="1" applyAlignment="1" applyProtection="1">
      <alignment horizontal="left" wrapText="1" indent="5"/>
      <protection/>
    </xf>
    <xf numFmtId="0" fontId="10" fillId="0" borderId="28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0" xfId="215" applyFill="1" applyAlignment="1" applyProtection="1">
      <alignment/>
      <protection/>
    </xf>
    <xf numFmtId="0" fontId="0" fillId="0" borderId="23" xfId="215" applyFont="1" applyFill="1" applyBorder="1" applyAlignment="1" applyProtection="1">
      <alignment horizontal="left" vertical="center" wrapText="1"/>
      <protection/>
    </xf>
    <xf numFmtId="0" fontId="0" fillId="0" borderId="23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11" fillId="0" borderId="25" xfId="215" applyFont="1" applyFill="1" applyBorder="1" applyAlignment="1" applyProtection="1">
      <alignment horizontal="left" vertical="center" wrapText="1" indent="5"/>
      <protection/>
    </xf>
    <xf numFmtId="0" fontId="11" fillId="0" borderId="25" xfId="215" applyFont="1" applyFill="1" applyBorder="1" applyAlignment="1" applyProtection="1">
      <alignment horizontal="left" indent="5"/>
      <protection/>
    </xf>
    <xf numFmtId="0" fontId="11" fillId="0" borderId="25" xfId="215" applyFont="1" applyFill="1" applyBorder="1" applyAlignment="1" applyProtection="1">
      <alignment horizontal="center" vertical="center" wrapText="1"/>
      <protection/>
    </xf>
    <xf numFmtId="0" fontId="11" fillId="0" borderId="28" xfId="215" applyFont="1" applyFill="1" applyBorder="1" applyAlignment="1" applyProtection="1">
      <alignment horizontal="left" vertical="center" wrapText="1" indent="11"/>
      <protection/>
    </xf>
    <xf numFmtId="0" fontId="11" fillId="0" borderId="28" xfId="215" applyFont="1" applyFill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5"/>
      <protection/>
    </xf>
    <xf numFmtId="49" fontId="0" fillId="0" borderId="31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 indent="5"/>
      <protection/>
    </xf>
    <xf numFmtId="49" fontId="7" fillId="0" borderId="35" xfId="215" applyNumberFormat="1" applyFont="1" applyFill="1" applyBorder="1" applyAlignment="1" applyProtection="1">
      <alignment horizontal="center" vertical="center" wrapText="1"/>
      <protection/>
    </xf>
    <xf numFmtId="49" fontId="0" fillId="0" borderId="29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215" applyFont="1" applyFill="1" applyBorder="1" applyAlignment="1" applyProtection="1">
      <alignment horizontal="left" vertical="center" wrapText="1"/>
      <protection/>
    </xf>
    <xf numFmtId="0" fontId="0" fillId="0" borderId="30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166" fontId="1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215" applyFont="1" applyFill="1" applyProtection="1">
      <alignment/>
      <protection/>
    </xf>
    <xf numFmtId="0" fontId="7" fillId="0" borderId="19" xfId="215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5" applyFont="1" applyFill="1" applyProtection="1">
      <alignment/>
      <protection/>
    </xf>
    <xf numFmtId="0" fontId="2" fillId="0" borderId="0" xfId="215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29" xfId="215" applyFont="1" applyFill="1" applyBorder="1" applyAlignment="1" applyProtection="1">
      <alignment horizontal="left" vertical="center" wrapText="1" indent="1"/>
      <protection/>
    </xf>
    <xf numFmtId="0" fontId="7" fillId="0" borderId="30" xfId="215" applyFont="1" applyFill="1" applyBorder="1" applyAlignment="1" applyProtection="1">
      <alignment horizontal="center" vertical="center" wrapText="1"/>
      <protection/>
    </xf>
    <xf numFmtId="0" fontId="7" fillId="0" borderId="30" xfId="215" applyFont="1" applyFill="1" applyBorder="1" applyAlignment="1" applyProtection="1">
      <alignment vertical="center" wrapText="1"/>
      <protection/>
    </xf>
    <xf numFmtId="166" fontId="7" fillId="0" borderId="36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37" xfId="215" applyFont="1" applyFill="1" applyBorder="1" applyAlignment="1" applyProtection="1">
      <alignment horizontal="left" vertical="center" wrapText="1" indent="1"/>
      <protection/>
    </xf>
    <xf numFmtId="0" fontId="7" fillId="0" borderId="33" xfId="215" applyFont="1" applyFill="1" applyBorder="1" applyAlignment="1" applyProtection="1">
      <alignment horizontal="center" vertical="center" wrapText="1"/>
      <protection/>
    </xf>
    <xf numFmtId="0" fontId="7" fillId="0" borderId="33" xfId="215" applyFont="1" applyFill="1" applyBorder="1" applyAlignment="1" applyProtection="1">
      <alignment vertical="center" wrapText="1"/>
      <protection/>
    </xf>
    <xf numFmtId="166" fontId="7" fillId="0" borderId="38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25" xfId="215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Alignment="1" applyProtection="1">
      <alignment textRotation="180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7" fillId="0" borderId="40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35" xfId="0" applyNumberFormat="1" applyFont="1" applyFill="1" applyBorder="1" applyAlignment="1" applyProtection="1">
      <alignment horizontal="center" vertical="center" wrapText="1"/>
      <protection/>
    </xf>
    <xf numFmtId="166" fontId="7" fillId="0" borderId="41" xfId="0" applyNumberFormat="1" applyFont="1" applyFill="1" applyBorder="1" applyAlignment="1" applyProtection="1">
      <alignment horizontal="center" vertical="center" wrapText="1"/>
      <protection/>
    </xf>
    <xf numFmtId="166" fontId="18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1" fillId="0" borderId="43" xfId="0" applyNumberFormat="1" applyFont="1" applyFill="1" applyBorder="1" applyAlignment="1" applyProtection="1">
      <alignment vertical="center" wrapText="1"/>
      <protection locked="0"/>
    </xf>
    <xf numFmtId="166" fontId="0" fillId="0" borderId="43" xfId="0" applyNumberFormat="1" applyFont="1" applyFill="1" applyBorder="1" applyAlignment="1" applyProtection="1">
      <alignment vertical="center" wrapText="1"/>
      <protection locked="0"/>
    </xf>
    <xf numFmtId="0" fontId="11" fillId="0" borderId="43" xfId="215" applyFont="1" applyFill="1" applyBorder="1" applyAlignment="1" applyProtection="1">
      <alignment horizontal="left" vertical="center" wrapText="1" indent="4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215" applyFont="1" applyFill="1" applyBorder="1" applyAlignment="1" applyProtection="1">
      <alignment horizontal="left" vertical="center" wrapText="1" indent="8"/>
      <protection/>
    </xf>
    <xf numFmtId="166" fontId="7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41" xfId="0" applyNumberFormat="1" applyFont="1" applyFill="1" applyBorder="1" applyAlignment="1" applyProtection="1">
      <alignment vertical="center" wrapText="1"/>
      <protection/>
    </xf>
    <xf numFmtId="166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8" xfId="215" applyFont="1" applyFill="1" applyBorder="1" applyAlignment="1" applyProtection="1">
      <alignment horizontal="left" vertical="center" wrapText="1" indent="3"/>
      <protection/>
    </xf>
    <xf numFmtId="166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0" xfId="0" applyNumberFormat="1" applyFont="1" applyFill="1" applyAlignment="1" applyProtection="1">
      <alignment vertical="center" wrapText="1"/>
      <protection/>
    </xf>
    <xf numFmtId="166" fontId="7" fillId="0" borderId="49" xfId="0" applyNumberFormat="1" applyFont="1" applyFill="1" applyBorder="1" applyAlignment="1" applyProtection="1">
      <alignment horizontal="center" vertical="center" wrapText="1"/>
      <protection/>
    </xf>
    <xf numFmtId="166" fontId="18" fillId="0" borderId="41" xfId="0" applyNumberFormat="1" applyFont="1" applyFill="1" applyBorder="1" applyAlignment="1" applyProtection="1">
      <alignment horizontal="center" vertical="center" wrapText="1"/>
      <protection/>
    </xf>
    <xf numFmtId="166" fontId="0" fillId="0" borderId="48" xfId="0" applyNumberFormat="1" applyFont="1" applyFill="1" applyBorder="1" applyAlignment="1" applyProtection="1">
      <alignment horizontal="center" vertical="center" wrapText="1"/>
      <protection/>
    </xf>
    <xf numFmtId="166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215" applyFont="1" applyFill="1" applyBorder="1" applyAlignment="1" applyProtection="1">
      <alignment horizontal="left" vertical="center" wrapText="1" indent="8"/>
      <protection/>
    </xf>
    <xf numFmtId="166" fontId="0" fillId="0" borderId="50" xfId="0" applyNumberFormat="1" applyFont="1" applyFill="1" applyBorder="1" applyAlignment="1" applyProtection="1">
      <alignment horizontal="center" vertical="center" wrapText="1"/>
      <protection/>
    </xf>
    <xf numFmtId="166" fontId="0" fillId="0" borderId="50" xfId="0" applyNumberFormat="1" applyFont="1" applyFill="1" applyBorder="1" applyAlignment="1" applyProtection="1">
      <alignment vertical="center" wrapText="1"/>
      <protection locked="0"/>
    </xf>
    <xf numFmtId="166" fontId="7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0" xfId="0" applyNumberFormat="1" applyFont="1" applyFill="1" applyAlignment="1" applyProtection="1">
      <alignment textRotation="180" wrapText="1"/>
      <protection/>
    </xf>
    <xf numFmtId="166" fontId="7" fillId="0" borderId="0" xfId="0" applyNumberFormat="1" applyFont="1" applyFill="1" applyAlignment="1" applyProtection="1">
      <alignment vertical="center" wrapText="1"/>
      <protection/>
    </xf>
    <xf numFmtId="166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50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3" applyFont="1" applyAlignment="1">
      <alignment horizontal="center"/>
      <protection/>
    </xf>
    <xf numFmtId="0" fontId="9" fillId="0" borderId="0" xfId="163" applyFont="1">
      <alignment/>
      <protection/>
    </xf>
    <xf numFmtId="0" fontId="40" fillId="0" borderId="0" xfId="163" applyFont="1">
      <alignment/>
      <protection/>
    </xf>
    <xf numFmtId="3" fontId="9" fillId="0" borderId="0" xfId="163" applyNumberFormat="1" applyFont="1">
      <alignment/>
      <protection/>
    </xf>
    <xf numFmtId="0" fontId="12" fillId="0" borderId="30" xfId="163" applyFont="1" applyBorder="1" applyAlignment="1">
      <alignment horizontal="center" vertical="center"/>
      <protection/>
    </xf>
    <xf numFmtId="3" fontId="12" fillId="0" borderId="0" xfId="163" applyNumberFormat="1" applyFont="1">
      <alignment/>
      <protection/>
    </xf>
    <xf numFmtId="0" fontId="12" fillId="0" borderId="0" xfId="163" applyFont="1">
      <alignment/>
      <protection/>
    </xf>
    <xf numFmtId="0" fontId="12" fillId="0" borderId="33" xfId="163" applyFont="1" applyBorder="1" applyAlignment="1">
      <alignment horizontal="center" vertical="center" wrapText="1"/>
      <protection/>
    </xf>
    <xf numFmtId="0" fontId="12" fillId="0" borderId="38" xfId="163" applyFont="1" applyBorder="1" applyAlignment="1">
      <alignment horizontal="center" vertical="center"/>
      <protection/>
    </xf>
    <xf numFmtId="0" fontId="12" fillId="0" borderId="0" xfId="163" applyFont="1" applyAlignment="1">
      <alignment horizontal="center" vertical="center"/>
      <protection/>
    </xf>
    <xf numFmtId="3" fontId="45" fillId="0" borderId="0" xfId="163" applyNumberFormat="1" applyFont="1">
      <alignment/>
      <protection/>
    </xf>
    <xf numFmtId="0" fontId="9" fillId="0" borderId="0" xfId="163" applyFont="1" applyFill="1">
      <alignment/>
      <protection/>
    </xf>
    <xf numFmtId="0" fontId="12" fillId="0" borderId="19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 wrapText="1"/>
      <protection/>
    </xf>
    <xf numFmtId="0" fontId="12" fillId="0" borderId="20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/>
      <protection/>
    </xf>
    <xf numFmtId="3" fontId="12" fillId="0" borderId="21" xfId="163" applyNumberFormat="1" applyFont="1" applyFill="1" applyBorder="1" applyAlignment="1">
      <alignment vertical="center"/>
      <protection/>
    </xf>
    <xf numFmtId="0" fontId="12" fillId="0" borderId="24" xfId="163" applyFont="1" applyFill="1" applyBorder="1" applyAlignment="1">
      <alignment horizontal="center" vertical="center"/>
      <protection/>
    </xf>
    <xf numFmtId="0" fontId="12" fillId="0" borderId="25" xfId="163" applyFont="1" applyFill="1" applyBorder="1" applyAlignment="1">
      <alignment vertical="center" wrapText="1"/>
      <protection/>
    </xf>
    <xf numFmtId="0" fontId="12" fillId="0" borderId="25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 wrapText="1"/>
      <protection/>
    </xf>
    <xf numFmtId="0" fontId="9" fillId="0" borderId="23" xfId="163" applyFont="1" applyFill="1" applyBorder="1" applyAlignment="1">
      <alignment horizontal="center" vertical="center" wrapText="1"/>
      <protection/>
    </xf>
    <xf numFmtId="4" fontId="9" fillId="0" borderId="23" xfId="163" applyNumberFormat="1" applyFont="1" applyFill="1" applyBorder="1" applyAlignment="1">
      <alignment vertical="center"/>
      <protection/>
    </xf>
    <xf numFmtId="3" fontId="9" fillId="0" borderId="23" xfId="163" applyNumberFormat="1" applyFont="1" applyFill="1" applyBorder="1" applyAlignment="1">
      <alignment vertical="center"/>
      <protection/>
    </xf>
    <xf numFmtId="3" fontId="41" fillId="0" borderId="51" xfId="163" applyNumberFormat="1" applyFont="1" applyFill="1" applyBorder="1" applyAlignment="1">
      <alignment vertical="center"/>
      <protection/>
    </xf>
    <xf numFmtId="0" fontId="9" fillId="0" borderId="47" xfId="163" applyFont="1" applyFill="1" applyBorder="1" applyAlignment="1">
      <alignment horizontal="center" vertical="center" wrapText="1"/>
      <protection/>
    </xf>
    <xf numFmtId="0" fontId="9" fillId="0" borderId="52" xfId="163" applyFont="1" applyFill="1" applyBorder="1" applyAlignment="1">
      <alignment vertical="center" wrapText="1"/>
      <protection/>
    </xf>
    <xf numFmtId="0" fontId="9" fillId="0" borderId="25" xfId="163" applyFont="1" applyFill="1" applyBorder="1" applyAlignment="1">
      <alignment horizontal="center" vertical="center"/>
      <protection/>
    </xf>
    <xf numFmtId="0" fontId="9" fillId="0" borderId="25" xfId="163" applyFont="1" applyFill="1" applyBorder="1" applyAlignment="1">
      <alignment vertical="center"/>
      <protection/>
    </xf>
    <xf numFmtId="3" fontId="42" fillId="0" borderId="26" xfId="163" applyNumberFormat="1" applyFont="1" applyFill="1" applyBorder="1" applyAlignment="1">
      <alignment vertical="center"/>
      <protection/>
    </xf>
    <xf numFmtId="0" fontId="10" fillId="0" borderId="24" xfId="163" applyFont="1" applyFill="1" applyBorder="1" applyAlignment="1">
      <alignment horizontal="center" vertical="center"/>
      <protection/>
    </xf>
    <xf numFmtId="0" fontId="10" fillId="0" borderId="25" xfId="163" applyFont="1" applyFill="1" applyBorder="1" applyAlignment="1">
      <alignment vertical="center" wrapText="1"/>
      <protection/>
    </xf>
    <xf numFmtId="0" fontId="10" fillId="0" borderId="25" xfId="163" applyFont="1" applyFill="1" applyBorder="1" applyAlignment="1">
      <alignment horizontal="center" vertical="center"/>
      <protection/>
    </xf>
    <xf numFmtId="0" fontId="10" fillId="0" borderId="25" xfId="163" applyFont="1" applyFill="1" applyBorder="1" applyAlignment="1">
      <alignment vertical="center"/>
      <protection/>
    </xf>
    <xf numFmtId="3" fontId="10" fillId="0" borderId="25" xfId="163" applyNumberFormat="1" applyFont="1" applyFill="1" applyBorder="1" applyAlignment="1">
      <alignment vertical="center"/>
      <protection/>
    </xf>
    <xf numFmtId="3" fontId="10" fillId="0" borderId="26" xfId="163" applyNumberFormat="1" applyFont="1" applyFill="1" applyBorder="1" applyAlignment="1">
      <alignment vertical="center"/>
      <protection/>
    </xf>
    <xf numFmtId="3" fontId="43" fillId="0" borderId="26" xfId="163" applyNumberFormat="1" applyFont="1" applyFill="1" applyBorder="1" applyAlignment="1">
      <alignment vertical="center"/>
      <protection/>
    </xf>
    <xf numFmtId="0" fontId="9" fillId="0" borderId="24" xfId="163" applyFont="1" applyFill="1" applyBorder="1" applyAlignment="1">
      <alignment horizontal="center" vertical="center"/>
      <protection/>
    </xf>
    <xf numFmtId="0" fontId="9" fillId="0" borderId="25" xfId="163" applyFont="1" applyFill="1" applyBorder="1" applyAlignment="1">
      <alignment vertical="center" wrapText="1"/>
      <protection/>
    </xf>
    <xf numFmtId="3" fontId="9" fillId="0" borderId="25" xfId="163" applyNumberFormat="1" applyFont="1" applyFill="1" applyBorder="1" applyAlignment="1">
      <alignment vertical="center"/>
      <protection/>
    </xf>
    <xf numFmtId="3" fontId="9" fillId="0" borderId="26" xfId="163" applyNumberFormat="1" applyFont="1" applyFill="1" applyBorder="1" applyAlignment="1">
      <alignment vertical="center"/>
      <protection/>
    </xf>
    <xf numFmtId="0" fontId="9" fillId="0" borderId="25" xfId="163" applyFont="1" applyFill="1" applyBorder="1" applyAlignment="1">
      <alignment horizontal="center" vertical="center" wrapText="1"/>
      <protection/>
    </xf>
    <xf numFmtId="4" fontId="9" fillId="0" borderId="25" xfId="163" applyNumberFormat="1" applyFont="1" applyFill="1" applyBorder="1" applyAlignment="1">
      <alignment vertical="center"/>
      <protection/>
    </xf>
    <xf numFmtId="0" fontId="12" fillId="0" borderId="25" xfId="163" applyFont="1" applyFill="1" applyBorder="1" applyAlignment="1">
      <alignment vertical="center"/>
      <protection/>
    </xf>
    <xf numFmtId="3" fontId="44" fillId="0" borderId="26" xfId="163" applyNumberFormat="1" applyFont="1" applyFill="1" applyBorder="1" applyAlignment="1">
      <alignment vertical="center"/>
      <protection/>
    </xf>
    <xf numFmtId="0" fontId="12" fillId="0" borderId="27" xfId="163" applyFont="1" applyFill="1" applyBorder="1" applyAlignment="1">
      <alignment horizontal="center" vertical="center"/>
      <protection/>
    </xf>
    <xf numFmtId="0" fontId="12" fillId="0" borderId="28" xfId="163" applyFont="1" applyFill="1" applyBorder="1" applyAlignment="1">
      <alignment vertical="center"/>
      <protection/>
    </xf>
    <xf numFmtId="0" fontId="12" fillId="0" borderId="28" xfId="163" applyFont="1" applyFill="1" applyBorder="1" applyAlignment="1">
      <alignment horizontal="center" vertical="center"/>
      <protection/>
    </xf>
    <xf numFmtId="3" fontId="12" fillId="0" borderId="53" xfId="163" applyNumberFormat="1" applyFont="1" applyFill="1" applyBorder="1" applyAlignment="1">
      <alignment vertical="center"/>
      <protection/>
    </xf>
    <xf numFmtId="0" fontId="9" fillId="0" borderId="23" xfId="163" applyFont="1" applyFill="1" applyBorder="1" applyAlignment="1">
      <alignment horizontal="center" vertical="center"/>
      <protection/>
    </xf>
    <xf numFmtId="0" fontId="9" fillId="0" borderId="23" xfId="163" applyFont="1" applyFill="1" applyBorder="1" applyAlignment="1">
      <alignment vertical="center"/>
      <protection/>
    </xf>
    <xf numFmtId="3" fontId="9" fillId="0" borderId="51" xfId="163" applyNumberFormat="1" applyFont="1" applyFill="1" applyBorder="1" applyAlignment="1">
      <alignment vertical="center"/>
      <protection/>
    </xf>
    <xf numFmtId="167" fontId="10" fillId="0" borderId="25" xfId="163" applyNumberFormat="1" applyFont="1" applyFill="1" applyBorder="1" applyAlignment="1">
      <alignment vertical="center"/>
      <protection/>
    </xf>
    <xf numFmtId="0" fontId="9" fillId="0" borderId="27" xfId="163" applyFont="1" applyFill="1" applyBorder="1" applyAlignment="1">
      <alignment horizontal="center" vertical="center"/>
      <protection/>
    </xf>
    <xf numFmtId="0" fontId="9" fillId="0" borderId="28" xfId="163" applyFont="1" applyFill="1" applyBorder="1" applyAlignment="1">
      <alignment vertical="center" wrapText="1"/>
      <protection/>
    </xf>
    <xf numFmtId="0" fontId="9" fillId="0" borderId="28" xfId="163" applyFont="1" applyFill="1" applyBorder="1" applyAlignment="1">
      <alignment horizontal="center" vertical="center"/>
      <protection/>
    </xf>
    <xf numFmtId="3" fontId="9" fillId="0" borderId="53" xfId="163" applyNumberFormat="1" applyFont="1" applyFill="1" applyBorder="1" applyAlignment="1">
      <alignment vertical="center"/>
      <protection/>
    </xf>
    <xf numFmtId="0" fontId="12" fillId="0" borderId="23" xfId="163" applyFont="1" applyFill="1" applyBorder="1" applyAlignment="1">
      <alignment horizontal="center" vertical="center"/>
      <protection/>
    </xf>
    <xf numFmtId="0" fontId="12" fillId="0" borderId="23" xfId="163" applyFont="1" applyFill="1" applyBorder="1" applyAlignment="1">
      <alignment vertical="center"/>
      <protection/>
    </xf>
    <xf numFmtId="3" fontId="12" fillId="0" borderId="51" xfId="163" applyNumberFormat="1" applyFont="1" applyFill="1" applyBorder="1" applyAlignment="1">
      <alignment vertical="center"/>
      <protection/>
    </xf>
    <xf numFmtId="0" fontId="12" fillId="0" borderId="54" xfId="163" applyFont="1" applyFill="1" applyBorder="1" applyAlignment="1">
      <alignment horizontal="center" vertical="center"/>
      <protection/>
    </xf>
    <xf numFmtId="0" fontId="12" fillId="0" borderId="32" xfId="163" applyFont="1" applyFill="1" applyBorder="1" applyAlignment="1">
      <alignment vertical="center" wrapText="1"/>
      <protection/>
    </xf>
    <xf numFmtId="0" fontId="12" fillId="0" borderId="32" xfId="163" applyFont="1" applyFill="1" applyBorder="1" applyAlignment="1">
      <alignment horizontal="center" vertical="center"/>
      <protection/>
    </xf>
    <xf numFmtId="0" fontId="12" fillId="0" borderId="32" xfId="163" applyFont="1" applyFill="1" applyBorder="1" applyAlignment="1">
      <alignment vertical="center"/>
      <protection/>
    </xf>
    <xf numFmtId="3" fontId="12" fillId="0" borderId="34" xfId="163" applyNumberFormat="1" applyFont="1" applyFill="1" applyBorder="1" applyAlignment="1">
      <alignment vertical="center"/>
      <protection/>
    </xf>
    <xf numFmtId="0" fontId="12" fillId="0" borderId="29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 wrapText="1"/>
      <protection/>
    </xf>
    <xf numFmtId="0" fontId="12" fillId="0" borderId="30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/>
      <protection/>
    </xf>
    <xf numFmtId="3" fontId="45" fillId="0" borderId="36" xfId="163" applyNumberFormat="1" applyFont="1" applyFill="1" applyBorder="1" applyAlignment="1">
      <alignment vertical="center"/>
      <protection/>
    </xf>
    <xf numFmtId="3" fontId="40" fillId="0" borderId="26" xfId="163" applyNumberFormat="1" applyFont="1" applyFill="1" applyBorder="1" applyAlignment="1">
      <alignment vertical="center"/>
      <protection/>
    </xf>
    <xf numFmtId="3" fontId="12" fillId="0" borderId="26" xfId="163" applyNumberFormat="1" applyFont="1" applyFill="1" applyBorder="1" applyAlignment="1">
      <alignment vertical="center"/>
      <protection/>
    </xf>
    <xf numFmtId="0" fontId="12" fillId="0" borderId="37" xfId="163" applyFont="1" applyFill="1" applyBorder="1" applyAlignment="1">
      <alignment horizontal="center" vertical="center"/>
      <protection/>
    </xf>
    <xf numFmtId="0" fontId="12" fillId="0" borderId="33" xfId="163" applyFont="1" applyFill="1" applyBorder="1" applyAlignment="1">
      <alignment vertical="center" wrapText="1"/>
      <protection/>
    </xf>
    <xf numFmtId="0" fontId="12" fillId="0" borderId="33" xfId="163" applyFont="1" applyFill="1" applyBorder="1" applyAlignment="1">
      <alignment horizontal="center" vertical="center"/>
      <protection/>
    </xf>
    <xf numFmtId="0" fontId="12" fillId="0" borderId="33" xfId="163" applyFont="1" applyFill="1" applyBorder="1" applyAlignment="1">
      <alignment vertical="center"/>
      <protection/>
    </xf>
    <xf numFmtId="3" fontId="12" fillId="0" borderId="38" xfId="163" applyNumberFormat="1" applyFont="1" applyFill="1" applyBorder="1" applyAlignment="1">
      <alignment vertical="center"/>
      <protection/>
    </xf>
    <xf numFmtId="0" fontId="12" fillId="43" borderId="20" xfId="163" applyFont="1" applyFill="1" applyBorder="1" applyAlignment="1">
      <alignment horizontal="center" vertical="center"/>
      <protection/>
    </xf>
    <xf numFmtId="0" fontId="12" fillId="43" borderId="20" xfId="163" applyFont="1" applyFill="1" applyBorder="1" applyAlignment="1">
      <alignment vertical="center"/>
      <protection/>
    </xf>
    <xf numFmtId="0" fontId="12" fillId="0" borderId="55" xfId="163" applyFont="1" applyBorder="1" applyAlignment="1">
      <alignment horizontal="center" vertical="center"/>
      <protection/>
    </xf>
    <xf numFmtId="0" fontId="49" fillId="0" borderId="0" xfId="155" applyFont="1">
      <alignment/>
      <protection/>
    </xf>
    <xf numFmtId="0" fontId="49" fillId="0" borderId="0" xfId="155" applyFont="1">
      <alignment/>
      <protection/>
    </xf>
    <xf numFmtId="168" fontId="49" fillId="0" borderId="0" xfId="99" applyNumberFormat="1" applyFont="1" applyAlignment="1">
      <alignment/>
    </xf>
    <xf numFmtId="168" fontId="54" fillId="0" borderId="0" xfId="99" applyNumberFormat="1" applyFont="1" applyFill="1" applyBorder="1" applyAlignment="1">
      <alignment horizontal="right"/>
    </xf>
    <xf numFmtId="0" fontId="46" fillId="0" borderId="24" xfId="155" applyFont="1" applyBorder="1" applyAlignment="1">
      <alignment horizontal="center"/>
      <protection/>
    </xf>
    <xf numFmtId="0" fontId="56" fillId="0" borderId="0" xfId="155" applyFont="1">
      <alignment/>
      <protection/>
    </xf>
    <xf numFmtId="0" fontId="49" fillId="0" borderId="0" xfId="155" applyFont="1" applyBorder="1">
      <alignment/>
      <protection/>
    </xf>
    <xf numFmtId="168" fontId="49" fillId="0" borderId="0" xfId="99" applyNumberFormat="1" applyFont="1" applyBorder="1" applyAlignment="1">
      <alignment/>
    </xf>
    <xf numFmtId="166" fontId="57" fillId="0" borderId="0" xfId="215" applyNumberFormat="1" applyFont="1" applyFill="1" applyBorder="1" applyAlignment="1" applyProtection="1">
      <alignment horizontal="centerContinuous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18" fillId="0" borderId="19" xfId="215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6" fontId="9" fillId="0" borderId="25" xfId="211" applyNumberFormat="1" applyFont="1" applyBorder="1" applyAlignment="1">
      <alignment vertical="center"/>
      <protection/>
    </xf>
    <xf numFmtId="4" fontId="9" fillId="0" borderId="25" xfId="211" applyNumberFormat="1" applyFont="1" applyBorder="1" applyAlignment="1">
      <alignment vertical="center"/>
      <protection/>
    </xf>
    <xf numFmtId="166" fontId="9" fillId="0" borderId="26" xfId="211" applyNumberFormat="1" applyFont="1" applyBorder="1" applyAlignment="1">
      <alignment vertical="center"/>
      <protection/>
    </xf>
    <xf numFmtId="166" fontId="12" fillId="0" borderId="20" xfId="211" applyNumberFormat="1" applyFont="1" applyBorder="1" applyAlignment="1">
      <alignment vertical="center"/>
      <protection/>
    </xf>
    <xf numFmtId="166" fontId="12" fillId="0" borderId="21" xfId="211" applyNumberFormat="1" applyFont="1" applyBorder="1" applyAlignment="1">
      <alignment vertical="center"/>
      <protection/>
    </xf>
    <xf numFmtId="166" fontId="48" fillId="0" borderId="19" xfId="211" applyNumberFormat="1" applyFont="1" applyBorder="1" applyAlignment="1">
      <alignment vertical="center" wrapText="1"/>
      <protection/>
    </xf>
    <xf numFmtId="4" fontId="12" fillId="0" borderId="20" xfId="211" applyNumberFormat="1" applyFont="1" applyBorder="1" applyAlignment="1">
      <alignment vertical="center"/>
      <protection/>
    </xf>
    <xf numFmtId="166" fontId="12" fillId="0" borderId="0" xfId="211" applyNumberFormat="1" applyFont="1" applyFill="1" applyBorder="1" applyAlignment="1">
      <alignment vertical="center"/>
      <protection/>
    </xf>
    <xf numFmtId="166" fontId="12" fillId="0" borderId="0" xfId="211" applyNumberFormat="1" applyFont="1" applyBorder="1" applyAlignment="1">
      <alignment horizontal="center" vertical="center" wrapText="1"/>
      <protection/>
    </xf>
    <xf numFmtId="166" fontId="9" fillId="0" borderId="0" xfId="211" applyNumberFormat="1" applyFont="1" applyBorder="1" applyAlignment="1">
      <alignment horizontal="center" vertical="center" wrapText="1"/>
      <protection/>
    </xf>
    <xf numFmtId="166" fontId="48" fillId="0" borderId="0" xfId="211" applyNumberFormat="1" applyFont="1" applyBorder="1" applyAlignment="1">
      <alignment vertical="center"/>
      <protection/>
    </xf>
    <xf numFmtId="166" fontId="12" fillId="0" borderId="0" xfId="211" applyNumberFormat="1" applyFont="1" applyBorder="1" applyAlignment="1">
      <alignment vertical="center" wrapText="1"/>
      <protection/>
    </xf>
    <xf numFmtId="166" fontId="9" fillId="0" borderId="56" xfId="211" applyNumberFormat="1" applyFont="1" applyBorder="1" applyAlignment="1">
      <alignment horizontal="center" vertical="center" wrapText="1"/>
      <protection/>
    </xf>
    <xf numFmtId="166" fontId="9" fillId="0" borderId="56" xfId="211" applyNumberFormat="1" applyFont="1" applyFill="1" applyBorder="1" applyAlignment="1">
      <alignment horizontal="center" vertical="center" wrapText="1"/>
      <protection/>
    </xf>
    <xf numFmtId="166" fontId="9" fillId="0" borderId="24" xfId="211" applyNumberFormat="1" applyFont="1" applyBorder="1" applyAlignment="1">
      <alignment horizontal="left" vertical="center" wrapText="1"/>
      <protection/>
    </xf>
    <xf numFmtId="166" fontId="9" fillId="0" borderId="24" xfId="211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 wrapText="1"/>
    </xf>
    <xf numFmtId="166" fontId="52" fillId="0" borderId="0" xfId="21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12" fillId="0" borderId="0" xfId="210" applyNumberFormat="1" applyFont="1" applyFill="1" applyBorder="1" applyAlignment="1">
      <alignment horizontal="left" vertical="center"/>
      <protection/>
    </xf>
    <xf numFmtId="166" fontId="9" fillId="0" borderId="0" xfId="210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10" applyNumberFormat="1" applyFont="1" applyFill="1" applyBorder="1" applyAlignment="1">
      <alignment horizontal="left"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210" applyNumberFormat="1" applyFont="1" applyFill="1" applyBorder="1" applyAlignment="1">
      <alignment horizontal="left" vertical="center"/>
      <protection/>
    </xf>
    <xf numFmtId="166" fontId="9" fillId="0" borderId="0" xfId="210" applyNumberFormat="1" applyFont="1" applyFill="1" applyAlignment="1">
      <alignment vertical="center"/>
      <protection/>
    </xf>
    <xf numFmtId="166" fontId="9" fillId="0" borderId="0" xfId="210" applyNumberFormat="1" applyFont="1" applyFill="1" applyBorder="1" applyAlignment="1">
      <alignment vertical="center"/>
      <protection/>
    </xf>
    <xf numFmtId="3" fontId="64" fillId="0" borderId="57" xfId="209" applyNumberFormat="1" applyFont="1" applyFill="1" applyBorder="1" applyAlignment="1">
      <alignment horizontal="right" vertical="center"/>
      <protection/>
    </xf>
    <xf numFmtId="166" fontId="12" fillId="0" borderId="29" xfId="210" applyNumberFormat="1" applyFont="1" applyFill="1" applyBorder="1" applyAlignment="1">
      <alignment horizontal="center" vertical="center"/>
      <protection/>
    </xf>
    <xf numFmtId="166" fontId="12" fillId="0" borderId="30" xfId="210" applyNumberFormat="1" applyFont="1" applyFill="1" applyBorder="1" applyAlignment="1">
      <alignment horizontal="center" vertical="center" wrapText="1"/>
      <protection/>
    </xf>
    <xf numFmtId="166" fontId="12" fillId="0" borderId="30" xfId="210" applyNumberFormat="1" applyFont="1" applyFill="1" applyBorder="1" applyAlignment="1">
      <alignment horizontal="center" vertical="center"/>
      <protection/>
    </xf>
    <xf numFmtId="166" fontId="12" fillId="0" borderId="58" xfId="210" applyNumberFormat="1" applyFont="1" applyFill="1" applyBorder="1" applyAlignment="1">
      <alignment horizontal="center" vertical="center"/>
      <protection/>
    </xf>
    <xf numFmtId="166" fontId="12" fillId="0" borderId="34" xfId="210" applyNumberFormat="1" applyFont="1" applyFill="1" applyBorder="1" applyAlignment="1">
      <alignment horizontal="center" vertical="center"/>
      <protection/>
    </xf>
    <xf numFmtId="166" fontId="12" fillId="0" borderId="19" xfId="210" applyNumberFormat="1" applyFont="1" applyFill="1" applyBorder="1" applyAlignment="1">
      <alignment horizontal="center" vertical="center" wrapText="1"/>
      <protection/>
    </xf>
    <xf numFmtId="166" fontId="12" fillId="0" borderId="59" xfId="210" applyNumberFormat="1" applyFont="1" applyFill="1" applyBorder="1" applyAlignment="1">
      <alignment horizontal="right" vertical="center"/>
      <protection/>
    </xf>
    <xf numFmtId="166" fontId="12" fillId="0" borderId="21" xfId="210" applyNumberFormat="1" applyFont="1" applyFill="1" applyBorder="1" applyAlignment="1">
      <alignment horizontal="right" vertical="center"/>
      <protection/>
    </xf>
    <xf numFmtId="166" fontId="9" fillId="0" borderId="60" xfId="210" applyNumberFormat="1" applyFont="1" applyFill="1" applyBorder="1" applyAlignment="1">
      <alignment vertical="center" wrapText="1"/>
      <protection/>
    </xf>
    <xf numFmtId="166" fontId="9" fillId="0" borderId="61" xfId="210" applyNumberFormat="1" applyFont="1" applyFill="1" applyBorder="1" applyAlignment="1">
      <alignment vertical="center" wrapText="1"/>
      <protection/>
    </xf>
    <xf numFmtId="166" fontId="9" fillId="0" borderId="62" xfId="210" applyNumberFormat="1" applyFont="1" applyFill="1" applyBorder="1" applyAlignment="1">
      <alignment vertical="center" wrapText="1"/>
      <protection/>
    </xf>
    <xf numFmtId="166" fontId="9" fillId="0" borderId="22" xfId="210" applyNumberFormat="1" applyFont="1" applyFill="1" applyBorder="1" applyAlignment="1">
      <alignment horizontal="left" vertical="center" wrapText="1"/>
      <protection/>
    </xf>
    <xf numFmtId="166" fontId="9" fillId="0" borderId="23" xfId="210" applyNumberFormat="1" applyFont="1" applyFill="1" applyBorder="1" applyAlignment="1">
      <alignment horizontal="right" vertical="center"/>
      <protection/>
    </xf>
    <xf numFmtId="166" fontId="9" fillId="0" borderId="63" xfId="210" applyNumberFormat="1" applyFont="1" applyFill="1" applyBorder="1" applyAlignment="1">
      <alignment horizontal="right" vertical="center"/>
      <protection/>
    </xf>
    <xf numFmtId="166" fontId="9" fillId="0" borderId="51" xfId="21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6" fontId="9" fillId="0" borderId="24" xfId="210" applyNumberFormat="1" applyFont="1" applyFill="1" applyBorder="1" applyAlignment="1">
      <alignment horizontal="left" vertical="center" wrapText="1"/>
      <protection/>
    </xf>
    <xf numFmtId="166" fontId="9" fillId="0" borderId="25" xfId="210" applyNumberFormat="1" applyFont="1" applyFill="1" applyBorder="1" applyAlignment="1">
      <alignment horizontal="right" vertical="center"/>
      <protection/>
    </xf>
    <xf numFmtId="166" fontId="9" fillId="0" borderId="64" xfId="210" applyNumberFormat="1" applyFont="1" applyFill="1" applyBorder="1" applyAlignment="1">
      <alignment horizontal="right" vertical="center"/>
      <protection/>
    </xf>
    <xf numFmtId="166" fontId="9" fillId="0" borderId="26" xfId="210" applyNumberFormat="1" applyFont="1" applyFill="1" applyBorder="1" applyAlignment="1">
      <alignment horizontal="right" vertical="center"/>
      <protection/>
    </xf>
    <xf numFmtId="166" fontId="9" fillId="0" borderId="37" xfId="210" applyNumberFormat="1" applyFont="1" applyFill="1" applyBorder="1" applyAlignment="1">
      <alignment horizontal="left" vertical="center" wrapText="1"/>
      <protection/>
    </xf>
    <xf numFmtId="166" fontId="9" fillId="0" borderId="33" xfId="210" applyNumberFormat="1" applyFont="1" applyFill="1" applyBorder="1" applyAlignment="1">
      <alignment horizontal="right" vertical="center"/>
      <protection/>
    </xf>
    <xf numFmtId="166" fontId="9" fillId="0" borderId="65" xfId="210" applyNumberFormat="1" applyFont="1" applyFill="1" applyBorder="1" applyAlignment="1">
      <alignment horizontal="right" vertical="center"/>
      <protection/>
    </xf>
    <xf numFmtId="166" fontId="9" fillId="0" borderId="66" xfId="210" applyNumberFormat="1" applyFont="1" applyFill="1" applyBorder="1" applyAlignment="1">
      <alignment horizontal="left" vertical="center" wrapText="1"/>
      <protection/>
    </xf>
    <xf numFmtId="166" fontId="9" fillId="0" borderId="66" xfId="210" applyNumberFormat="1" applyFont="1" applyFill="1" applyBorder="1" applyAlignment="1">
      <alignment horizontal="right" vertical="center"/>
      <protection/>
    </xf>
    <xf numFmtId="166" fontId="12" fillId="0" borderId="60" xfId="210" applyNumberFormat="1" applyFont="1" applyFill="1" applyBorder="1" applyAlignment="1">
      <alignment horizontal="center" vertical="center" wrapText="1"/>
      <protection/>
    </xf>
    <xf numFmtId="166" fontId="12" fillId="0" borderId="20" xfId="210" applyNumberFormat="1" applyFont="1" applyFill="1" applyBorder="1" applyAlignment="1">
      <alignment vertical="center" wrapText="1"/>
      <protection/>
    </xf>
    <xf numFmtId="166" fontId="9" fillId="0" borderId="25" xfId="210" applyNumberFormat="1" applyFont="1" applyFill="1" applyBorder="1" applyAlignment="1">
      <alignment horizontal="right" vertical="center" wrapText="1"/>
      <protection/>
    </xf>
    <xf numFmtId="166" fontId="9" fillId="0" borderId="64" xfId="210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6" fontId="9" fillId="0" borderId="33" xfId="210" applyNumberFormat="1" applyFont="1" applyFill="1" applyBorder="1" applyAlignment="1">
      <alignment horizontal="right" vertical="center" wrapText="1"/>
      <protection/>
    </xf>
    <xf numFmtId="166" fontId="9" fillId="0" borderId="65" xfId="210" applyNumberFormat="1" applyFont="1" applyFill="1" applyBorder="1" applyAlignment="1">
      <alignment horizontal="right" vertical="center" wrapText="1"/>
      <protection/>
    </xf>
    <xf numFmtId="166" fontId="65" fillId="0" borderId="20" xfId="210" applyNumberFormat="1" applyFont="1" applyFill="1" applyBorder="1" applyAlignment="1">
      <alignment horizontal="right" vertical="center" wrapText="1"/>
      <protection/>
    </xf>
    <xf numFmtId="166" fontId="65" fillId="0" borderId="59" xfId="210" applyNumberFormat="1" applyFont="1" applyFill="1" applyBorder="1" applyAlignment="1">
      <alignment horizontal="right" vertical="center" wrapText="1"/>
      <protection/>
    </xf>
    <xf numFmtId="0" fontId="11" fillId="0" borderId="0" xfId="0" applyFont="1" applyBorder="1" applyAlignment="1">
      <alignment/>
    </xf>
    <xf numFmtId="166" fontId="46" fillId="0" borderId="0" xfId="212" applyNumberFormat="1" applyFont="1" applyFill="1" applyBorder="1" applyAlignment="1" applyProtection="1">
      <alignment horizontal="center" vertical="center"/>
      <protection/>
    </xf>
    <xf numFmtId="166" fontId="55" fillId="0" borderId="0" xfId="212" applyNumberFormat="1" applyFont="1" applyFill="1" applyBorder="1" applyAlignment="1" applyProtection="1">
      <alignment vertical="center"/>
      <protection/>
    </xf>
    <xf numFmtId="166" fontId="55" fillId="0" borderId="0" xfId="212" applyNumberFormat="1" applyFont="1" applyFill="1" applyBorder="1" applyAlignment="1" applyProtection="1">
      <alignment horizontal="center" vertical="center"/>
      <protection/>
    </xf>
    <xf numFmtId="166" fontId="55" fillId="0" borderId="0" xfId="0" applyNumberFormat="1" applyFont="1" applyFill="1" applyBorder="1" applyAlignment="1">
      <alignment horizontal="center" vertical="center"/>
    </xf>
    <xf numFmtId="166" fontId="55" fillId="0" borderId="0" xfId="208" applyNumberFormat="1" applyFont="1" applyBorder="1" applyAlignment="1">
      <alignment horizontal="center" vertical="center"/>
      <protection/>
    </xf>
    <xf numFmtId="166" fontId="55" fillId="0" borderId="0" xfId="212" applyNumberFormat="1" applyFont="1" applyFill="1" applyBorder="1" applyAlignment="1" applyProtection="1">
      <alignment horizontal="left" vertical="center" indent="1"/>
      <protection/>
    </xf>
    <xf numFmtId="166" fontId="55" fillId="0" borderId="0" xfId="212" applyNumberFormat="1" applyFont="1" applyFill="1" applyBorder="1" applyAlignment="1" applyProtection="1">
      <alignment horizontal="center" vertical="center" wrapText="1"/>
      <protection/>
    </xf>
    <xf numFmtId="166" fontId="12" fillId="0" borderId="19" xfId="212" applyNumberFormat="1" applyFont="1" applyFill="1" applyBorder="1" applyAlignment="1" applyProtection="1">
      <alignment horizontal="center" vertical="center" wrapText="1"/>
      <protection/>
    </xf>
    <xf numFmtId="166" fontId="12" fillId="0" borderId="20" xfId="212" applyNumberFormat="1" applyFont="1" applyFill="1" applyBorder="1" applyAlignment="1" applyProtection="1">
      <alignment horizontal="center" vertical="center" wrapText="1"/>
      <protection/>
    </xf>
    <xf numFmtId="166" fontId="12" fillId="0" borderId="20" xfId="208" applyNumberFormat="1" applyFont="1" applyBorder="1" applyAlignment="1">
      <alignment horizontal="center" vertical="center" wrapText="1"/>
      <protection/>
    </xf>
    <xf numFmtId="166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6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6" fontId="9" fillId="0" borderId="24" xfId="212" applyNumberFormat="1" applyFont="1" applyFill="1" applyBorder="1" applyAlignment="1" applyProtection="1">
      <alignment horizontal="center" vertical="center" wrapText="1"/>
      <protection/>
    </xf>
    <xf numFmtId="166" fontId="9" fillId="0" borderId="25" xfId="212" applyNumberFormat="1" applyFont="1" applyFill="1" applyBorder="1" applyAlignment="1" applyProtection="1">
      <alignment vertical="center" wrapText="1"/>
      <protection/>
    </xf>
    <xf numFmtId="49" fontId="9" fillId="0" borderId="25" xfId="212" applyNumberFormat="1" applyFont="1" applyFill="1" applyBorder="1" applyAlignment="1" applyProtection="1">
      <alignment horizontal="left" vertical="center" wrapText="1" indent="2"/>
      <protection/>
    </xf>
    <xf numFmtId="166" fontId="9" fillId="0" borderId="37" xfId="212" applyNumberFormat="1" applyFont="1" applyFill="1" applyBorder="1" applyAlignment="1" applyProtection="1">
      <alignment horizontal="center" vertical="center" wrapText="1"/>
      <protection/>
    </xf>
    <xf numFmtId="166" fontId="9" fillId="0" borderId="33" xfId="212" applyNumberFormat="1" applyFont="1" applyFill="1" applyBorder="1" applyAlignment="1" applyProtection="1">
      <alignment vertical="center" wrapText="1"/>
      <protection/>
    </xf>
    <xf numFmtId="49" fontId="9" fillId="0" borderId="33" xfId="212" applyNumberFormat="1" applyFont="1" applyFill="1" applyBorder="1" applyAlignment="1" applyProtection="1">
      <alignment horizontal="left" vertical="center" wrapText="1" indent="2"/>
      <protection/>
    </xf>
    <xf numFmtId="166" fontId="12" fillId="0" borderId="19" xfId="212" applyNumberFormat="1" applyFont="1" applyFill="1" applyBorder="1" applyAlignment="1" applyProtection="1">
      <alignment horizontal="center" vertical="center"/>
      <protection/>
    </xf>
    <xf numFmtId="166" fontId="12" fillId="0" borderId="20" xfId="212" applyNumberFormat="1" applyFont="1" applyFill="1" applyBorder="1" applyAlignment="1" applyProtection="1">
      <alignment vertical="center"/>
      <protection/>
    </xf>
    <xf numFmtId="49" fontId="12" fillId="43" borderId="20" xfId="21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6" fontId="9" fillId="0" borderId="0" xfId="212" applyNumberFormat="1" applyFont="1" applyFill="1" applyBorder="1" applyAlignment="1" applyProtection="1">
      <alignment horizontal="center" vertical="center" wrapText="1"/>
      <protection/>
    </xf>
    <xf numFmtId="166" fontId="10" fillId="0" borderId="0" xfId="208" applyNumberFormat="1" applyFont="1" applyBorder="1" applyAlignment="1">
      <alignment vertical="center"/>
      <protection/>
    </xf>
    <xf numFmtId="166" fontId="10" fillId="0" borderId="0" xfId="208" applyNumberFormat="1" applyFont="1" applyBorder="1" applyAlignment="1">
      <alignment horizontal="center" vertical="center"/>
      <protection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208" applyNumberFormat="1" applyFont="1" applyBorder="1" applyAlignment="1">
      <alignment vertical="center" wrapText="1"/>
      <protection/>
    </xf>
    <xf numFmtId="166" fontId="10" fillId="0" borderId="0" xfId="212" applyNumberFormat="1" applyFont="1" applyFill="1" applyBorder="1" applyAlignment="1" applyProtection="1">
      <alignment vertical="center" wrapText="1"/>
      <protection/>
    </xf>
    <xf numFmtId="166" fontId="10" fillId="0" borderId="0" xfId="208" applyNumberFormat="1" applyFont="1" applyBorder="1" applyAlignment="1">
      <alignment horizontal="center" vertical="center" wrapText="1"/>
      <protection/>
    </xf>
    <xf numFmtId="166" fontId="46" fillId="0" borderId="0" xfId="212" applyNumberFormat="1" applyFont="1" applyFill="1" applyBorder="1" applyAlignment="1" applyProtection="1">
      <alignment horizontal="center" vertical="center" wrapText="1"/>
      <protection/>
    </xf>
    <xf numFmtId="166" fontId="55" fillId="0" borderId="0" xfId="208" applyNumberFormat="1" applyFont="1" applyBorder="1" applyAlignment="1">
      <alignment vertical="center" wrapText="1"/>
      <protection/>
    </xf>
    <xf numFmtId="166" fontId="55" fillId="0" borderId="0" xfId="212" applyNumberFormat="1" applyFont="1" applyFill="1" applyBorder="1" applyAlignment="1" applyProtection="1">
      <alignment vertical="center" wrapText="1"/>
      <protection/>
    </xf>
    <xf numFmtId="166" fontId="55" fillId="0" borderId="0" xfId="208" applyNumberFormat="1" applyFont="1" applyBorder="1" applyAlignment="1">
      <alignment horizontal="center" vertical="center" wrapText="1"/>
      <protection/>
    </xf>
    <xf numFmtId="166" fontId="55" fillId="0" borderId="0" xfId="20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12" fillId="0" borderId="59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1" xfId="21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7" fillId="0" borderId="41" xfId="215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5" applyFont="1" applyFill="1" applyBorder="1" applyAlignment="1" applyProtection="1">
      <alignment horizontal="left" vertical="center" wrapText="1"/>
      <protection/>
    </xf>
    <xf numFmtId="0" fontId="7" fillId="0" borderId="0" xfId="215" applyFont="1" applyFill="1" applyBorder="1" applyAlignment="1" applyProtection="1">
      <alignment horizontal="center" vertical="center" wrapText="1"/>
      <protection/>
    </xf>
    <xf numFmtId="166" fontId="7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40" xfId="215" applyFont="1" applyFill="1" applyBorder="1" applyAlignment="1" applyProtection="1">
      <alignment horizontal="center" vertical="center" wrapText="1"/>
      <protection/>
    </xf>
    <xf numFmtId="0" fontId="18" fillId="0" borderId="41" xfId="21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Border="1" applyAlignment="1" applyProtection="1">
      <alignment horizontal="left" vertical="center" wrapText="1" indent="1"/>
      <protection/>
    </xf>
    <xf numFmtId="166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7" applyFill="1" applyProtection="1">
      <alignment/>
      <protection locked="0"/>
    </xf>
    <xf numFmtId="0" fontId="2" fillId="0" borderId="0" xfId="217" applyFill="1" applyProtection="1">
      <alignment/>
      <protection/>
    </xf>
    <xf numFmtId="0" fontId="67" fillId="0" borderId="0" xfId="217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2" fillId="0" borderId="19" xfId="217" applyFont="1" applyFill="1" applyBorder="1" applyAlignment="1" applyProtection="1">
      <alignment horizontal="center" vertical="center" wrapText="1"/>
      <protection/>
    </xf>
    <xf numFmtId="0" fontId="62" fillId="0" borderId="20" xfId="217" applyFont="1" applyFill="1" applyBorder="1" applyAlignment="1" applyProtection="1">
      <alignment horizontal="center" vertical="center"/>
      <protection/>
    </xf>
    <xf numFmtId="0" fontId="62" fillId="0" borderId="21" xfId="217" applyFont="1" applyFill="1" applyBorder="1" applyAlignment="1" applyProtection="1">
      <alignment horizontal="center" vertical="center"/>
      <protection/>
    </xf>
    <xf numFmtId="0" fontId="8" fillId="0" borderId="31" xfId="217" applyFont="1" applyFill="1" applyBorder="1" applyAlignment="1" applyProtection="1">
      <alignment horizontal="left" vertical="center" indent="1"/>
      <protection/>
    </xf>
    <xf numFmtId="0" fontId="2" fillId="0" borderId="0" xfId="217" applyFill="1" applyAlignment="1" applyProtection="1">
      <alignment vertical="center"/>
      <protection/>
    </xf>
    <xf numFmtId="0" fontId="8" fillId="0" borderId="29" xfId="217" applyFont="1" applyFill="1" applyBorder="1" applyAlignment="1" applyProtection="1">
      <alignment horizontal="left" vertical="center" indent="1"/>
      <protection/>
    </xf>
    <xf numFmtId="0" fontId="8" fillId="0" borderId="30" xfId="217" applyFont="1" applyFill="1" applyBorder="1" applyAlignment="1" applyProtection="1">
      <alignment horizontal="left" vertical="center" indent="1"/>
      <protection/>
    </xf>
    <xf numFmtId="166" fontId="8" fillId="0" borderId="30" xfId="217" applyNumberFormat="1" applyFont="1" applyFill="1" applyBorder="1" applyAlignment="1" applyProtection="1">
      <alignment vertical="center"/>
      <protection locked="0"/>
    </xf>
    <xf numFmtId="166" fontId="8" fillId="0" borderId="36" xfId="217" applyNumberFormat="1" applyFont="1" applyFill="1" applyBorder="1" applyAlignment="1" applyProtection="1">
      <alignment vertical="center"/>
      <protection/>
    </xf>
    <xf numFmtId="0" fontId="2" fillId="0" borderId="0" xfId="217" applyFill="1" applyAlignment="1" applyProtection="1">
      <alignment vertical="center"/>
      <protection locked="0"/>
    </xf>
    <xf numFmtId="0" fontId="8" fillId="0" borderId="24" xfId="217" applyFont="1" applyFill="1" applyBorder="1" applyAlignment="1" applyProtection="1">
      <alignment horizontal="left" vertical="center" indent="1"/>
      <protection/>
    </xf>
    <xf numFmtId="0" fontId="8" fillId="0" borderId="25" xfId="217" applyFont="1" applyFill="1" applyBorder="1" applyAlignment="1" applyProtection="1">
      <alignment horizontal="left" vertical="center" wrapText="1" indent="1"/>
      <protection/>
    </xf>
    <xf numFmtId="166" fontId="8" fillId="0" borderId="25" xfId="217" applyNumberFormat="1" applyFont="1" applyFill="1" applyBorder="1" applyAlignment="1" applyProtection="1">
      <alignment vertical="center"/>
      <protection locked="0"/>
    </xf>
    <xf numFmtId="166" fontId="8" fillId="0" borderId="26" xfId="217" applyNumberFormat="1" applyFont="1" applyFill="1" applyBorder="1" applyAlignment="1" applyProtection="1">
      <alignment vertical="center"/>
      <protection/>
    </xf>
    <xf numFmtId="0" fontId="8" fillId="0" borderId="25" xfId="217" applyFont="1" applyFill="1" applyBorder="1" applyAlignment="1" applyProtection="1">
      <alignment horizontal="left" vertical="center" indent="1"/>
      <protection/>
    </xf>
    <xf numFmtId="0" fontId="8" fillId="0" borderId="27" xfId="217" applyFont="1" applyFill="1" applyBorder="1" applyAlignment="1" applyProtection="1">
      <alignment horizontal="left" vertical="center" indent="1"/>
      <protection/>
    </xf>
    <xf numFmtId="0" fontId="8" fillId="0" borderId="28" xfId="217" applyFont="1" applyFill="1" applyBorder="1" applyAlignment="1" applyProtection="1">
      <alignment horizontal="left" vertical="center" wrapText="1" indent="1"/>
      <protection/>
    </xf>
    <xf numFmtId="166" fontId="8" fillId="0" borderId="28" xfId="217" applyNumberFormat="1" applyFont="1" applyFill="1" applyBorder="1" applyAlignment="1" applyProtection="1">
      <alignment vertical="center"/>
      <protection locked="0"/>
    </xf>
    <xf numFmtId="166" fontId="8" fillId="0" borderId="53" xfId="217" applyNumberFormat="1" applyFont="1" applyFill="1" applyBorder="1" applyAlignment="1" applyProtection="1">
      <alignment vertical="center"/>
      <protection/>
    </xf>
    <xf numFmtId="0" fontId="8" fillId="0" borderId="19" xfId="217" applyFont="1" applyFill="1" applyBorder="1" applyAlignment="1" applyProtection="1">
      <alignment horizontal="left" vertical="center" indent="1"/>
      <protection/>
    </xf>
    <xf numFmtId="0" fontId="62" fillId="0" borderId="20" xfId="217" applyFont="1" applyFill="1" applyBorder="1" applyAlignment="1" applyProtection="1">
      <alignment horizontal="left" vertical="center" indent="1"/>
      <protection/>
    </xf>
    <xf numFmtId="166" fontId="18" fillId="0" borderId="20" xfId="217" applyNumberFormat="1" applyFont="1" applyFill="1" applyBorder="1" applyAlignment="1" applyProtection="1">
      <alignment vertical="center"/>
      <protection/>
    </xf>
    <xf numFmtId="166" fontId="18" fillId="0" borderId="21" xfId="217" applyNumberFormat="1" applyFont="1" applyFill="1" applyBorder="1" applyAlignment="1" applyProtection="1">
      <alignment vertical="center"/>
      <protection/>
    </xf>
    <xf numFmtId="0" fontId="8" fillId="0" borderId="37" xfId="217" applyFont="1" applyFill="1" applyBorder="1" applyAlignment="1" applyProtection="1">
      <alignment horizontal="left" vertical="center" indent="1"/>
      <protection/>
    </xf>
    <xf numFmtId="0" fontId="8" fillId="0" borderId="33" xfId="217" applyFont="1" applyFill="1" applyBorder="1" applyAlignment="1" applyProtection="1">
      <alignment horizontal="left" vertical="center" indent="1"/>
      <protection/>
    </xf>
    <xf numFmtId="166" fontId="8" fillId="0" borderId="33" xfId="217" applyNumberFormat="1" applyFont="1" applyFill="1" applyBorder="1" applyAlignment="1" applyProtection="1">
      <alignment vertical="center"/>
      <protection locked="0"/>
    </xf>
    <xf numFmtId="0" fontId="18" fillId="0" borderId="19" xfId="217" applyFont="1" applyFill="1" applyBorder="1" applyAlignment="1" applyProtection="1">
      <alignment horizontal="left" vertical="center" indent="1"/>
      <protection/>
    </xf>
    <xf numFmtId="0" fontId="18" fillId="0" borderId="67" xfId="217" applyFont="1" applyFill="1" applyBorder="1" applyAlignment="1" applyProtection="1">
      <alignment horizontal="left" vertical="center" indent="1"/>
      <protection/>
    </xf>
    <xf numFmtId="0" fontId="62" fillId="0" borderId="56" xfId="217" applyFont="1" applyFill="1" applyBorder="1" applyAlignment="1" applyProtection="1">
      <alignment horizontal="left" vertical="center" indent="1"/>
      <protection/>
    </xf>
    <xf numFmtId="166" fontId="18" fillId="0" borderId="56" xfId="217" applyNumberFormat="1" applyFont="1" applyFill="1" applyBorder="1" applyProtection="1">
      <alignment/>
      <protection/>
    </xf>
    <xf numFmtId="166" fontId="18" fillId="0" borderId="68" xfId="217" applyNumberFormat="1" applyFont="1" applyFill="1" applyBorder="1" applyProtection="1">
      <alignment/>
      <protection/>
    </xf>
    <xf numFmtId="0" fontId="0" fillId="0" borderId="0" xfId="217" applyFont="1" applyFill="1" applyProtection="1">
      <alignment/>
      <protection/>
    </xf>
    <xf numFmtId="0" fontId="57" fillId="0" borderId="0" xfId="217" applyFont="1" applyFill="1" applyProtection="1">
      <alignment/>
      <protection locked="0"/>
    </xf>
    <xf numFmtId="0" fontId="4" fillId="0" borderId="0" xfId="217" applyFont="1" applyFill="1" applyProtection="1">
      <alignment/>
      <protection locked="0"/>
    </xf>
    <xf numFmtId="0" fontId="49" fillId="0" borderId="0" xfId="185" applyFont="1">
      <alignment/>
      <protection/>
    </xf>
    <xf numFmtId="0" fontId="46" fillId="0" borderId="0" xfId="185" applyFont="1">
      <alignment/>
      <protection/>
    </xf>
    <xf numFmtId="0" fontId="68" fillId="0" borderId="0" xfId="185" applyFont="1" applyAlignment="1">
      <alignment horizontal="center" vertical="center" wrapText="1"/>
      <protection/>
    </xf>
    <xf numFmtId="0" fontId="48" fillId="0" borderId="33" xfId="185" applyFont="1" applyBorder="1" applyAlignment="1">
      <alignment horizontal="center"/>
      <protection/>
    </xf>
    <xf numFmtId="0" fontId="48" fillId="0" borderId="38" xfId="185" applyFont="1" applyBorder="1" applyAlignment="1">
      <alignment horizontal="center"/>
      <protection/>
    </xf>
    <xf numFmtId="0" fontId="69" fillId="0" borderId="0" xfId="185" applyFont="1">
      <alignment/>
      <protection/>
    </xf>
    <xf numFmtId="0" fontId="46" fillId="0" borderId="48" xfId="185" applyFont="1" applyBorder="1" applyAlignment="1">
      <alignment horizontal="center" vertical="center" wrapText="1"/>
      <protection/>
    </xf>
    <xf numFmtId="3" fontId="46" fillId="0" borderId="69" xfId="185" applyNumberFormat="1" applyFont="1" applyBorder="1" applyAlignment="1">
      <alignment horizontal="center" vertical="center"/>
      <protection/>
    </xf>
    <xf numFmtId="3" fontId="46" fillId="0" borderId="23" xfId="185" applyNumberFormat="1" applyFont="1" applyBorder="1" applyAlignment="1">
      <alignment horizontal="center" vertical="center"/>
      <protection/>
    </xf>
    <xf numFmtId="3" fontId="46" fillId="0" borderId="51" xfId="185" applyNumberFormat="1" applyFont="1" applyBorder="1" applyAlignment="1">
      <alignment horizontal="center" vertical="center"/>
      <protection/>
    </xf>
    <xf numFmtId="0" fontId="46" fillId="0" borderId="50" xfId="185" applyFont="1" applyBorder="1" applyAlignment="1">
      <alignment horizontal="center" vertical="center" wrapText="1"/>
      <protection/>
    </xf>
    <xf numFmtId="3" fontId="46" fillId="0" borderId="70" xfId="185" applyNumberFormat="1" applyFont="1" applyBorder="1" applyAlignment="1">
      <alignment horizontal="center" vertical="center"/>
      <protection/>
    </xf>
    <xf numFmtId="3" fontId="46" fillId="0" borderId="28" xfId="185" applyNumberFormat="1" applyFont="1" applyBorder="1" applyAlignment="1">
      <alignment horizontal="center" vertical="center"/>
      <protection/>
    </xf>
    <xf numFmtId="3" fontId="46" fillId="0" borderId="53" xfId="185" applyNumberFormat="1" applyFont="1" applyBorder="1" applyAlignment="1">
      <alignment horizontal="center" vertical="center"/>
      <protection/>
    </xf>
    <xf numFmtId="0" fontId="70" fillId="0" borderId="0" xfId="185" applyFont="1" applyAlignment="1">
      <alignment horizontal="center" vertical="center" wrapText="1"/>
      <protection/>
    </xf>
    <xf numFmtId="0" fontId="70" fillId="0" borderId="0" xfId="185" applyFont="1">
      <alignment/>
      <protection/>
    </xf>
    <xf numFmtId="3" fontId="48" fillId="0" borderId="66" xfId="185" applyNumberFormat="1" applyFont="1" applyBorder="1" applyAlignment="1">
      <alignment horizontal="center" vertical="center"/>
      <protection/>
    </xf>
    <xf numFmtId="0" fontId="48" fillId="43" borderId="41" xfId="185" applyFont="1" applyFill="1" applyBorder="1" applyAlignment="1">
      <alignment horizontal="center" vertical="center"/>
      <protection/>
    </xf>
    <xf numFmtId="3" fontId="48" fillId="0" borderId="20" xfId="185" applyNumberFormat="1" applyFont="1" applyBorder="1" applyAlignment="1">
      <alignment horizontal="center" vertical="center"/>
      <protection/>
    </xf>
    <xf numFmtId="3" fontId="48" fillId="0" borderId="21" xfId="185" applyNumberFormat="1" applyFont="1" applyBorder="1" applyAlignment="1">
      <alignment horizontal="center" vertical="center"/>
      <protection/>
    </xf>
    <xf numFmtId="0" fontId="68" fillId="0" borderId="0" xfId="185" applyFont="1" applyAlignment="1">
      <alignment horizontal="center" vertical="center"/>
      <protection/>
    </xf>
    <xf numFmtId="0" fontId="49" fillId="0" borderId="0" xfId="186" applyFont="1">
      <alignment/>
      <protection/>
    </xf>
    <xf numFmtId="0" fontId="49" fillId="0" borderId="0" xfId="186" applyFont="1" applyAlignment="1">
      <alignment horizontal="center"/>
      <protection/>
    </xf>
    <xf numFmtId="0" fontId="49" fillId="0" borderId="0" xfId="186" applyFont="1" applyFill="1" applyBorder="1" applyAlignment="1">
      <alignment horizontal="right"/>
      <protection/>
    </xf>
    <xf numFmtId="0" fontId="49" fillId="0" borderId="0" xfId="186" applyFont="1" applyAlignment="1">
      <alignment vertical="center"/>
      <protection/>
    </xf>
    <xf numFmtId="0" fontId="49" fillId="0" borderId="0" xfId="186" applyFont="1" applyBorder="1" applyAlignment="1">
      <alignment horizontal="center"/>
      <protection/>
    </xf>
    <xf numFmtId="0" fontId="49" fillId="0" borderId="0" xfId="186" applyFont="1" applyBorder="1">
      <alignment/>
      <protection/>
    </xf>
    <xf numFmtId="0" fontId="54" fillId="0" borderId="0" xfId="186" applyFont="1" applyFill="1" applyBorder="1" applyAlignment="1">
      <alignment horizontal="right"/>
      <protection/>
    </xf>
    <xf numFmtId="0" fontId="68" fillId="0" borderId="19" xfId="186" applyFont="1" applyBorder="1" applyAlignment="1">
      <alignment horizontal="center" vertical="center"/>
      <protection/>
    </xf>
    <xf numFmtId="0" fontId="68" fillId="0" borderId="20" xfId="186" applyFont="1" applyBorder="1" applyAlignment="1">
      <alignment horizontal="center" vertical="center"/>
      <protection/>
    </xf>
    <xf numFmtId="0" fontId="68" fillId="0" borderId="21" xfId="186" applyFont="1" applyFill="1" applyBorder="1" applyAlignment="1">
      <alignment horizontal="center" vertical="center" wrapText="1"/>
      <protection/>
    </xf>
    <xf numFmtId="0" fontId="49" fillId="0" borderId="0" xfId="186" applyFont="1" applyAlignment="1">
      <alignment horizontal="center" vertical="center"/>
      <protection/>
    </xf>
    <xf numFmtId="0" fontId="49" fillId="0" borderId="22" xfId="186" applyFont="1" applyBorder="1" applyAlignment="1">
      <alignment horizontal="center"/>
      <protection/>
    </xf>
    <xf numFmtId="0" fontId="49" fillId="0" borderId="23" xfId="186" applyFont="1" applyBorder="1" applyAlignment="1">
      <alignment wrapText="1"/>
      <protection/>
    </xf>
    <xf numFmtId="3" fontId="49" fillId="0" borderId="36" xfId="186" applyNumberFormat="1" applyFont="1" applyFill="1" applyBorder="1" applyAlignment="1">
      <alignment/>
      <protection/>
    </xf>
    <xf numFmtId="0" fontId="49" fillId="0" borderId="27" xfId="186" applyFont="1" applyBorder="1" applyAlignment="1">
      <alignment horizontal="center"/>
      <protection/>
    </xf>
    <xf numFmtId="0" fontId="49" fillId="0" borderId="28" xfId="186" applyFont="1" applyBorder="1">
      <alignment/>
      <protection/>
    </xf>
    <xf numFmtId="3" fontId="49" fillId="0" borderId="71" xfId="186" applyNumberFormat="1" applyFont="1" applyFill="1" applyBorder="1" applyAlignment="1">
      <alignment/>
      <protection/>
    </xf>
    <xf numFmtId="0" fontId="68" fillId="0" borderId="19" xfId="186" applyFont="1" applyBorder="1" applyAlignment="1">
      <alignment horizontal="center"/>
      <protection/>
    </xf>
    <xf numFmtId="0" fontId="48" fillId="0" borderId="20" xfId="186" applyFont="1" applyBorder="1">
      <alignment/>
      <protection/>
    </xf>
    <xf numFmtId="3" fontId="48" fillId="0" borderId="21" xfId="186" applyNumberFormat="1" applyFont="1" applyFill="1" applyBorder="1">
      <alignment/>
      <protection/>
    </xf>
    <xf numFmtId="0" fontId="68" fillId="0" borderId="0" xfId="186" applyFont="1">
      <alignment/>
      <protection/>
    </xf>
    <xf numFmtId="0" fontId="49" fillId="0" borderId="0" xfId="186" applyFont="1" applyFill="1" applyBorder="1">
      <alignment/>
      <protection/>
    </xf>
    <xf numFmtId="3" fontId="49" fillId="0" borderId="51" xfId="186" applyNumberFormat="1" applyFont="1" applyFill="1" applyBorder="1">
      <alignment/>
      <protection/>
    </xf>
    <xf numFmtId="3" fontId="49" fillId="0" borderId="0" xfId="186" applyNumberFormat="1" applyFont="1">
      <alignment/>
      <protection/>
    </xf>
    <xf numFmtId="0" fontId="49" fillId="0" borderId="24" xfId="186" applyFont="1" applyBorder="1" applyAlignment="1">
      <alignment horizontal="center"/>
      <protection/>
    </xf>
    <xf numFmtId="0" fontId="49" fillId="0" borderId="25" xfId="186" applyFont="1" applyBorder="1" applyAlignment="1">
      <alignment wrapText="1"/>
      <protection/>
    </xf>
    <xf numFmtId="3" fontId="49" fillId="0" borderId="26" xfId="186" applyNumberFormat="1" applyFont="1" applyFill="1" applyBorder="1">
      <alignment/>
      <protection/>
    </xf>
    <xf numFmtId="0" fontId="49" fillId="0" borderId="28" xfId="186" applyFont="1" applyBorder="1" applyAlignment="1">
      <alignment wrapText="1"/>
      <protection/>
    </xf>
    <xf numFmtId="3" fontId="49" fillId="0" borderId="53" xfId="186" applyNumberFormat="1" applyFont="1" applyFill="1" applyBorder="1">
      <alignment/>
      <protection/>
    </xf>
    <xf numFmtId="0" fontId="49" fillId="0" borderId="37" xfId="186" applyFont="1" applyBorder="1" applyAlignment="1">
      <alignment horizontal="center"/>
      <protection/>
    </xf>
    <xf numFmtId="0" fontId="68" fillId="0" borderId="67" xfId="186" applyFont="1" applyBorder="1" applyAlignment="1">
      <alignment horizontal="center"/>
      <protection/>
    </xf>
    <xf numFmtId="0" fontId="68" fillId="0" borderId="20" xfId="186" applyFont="1" applyBorder="1" applyAlignment="1">
      <alignment horizontal="left"/>
      <protection/>
    </xf>
    <xf numFmtId="3" fontId="68" fillId="0" borderId="21" xfId="186" applyNumberFormat="1" applyFont="1" applyBorder="1">
      <alignment/>
      <protection/>
    </xf>
    <xf numFmtId="0" fontId="68" fillId="0" borderId="22" xfId="186" applyFont="1" applyBorder="1" applyAlignment="1">
      <alignment horizontal="center"/>
      <protection/>
    </xf>
    <xf numFmtId="0" fontId="68" fillId="0" borderId="57" xfId="186" applyFont="1" applyBorder="1">
      <alignment/>
      <protection/>
    </xf>
    <xf numFmtId="3" fontId="68" fillId="0" borderId="72" xfId="186" applyNumberFormat="1" applyFont="1" applyBorder="1">
      <alignment/>
      <protection/>
    </xf>
    <xf numFmtId="0" fontId="53" fillId="0" borderId="73" xfId="186" applyFont="1" applyBorder="1" applyAlignment="1">
      <alignment/>
      <protection/>
    </xf>
    <xf numFmtId="0" fontId="53" fillId="0" borderId="0" xfId="186" applyFont="1" applyBorder="1" applyAlignment="1">
      <alignment/>
      <protection/>
    </xf>
    <xf numFmtId="0" fontId="49" fillId="0" borderId="0" xfId="186" applyFont="1" applyFill="1">
      <alignment/>
      <protection/>
    </xf>
    <xf numFmtId="166" fontId="66" fillId="0" borderId="0" xfId="0" applyNumberFormat="1" applyFont="1" applyFill="1" applyAlignment="1">
      <alignment horizontal="center" vertical="center" wrapText="1"/>
    </xf>
    <xf numFmtId="166" fontId="66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horizontal="right"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right" vertical="center" wrapText="1" indent="1"/>
    </xf>
    <xf numFmtId="0" fontId="71" fillId="0" borderId="79" xfId="0" applyFont="1" applyBorder="1" applyAlignment="1" applyProtection="1">
      <alignment horizontal="left" vertical="center" wrapText="1" indent="1"/>
      <protection locked="0"/>
    </xf>
    <xf numFmtId="166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>
      <alignment horizontal="right" vertical="center" wrapText="1" indent="1"/>
    </xf>
    <xf numFmtId="0" fontId="71" fillId="0" borderId="41" xfId="0" applyFont="1" applyBorder="1" applyAlignment="1" applyProtection="1">
      <alignment horizontal="left" vertical="center" wrapText="1" indent="1"/>
      <protection locked="0"/>
    </xf>
    <xf numFmtId="166" fontId="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4" xfId="0" applyFont="1" applyFill="1" applyBorder="1" applyAlignment="1">
      <alignment horizontal="right" vertical="center" wrapText="1" indent="1"/>
    </xf>
    <xf numFmtId="166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left" vertical="center" wrapText="1" indent="1"/>
    </xf>
    <xf numFmtId="166" fontId="7" fillId="0" borderId="86" xfId="0" applyNumberFormat="1" applyFont="1" applyFill="1" applyBorder="1" applyAlignment="1">
      <alignment horizontal="right" vertical="center" wrapText="1" indent="1"/>
    </xf>
    <xf numFmtId="166" fontId="7" fillId="0" borderId="87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5" applyFont="1" applyFill="1" applyBorder="1" applyAlignment="1" applyProtection="1">
      <alignment horizontal="center" vertical="center" wrapText="1"/>
      <protection/>
    </xf>
    <xf numFmtId="0" fontId="8" fillId="0" borderId="20" xfId="215" applyFont="1" applyFill="1" applyBorder="1" applyAlignment="1" applyProtection="1">
      <alignment horizontal="center" vertical="center" wrapText="1"/>
      <protection/>
    </xf>
    <xf numFmtId="0" fontId="8" fillId="0" borderId="59" xfId="215" applyFont="1" applyFill="1" applyBorder="1" applyAlignment="1" applyProtection="1">
      <alignment horizontal="center" vertical="center" wrapText="1"/>
      <protection/>
    </xf>
    <xf numFmtId="0" fontId="8" fillId="0" borderId="21" xfId="215" applyFont="1" applyFill="1" applyBorder="1" applyAlignment="1" applyProtection="1">
      <alignment horizontal="center" vertical="center" wrapText="1"/>
      <protection/>
    </xf>
    <xf numFmtId="0" fontId="0" fillId="0" borderId="22" xfId="215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166" fontId="0" fillId="0" borderId="23" xfId="215" applyNumberFormat="1" applyFont="1" applyFill="1" applyBorder="1" applyAlignment="1" applyProtection="1">
      <alignment vertical="center" wrapText="1"/>
      <protection locked="0"/>
    </xf>
    <xf numFmtId="166" fontId="0" fillId="0" borderId="63" xfId="215" applyNumberFormat="1" applyFont="1" applyFill="1" applyBorder="1" applyAlignment="1" applyProtection="1">
      <alignment vertical="center" wrapText="1"/>
      <protection locked="0"/>
    </xf>
    <xf numFmtId="166" fontId="0" fillId="0" borderId="51" xfId="215" applyNumberFormat="1" applyFont="1" applyFill="1" applyBorder="1" applyAlignment="1" applyProtection="1">
      <alignment vertical="center" wrapText="1"/>
      <protection locked="0"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166" fontId="0" fillId="0" borderId="25" xfId="215" applyNumberFormat="1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/>
    </xf>
    <xf numFmtId="166" fontId="0" fillId="0" borderId="25" xfId="215" applyNumberFormat="1" applyFont="1" applyFill="1" applyBorder="1" applyAlignment="1" applyProtection="1">
      <alignment vertical="center" wrapText="1"/>
      <protection/>
    </xf>
    <xf numFmtId="0" fontId="0" fillId="0" borderId="27" xfId="215" applyFont="1" applyFill="1" applyBorder="1" applyAlignment="1" applyProtection="1">
      <alignment horizontal="center" vertical="center" wrapText="1"/>
      <protection/>
    </xf>
    <xf numFmtId="0" fontId="0" fillId="0" borderId="28" xfId="215" applyFont="1" applyFill="1" applyBorder="1" applyAlignment="1" applyProtection="1">
      <alignment horizontal="left" vertical="center" wrapText="1" indent="1"/>
      <protection/>
    </xf>
    <xf numFmtId="166" fontId="0" fillId="0" borderId="28" xfId="215" applyNumberFormat="1" applyFont="1" applyFill="1" applyBorder="1" applyAlignment="1" applyProtection="1">
      <alignment vertical="center" wrapText="1"/>
      <protection locked="0"/>
    </xf>
    <xf numFmtId="166" fontId="7" fillId="0" borderId="20" xfId="215" applyNumberFormat="1" applyFont="1" applyFill="1" applyBorder="1" applyAlignment="1" applyProtection="1">
      <alignment vertical="center" wrapText="1"/>
      <protection/>
    </xf>
    <xf numFmtId="166" fontId="7" fillId="0" borderId="21" xfId="215" applyNumberFormat="1" applyFont="1" applyFill="1" applyBorder="1" applyAlignment="1" applyProtection="1">
      <alignment vertical="center" wrapText="1"/>
      <protection/>
    </xf>
    <xf numFmtId="0" fontId="4" fillId="0" borderId="0" xfId="215" applyFont="1" applyFill="1" applyBorder="1" applyAlignment="1" applyProtection="1">
      <alignment horizontal="center" vertical="center" wrapText="1"/>
      <protection/>
    </xf>
    <xf numFmtId="0" fontId="4" fillId="0" borderId="0" xfId="215" applyFont="1" applyFill="1" applyBorder="1" applyAlignment="1" applyProtection="1">
      <alignment vertical="center" wrapText="1"/>
      <protection/>
    </xf>
    <xf numFmtId="166" fontId="4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5" applyFont="1" applyFill="1" applyBorder="1" applyAlignment="1" applyProtection="1">
      <alignment horizontal="right" vertical="center" wrapText="1" indent="1"/>
      <protection/>
    </xf>
    <xf numFmtId="166" fontId="8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5" applyFont="1" applyFill="1" applyBorder="1" applyProtection="1">
      <alignment/>
      <protection/>
    </xf>
    <xf numFmtId="0" fontId="0" fillId="0" borderId="25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166" fontId="0" fillId="0" borderId="25" xfId="215" applyNumberFormat="1" applyFont="1" applyFill="1" applyBorder="1" applyAlignment="1" applyProtection="1">
      <alignment vertical="center" wrapText="1"/>
      <protection/>
    </xf>
    <xf numFmtId="0" fontId="0" fillId="0" borderId="27" xfId="215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 indent="1"/>
      <protection/>
    </xf>
    <xf numFmtId="166" fontId="9" fillId="0" borderId="28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6" fontId="12" fillId="0" borderId="20" xfId="0" applyNumberFormat="1" applyFont="1" applyBorder="1" applyAlignment="1" applyProtection="1" quotePrefix="1">
      <alignment vertical="center" wrapText="1"/>
      <protection/>
    </xf>
    <xf numFmtId="166" fontId="12" fillId="0" borderId="21" xfId="0" applyNumberFormat="1" applyFont="1" applyBorder="1" applyAlignment="1" applyProtection="1" quotePrefix="1">
      <alignment vertical="center" wrapText="1"/>
      <protection/>
    </xf>
    <xf numFmtId="0" fontId="50" fillId="0" borderId="0" xfId="216" applyFont="1" applyFill="1" applyBorder="1" applyAlignment="1">
      <alignment horizontal="center" vertical="center" wrapText="1"/>
      <protection/>
    </xf>
    <xf numFmtId="0" fontId="34" fillId="0" borderId="0" xfId="216" applyFont="1" applyFill="1" applyBorder="1" applyAlignment="1">
      <alignment horizontal="center" vertical="center" wrapText="1"/>
      <protection/>
    </xf>
    <xf numFmtId="0" fontId="52" fillId="0" borderId="0" xfId="216" applyFont="1" applyFill="1" applyBorder="1" applyAlignment="1">
      <alignment horizontal="right" vertical="center" wrapText="1"/>
      <protection/>
    </xf>
    <xf numFmtId="0" fontId="12" fillId="0" borderId="19" xfId="216" applyFont="1" applyFill="1" applyBorder="1" applyAlignment="1">
      <alignment horizontal="center" vertical="center" wrapText="1"/>
      <protection/>
    </xf>
    <xf numFmtId="0" fontId="12" fillId="0" borderId="20" xfId="216" applyFont="1" applyFill="1" applyBorder="1" applyAlignment="1">
      <alignment horizontal="center" vertical="center" wrapText="1"/>
      <protection/>
    </xf>
    <xf numFmtId="0" fontId="12" fillId="0" borderId="21" xfId="216" applyFont="1" applyFill="1" applyBorder="1" applyAlignment="1">
      <alignment horizontal="center" vertical="center" wrapText="1"/>
      <protection/>
    </xf>
    <xf numFmtId="0" fontId="9" fillId="0" borderId="31" xfId="216" applyFont="1" applyFill="1" applyBorder="1" applyAlignment="1">
      <alignment horizontal="center" vertical="center" wrapText="1"/>
      <protection/>
    </xf>
    <xf numFmtId="0" fontId="9" fillId="0" borderId="88" xfId="216" applyFont="1" applyFill="1" applyBorder="1" applyAlignment="1">
      <alignment horizontal="left" vertical="center" wrapText="1"/>
      <protection/>
    </xf>
    <xf numFmtId="0" fontId="12" fillId="0" borderId="88" xfId="216" applyFont="1" applyFill="1" applyBorder="1" applyAlignment="1">
      <alignment horizontal="center" vertical="center" wrapText="1"/>
      <protection/>
    </xf>
    <xf numFmtId="0" fontId="12" fillId="0" borderId="71" xfId="216" applyFont="1" applyFill="1" applyBorder="1" applyAlignment="1">
      <alignment vertical="center"/>
      <protection/>
    </xf>
    <xf numFmtId="49" fontId="65" fillId="0" borderId="19" xfId="216" applyNumberFormat="1" applyFont="1" applyFill="1" applyBorder="1">
      <alignment/>
      <protection/>
    </xf>
    <xf numFmtId="0" fontId="12" fillId="0" borderId="20" xfId="216" applyFont="1" applyFill="1" applyBorder="1" applyAlignment="1">
      <alignment vertical="center"/>
      <protection/>
    </xf>
    <xf numFmtId="166" fontId="2" fillId="0" borderId="0" xfId="215" applyNumberFormat="1" applyFont="1" applyFill="1" applyAlignment="1" applyProtection="1">
      <alignment horizontal="right" vertical="center" indent="1"/>
      <protection/>
    </xf>
    <xf numFmtId="166" fontId="9" fillId="0" borderId="0" xfId="0" applyNumberFormat="1" applyFont="1" applyFill="1" applyAlignment="1">
      <alignment vertical="center" wrapText="1"/>
    </xf>
    <xf numFmtId="166" fontId="12" fillId="0" borderId="19" xfId="0" applyNumberFormat="1" applyFont="1" applyFill="1" applyBorder="1" applyAlignment="1">
      <alignment horizontal="center" vertical="center" wrapText="1"/>
    </xf>
    <xf numFmtId="166" fontId="9" fillId="0" borderId="22" xfId="0" applyNumberFormat="1" applyFont="1" applyFill="1" applyBorder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6" fontId="65" fillId="0" borderId="19" xfId="210" applyNumberFormat="1" applyFont="1" applyFill="1" applyBorder="1" applyAlignment="1">
      <alignment vertical="center" wrapText="1"/>
      <protection/>
    </xf>
    <xf numFmtId="0" fontId="68" fillId="0" borderId="0" xfId="187" applyFont="1">
      <alignment/>
      <protection/>
    </xf>
    <xf numFmtId="0" fontId="49" fillId="0" borderId="0" xfId="187" applyFont="1">
      <alignment/>
      <protection/>
    </xf>
    <xf numFmtId="0" fontId="68" fillId="0" borderId="0" xfId="187" applyFont="1" applyAlignment="1">
      <alignment horizontal="center" vertical="center"/>
      <protection/>
    </xf>
    <xf numFmtId="0" fontId="49" fillId="0" borderId="46" xfId="187" applyFont="1" applyBorder="1" applyAlignment="1">
      <alignment horizontal="center" vertical="center"/>
      <protection/>
    </xf>
    <xf numFmtId="0" fontId="71" fillId="0" borderId="48" xfId="187" applyFont="1" applyBorder="1">
      <alignment/>
      <protection/>
    </xf>
    <xf numFmtId="166" fontId="49" fillId="0" borderId="51" xfId="99" applyNumberFormat="1" applyFont="1" applyBorder="1" applyAlignment="1">
      <alignment horizontal="right" vertical="center"/>
    </xf>
    <xf numFmtId="0" fontId="49" fillId="0" borderId="47" xfId="187" applyFont="1" applyBorder="1" applyAlignment="1">
      <alignment horizontal="center" vertical="center"/>
      <protection/>
    </xf>
    <xf numFmtId="0" fontId="71" fillId="0" borderId="43" xfId="187" applyFont="1" applyBorder="1" applyAlignment="1">
      <alignment wrapText="1"/>
      <protection/>
    </xf>
    <xf numFmtId="166" fontId="49" fillId="0" borderId="26" xfId="99" applyNumberFormat="1" applyFont="1" applyBorder="1" applyAlignment="1">
      <alignment horizontal="right" vertical="center"/>
    </xf>
    <xf numFmtId="0" fontId="71" fillId="0" borderId="43" xfId="187" applyFont="1" applyBorder="1">
      <alignment/>
      <protection/>
    </xf>
    <xf numFmtId="0" fontId="71" fillId="0" borderId="43" xfId="187" applyFont="1" applyFill="1" applyBorder="1" applyAlignment="1">
      <alignment wrapText="1"/>
      <protection/>
    </xf>
    <xf numFmtId="166" fontId="49" fillId="0" borderId="26" xfId="99" applyNumberFormat="1" applyFont="1" applyBorder="1" applyAlignment="1">
      <alignment horizontal="right"/>
    </xf>
    <xf numFmtId="0" fontId="1" fillId="0" borderId="0" xfId="188">
      <alignment/>
      <protection/>
    </xf>
    <xf numFmtId="168" fontId="57" fillId="0" borderId="0" xfId="96" applyNumberFormat="1" applyFont="1" applyFill="1" applyBorder="1" applyAlignment="1" applyProtection="1">
      <alignment horizontal="centerContinuous" vertical="center"/>
      <protection/>
    </xf>
    <xf numFmtId="0" fontId="1" fillId="0" borderId="0" xfId="188" applyAlignment="1">
      <alignment vertical="center"/>
      <protection/>
    </xf>
    <xf numFmtId="0" fontId="18" fillId="0" borderId="0" xfId="215" applyFont="1" applyFill="1" applyBorder="1" applyAlignment="1" applyProtection="1">
      <alignment horizontal="center" vertical="center" wrapText="1"/>
      <protection/>
    </xf>
    <xf numFmtId="0" fontId="1" fillId="0" borderId="0" xfId="188" applyAlignment="1">
      <alignment horizontal="center"/>
      <protection/>
    </xf>
    <xf numFmtId="0" fontId="1" fillId="0" borderId="0" xfId="188" applyFont="1" applyAlignment="1">
      <alignment horizontal="justify" vertical="center"/>
      <protection/>
    </xf>
    <xf numFmtId="168" fontId="1" fillId="0" borderId="0" xfId="188" applyNumberFormat="1">
      <alignment/>
      <protection/>
    </xf>
    <xf numFmtId="168" fontId="0" fillId="0" borderId="0" xfId="96" applyNumberFormat="1" applyFont="1" applyAlignment="1">
      <alignment/>
    </xf>
    <xf numFmtId="0" fontId="49" fillId="0" borderId="25" xfId="188" applyFont="1" applyFill="1" applyBorder="1" applyAlignment="1">
      <alignment wrapText="1"/>
      <protection/>
    </xf>
    <xf numFmtId="168" fontId="49" fillId="0" borderId="25" xfId="96" applyNumberFormat="1" applyFont="1" applyFill="1" applyBorder="1" applyAlignment="1">
      <alignment horizontal="center" vertical="center"/>
    </xf>
    <xf numFmtId="0" fontId="49" fillId="0" borderId="25" xfId="188" applyFont="1" applyBorder="1" applyAlignment="1">
      <alignment wrapText="1"/>
      <protection/>
    </xf>
    <xf numFmtId="168" fontId="49" fillId="0" borderId="25" xfId="96" applyNumberFormat="1" applyFont="1" applyBorder="1" applyAlignment="1">
      <alignment vertical="center"/>
    </xf>
    <xf numFmtId="0" fontId="71" fillId="0" borderId="25" xfId="188" applyFont="1" applyBorder="1" applyAlignment="1">
      <alignment vertical="center" wrapText="1"/>
      <protection/>
    </xf>
    <xf numFmtId="168" fontId="71" fillId="0" borderId="25" xfId="96" applyNumberFormat="1" applyFont="1" applyBorder="1" applyAlignment="1">
      <alignment horizontal="center" vertical="center"/>
    </xf>
    <xf numFmtId="0" fontId="71" fillId="0" borderId="25" xfId="188" applyFont="1" applyBorder="1" applyAlignment="1">
      <alignment vertical="center" wrapText="1" shrinkToFit="1"/>
      <protection/>
    </xf>
    <xf numFmtId="168" fontId="71" fillId="0" borderId="25" xfId="96" applyNumberFormat="1" applyFont="1" applyBorder="1" applyAlignment="1">
      <alignment vertical="center"/>
    </xf>
    <xf numFmtId="0" fontId="9" fillId="0" borderId="25" xfId="188" applyFont="1" applyFill="1" applyBorder="1" applyAlignment="1">
      <alignment wrapText="1"/>
      <protection/>
    </xf>
    <xf numFmtId="168" fontId="9" fillId="0" borderId="25" xfId="96" applyNumberFormat="1" applyFont="1" applyBorder="1" applyAlignment="1">
      <alignment horizontal="center"/>
    </xf>
    <xf numFmtId="0" fontId="9" fillId="0" borderId="25" xfId="188" applyFont="1" applyBorder="1" applyAlignment="1">
      <alignment wrapText="1"/>
      <protection/>
    </xf>
    <xf numFmtId="168" fontId="9" fillId="0" borderId="25" xfId="96" applyNumberFormat="1" applyFont="1" applyFill="1" applyBorder="1" applyAlignment="1">
      <alignment horizontal="center"/>
    </xf>
    <xf numFmtId="0" fontId="49" fillId="0" borderId="23" xfId="188" applyFont="1" applyFill="1" applyBorder="1" applyAlignment="1">
      <alignment wrapText="1"/>
      <protection/>
    </xf>
    <xf numFmtId="168" fontId="49" fillId="0" borderId="23" xfId="96" applyNumberFormat="1" applyFont="1" applyFill="1" applyBorder="1" applyAlignment="1">
      <alignment horizontal="center" vertical="center"/>
    </xf>
    <xf numFmtId="1" fontId="8" fillId="0" borderId="19" xfId="215" applyNumberFormat="1" applyFont="1" applyFill="1" applyBorder="1" applyAlignment="1" applyProtection="1">
      <alignment horizontal="center" vertical="center"/>
      <protection/>
    </xf>
    <xf numFmtId="1" fontId="8" fillId="0" borderId="20" xfId="215" applyNumberFormat="1" applyFont="1" applyFill="1" applyBorder="1" applyAlignment="1" applyProtection="1">
      <alignment horizontal="center" vertical="center"/>
      <protection/>
    </xf>
    <xf numFmtId="1" fontId="8" fillId="0" borderId="20" xfId="96" applyNumberFormat="1" applyFont="1" applyFill="1" applyBorder="1" applyAlignment="1" applyProtection="1">
      <alignment horizontal="center" vertical="center"/>
      <protection/>
    </xf>
    <xf numFmtId="1" fontId="8" fillId="0" borderId="21" xfId="96" applyNumberFormat="1" applyFont="1" applyFill="1" applyBorder="1" applyAlignment="1" applyProtection="1">
      <alignment horizontal="center" vertical="center"/>
      <protection/>
    </xf>
    <xf numFmtId="168" fontId="7" fillId="0" borderId="20" xfId="96" applyNumberFormat="1" applyFont="1" applyFill="1" applyBorder="1" applyAlignment="1" applyProtection="1">
      <alignment horizontal="center" vertical="center" wrapText="1"/>
      <protection/>
    </xf>
    <xf numFmtId="168" fontId="7" fillId="0" borderId="21" xfId="96" applyNumberFormat="1" applyFont="1" applyFill="1" applyBorder="1" applyAlignment="1" applyProtection="1">
      <alignment horizontal="center" vertical="center" wrapText="1"/>
      <protection/>
    </xf>
    <xf numFmtId="0" fontId="71" fillId="0" borderId="28" xfId="188" applyFont="1" applyBorder="1" applyAlignment="1">
      <alignment vertical="center" wrapText="1" shrinkToFit="1"/>
      <protection/>
    </xf>
    <xf numFmtId="168" fontId="71" fillId="0" borderId="28" xfId="96" applyNumberFormat="1" applyFont="1" applyBorder="1" applyAlignment="1">
      <alignment vertical="center"/>
    </xf>
    <xf numFmtId="168" fontId="9" fillId="0" borderId="23" xfId="96" applyNumberFormat="1" applyFont="1" applyBorder="1" applyAlignment="1">
      <alignment horizontal="center"/>
    </xf>
    <xf numFmtId="0" fontId="7" fillId="0" borderId="20" xfId="215" applyFont="1" applyFill="1" applyBorder="1" applyAlignment="1" applyProtection="1">
      <alignment vertical="center" wrapText="1"/>
      <protection locked="0"/>
    </xf>
    <xf numFmtId="168" fontId="7" fillId="0" borderId="20" xfId="96" applyNumberFormat="1" applyFont="1" applyFill="1" applyBorder="1" applyAlignment="1" applyProtection="1">
      <alignment vertical="center"/>
      <protection locked="0"/>
    </xf>
    <xf numFmtId="168" fontId="7" fillId="0" borderId="21" xfId="96" applyNumberFormat="1" applyFont="1" applyFill="1" applyBorder="1" applyAlignment="1" applyProtection="1">
      <alignment vertical="center"/>
      <protection locked="0"/>
    </xf>
    <xf numFmtId="0" fontId="9" fillId="0" borderId="88" xfId="188" applyFont="1" applyFill="1" applyBorder="1" applyAlignment="1">
      <alignment wrapText="1"/>
      <protection/>
    </xf>
    <xf numFmtId="168" fontId="9" fillId="0" borderId="88" xfId="96" applyNumberFormat="1" applyFont="1" applyBorder="1" applyAlignment="1">
      <alignment horizontal="center"/>
    </xf>
    <xf numFmtId="0" fontId="9" fillId="0" borderId="23" xfId="188" applyFont="1" applyBorder="1" applyAlignment="1">
      <alignment wrapText="1"/>
      <protection/>
    </xf>
    <xf numFmtId="0" fontId="9" fillId="0" borderId="28" xfId="188" applyFont="1" applyFill="1" applyBorder="1" applyAlignment="1">
      <alignment wrapText="1"/>
      <protection/>
    </xf>
    <xf numFmtId="168" fontId="13" fillId="0" borderId="28" xfId="96" applyNumberFormat="1" applyFont="1" applyFill="1" applyBorder="1" applyAlignment="1">
      <alignment/>
    </xf>
    <xf numFmtId="0" fontId="8" fillId="0" borderId="22" xfId="215" applyFont="1" applyFill="1" applyBorder="1" applyAlignment="1" applyProtection="1">
      <alignment horizontal="center" vertical="center"/>
      <protection/>
    </xf>
    <xf numFmtId="168" fontId="58" fillId="0" borderId="51" xfId="96" applyNumberFormat="1" applyFont="1" applyFill="1" applyBorder="1" applyAlignment="1" applyProtection="1">
      <alignment vertical="center"/>
      <protection locked="0"/>
    </xf>
    <xf numFmtId="0" fontId="8" fillId="0" borderId="24" xfId="215" applyFont="1" applyFill="1" applyBorder="1" applyAlignment="1" applyProtection="1">
      <alignment horizontal="center" vertical="center"/>
      <protection/>
    </xf>
    <xf numFmtId="168" fontId="58" fillId="0" borderId="26" xfId="96" applyNumberFormat="1" applyFont="1" applyFill="1" applyBorder="1" applyAlignment="1" applyProtection="1">
      <alignment vertical="center"/>
      <protection locked="0"/>
    </xf>
    <xf numFmtId="168" fontId="0" fillId="0" borderId="26" xfId="96" applyNumberFormat="1" applyFont="1" applyFill="1" applyBorder="1" applyAlignment="1" applyProtection="1">
      <alignment vertical="center"/>
      <protection locked="0"/>
    </xf>
    <xf numFmtId="0" fontId="8" fillId="0" borderId="31" xfId="215" applyFont="1" applyFill="1" applyBorder="1" applyAlignment="1" applyProtection="1">
      <alignment horizontal="center" vertical="center"/>
      <protection/>
    </xf>
    <xf numFmtId="168" fontId="0" fillId="0" borderId="53" xfId="96" applyNumberFormat="1" applyFont="1" applyFill="1" applyBorder="1" applyAlignment="1" applyProtection="1">
      <alignment vertical="center"/>
      <protection locked="0"/>
    </xf>
    <xf numFmtId="168" fontId="0" fillId="0" borderId="71" xfId="96" applyNumberFormat="1" applyFont="1" applyFill="1" applyBorder="1" applyAlignment="1" applyProtection="1">
      <alignment vertical="center"/>
      <protection locked="0"/>
    </xf>
    <xf numFmtId="168" fontId="0" fillId="0" borderId="51" xfId="96" applyNumberFormat="1" applyFont="1" applyFill="1" applyBorder="1" applyAlignment="1" applyProtection="1">
      <alignment vertical="center"/>
      <protection locked="0"/>
    </xf>
    <xf numFmtId="0" fontId="8" fillId="0" borderId="27" xfId="215" applyFont="1" applyFill="1" applyBorder="1" applyAlignment="1" applyProtection="1">
      <alignment horizontal="center" vertical="center"/>
      <protection/>
    </xf>
    <xf numFmtId="0" fontId="18" fillId="0" borderId="67" xfId="215" applyFont="1" applyFill="1" applyBorder="1" applyAlignment="1" applyProtection="1">
      <alignment horizontal="center" vertical="center"/>
      <protection/>
    </xf>
    <xf numFmtId="0" fontId="7" fillId="0" borderId="56" xfId="215" applyFont="1" applyFill="1" applyBorder="1" applyAlignment="1" applyProtection="1">
      <alignment horizontal="left" vertical="center" wrapText="1"/>
      <protection/>
    </xf>
    <xf numFmtId="168" fontId="7" fillId="0" borderId="56" xfId="96" applyNumberFormat="1" applyFont="1" applyFill="1" applyBorder="1" applyAlignment="1" applyProtection="1">
      <alignment vertical="center"/>
      <protection/>
    </xf>
    <xf numFmtId="168" fontId="7" fillId="0" borderId="68" xfId="96" applyNumberFormat="1" applyFont="1" applyFill="1" applyBorder="1" applyAlignment="1" applyProtection="1">
      <alignment vertical="center"/>
      <protection/>
    </xf>
    <xf numFmtId="168" fontId="63" fillId="0" borderId="0" xfId="96" applyNumberFormat="1" applyFont="1" applyFill="1" applyBorder="1" applyAlignment="1" applyProtection="1">
      <alignment horizontal="right"/>
      <protection/>
    </xf>
    <xf numFmtId="0" fontId="9" fillId="0" borderId="0" xfId="214" applyFont="1">
      <alignment/>
      <protection/>
    </xf>
    <xf numFmtId="0" fontId="9" fillId="0" borderId="0" xfId="214" applyFont="1" applyAlignment="1">
      <alignment vertical="center"/>
      <protection/>
    </xf>
    <xf numFmtId="3" fontId="12" fillId="0" borderId="0" xfId="214" applyNumberFormat="1" applyFont="1" applyFill="1" applyBorder="1" applyAlignment="1">
      <alignment vertical="center"/>
      <protection/>
    </xf>
    <xf numFmtId="0" fontId="12" fillId="0" borderId="0" xfId="214" applyFont="1" applyFill="1" applyAlignment="1">
      <alignment vertical="center"/>
      <protection/>
    </xf>
    <xf numFmtId="0" fontId="9" fillId="0" borderId="0" xfId="214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4" applyFont="1" applyFill="1" applyAlignment="1">
      <alignment horizontal="center" vertical="top" wrapText="1"/>
      <protection/>
    </xf>
    <xf numFmtId="0" fontId="9" fillId="0" borderId="0" xfId="214" applyFont="1" applyFill="1" applyAlignment="1">
      <alignment vertical="center"/>
      <protection/>
    </xf>
    <xf numFmtId="0" fontId="12" fillId="0" borderId="0" xfId="214" applyFont="1" applyFill="1" applyBorder="1" applyAlignment="1">
      <alignment vertical="center"/>
      <protection/>
    </xf>
    <xf numFmtId="0" fontId="48" fillId="0" borderId="19" xfId="214" applyFont="1" applyFill="1" applyBorder="1" applyAlignment="1">
      <alignment horizontal="center" vertical="center" wrapText="1"/>
      <protection/>
    </xf>
    <xf numFmtId="0" fontId="48" fillId="0" borderId="20" xfId="214" applyFont="1" applyFill="1" applyBorder="1" applyAlignment="1">
      <alignment horizontal="center" vertical="center" wrapText="1"/>
      <protection/>
    </xf>
    <xf numFmtId="0" fontId="48" fillId="0" borderId="21" xfId="214" applyFont="1" applyFill="1" applyBorder="1" applyAlignment="1">
      <alignment horizontal="center" vertical="center" wrapText="1"/>
      <protection/>
    </xf>
    <xf numFmtId="0" fontId="46" fillId="0" borderId="22" xfId="214" applyFont="1" applyFill="1" applyBorder="1" applyAlignment="1">
      <alignment horizontal="center"/>
      <protection/>
    </xf>
    <xf numFmtId="14" fontId="58" fillId="0" borderId="23" xfId="0" applyNumberFormat="1" applyFont="1" applyFill="1" applyBorder="1" applyAlignment="1">
      <alignment/>
    </xf>
    <xf numFmtId="3" fontId="46" fillId="0" borderId="51" xfId="214" applyNumberFormat="1" applyFont="1" applyFill="1" applyBorder="1" applyAlignment="1">
      <alignment horizontal="right"/>
      <protection/>
    </xf>
    <xf numFmtId="0" fontId="46" fillId="0" borderId="24" xfId="214" applyFont="1" applyFill="1" applyBorder="1" applyAlignment="1">
      <alignment horizontal="center"/>
      <protection/>
    </xf>
    <xf numFmtId="14" fontId="58" fillId="0" borderId="25" xfId="0" applyNumberFormat="1" applyFont="1" applyFill="1" applyBorder="1" applyAlignment="1">
      <alignment/>
    </xf>
    <xf numFmtId="3" fontId="46" fillId="0" borderId="26" xfId="214" applyNumberFormat="1" applyFont="1" applyFill="1" applyBorder="1" applyAlignment="1">
      <alignment horizontal="right"/>
      <protection/>
    </xf>
    <xf numFmtId="0" fontId="46" fillId="0" borderId="27" xfId="214" applyFont="1" applyFill="1" applyBorder="1" applyAlignment="1">
      <alignment horizontal="center"/>
      <protection/>
    </xf>
    <xf numFmtId="14" fontId="58" fillId="0" borderId="28" xfId="0" applyNumberFormat="1" applyFont="1" applyFill="1" applyBorder="1" applyAlignment="1">
      <alignment/>
    </xf>
    <xf numFmtId="3" fontId="46" fillId="0" borderId="53" xfId="214" applyNumberFormat="1" applyFont="1" applyFill="1" applyBorder="1" applyAlignment="1">
      <alignment horizontal="right"/>
      <protection/>
    </xf>
    <xf numFmtId="0" fontId="48" fillId="0" borderId="19" xfId="214" applyFont="1" applyFill="1" applyBorder="1" applyAlignment="1">
      <alignment horizontal="center"/>
      <protection/>
    </xf>
    <xf numFmtId="0" fontId="48" fillId="0" borderId="20" xfId="214" applyFont="1" applyFill="1" applyBorder="1" applyAlignment="1">
      <alignment horizontal="left"/>
      <protection/>
    </xf>
    <xf numFmtId="3" fontId="48" fillId="0" borderId="21" xfId="21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6" fillId="0" borderId="48" xfId="185" applyFont="1" applyBorder="1" applyAlignment="1">
      <alignment horizontal="left" vertical="center" wrapText="1"/>
      <protection/>
    </xf>
    <xf numFmtId="0" fontId="48" fillId="0" borderId="41" xfId="185" applyFont="1" applyBorder="1" applyAlignment="1">
      <alignment horizontal="left" vertical="center"/>
      <protection/>
    </xf>
    <xf numFmtId="0" fontId="69" fillId="0" borderId="0" xfId="187" applyFont="1" applyAlignment="1">
      <alignment horizontal="right"/>
      <protection/>
    </xf>
    <xf numFmtId="0" fontId="9" fillId="0" borderId="0" xfId="214" applyFont="1" applyAlignment="1">
      <alignment horizontal="center"/>
      <protection/>
    </xf>
    <xf numFmtId="0" fontId="12" fillId="0" borderId="0" xfId="214" applyFont="1" applyAlignment="1">
      <alignment horizontal="center" vertical="center" wrapText="1"/>
      <protection/>
    </xf>
    <xf numFmtId="0" fontId="34" fillId="0" borderId="0" xfId="214" applyFont="1" applyBorder="1" applyAlignment="1">
      <alignment horizontal="center" vertical="center"/>
      <protection/>
    </xf>
    <xf numFmtId="0" fontId="9" fillId="0" borderId="0" xfId="214" applyFont="1" applyBorder="1" applyAlignment="1">
      <alignment vertical="center"/>
      <protection/>
    </xf>
    <xf numFmtId="0" fontId="50" fillId="0" borderId="24" xfId="214" applyFont="1" applyBorder="1" applyAlignment="1">
      <alignment horizontal="center" vertical="center"/>
      <protection/>
    </xf>
    <xf numFmtId="0" fontId="34" fillId="0" borderId="25" xfId="214" applyFont="1" applyBorder="1" applyAlignment="1">
      <alignment horizontal="center" vertical="center"/>
      <protection/>
    </xf>
    <xf numFmtId="0" fontId="50" fillId="0" borderId="26" xfId="214" applyFont="1" applyBorder="1" applyAlignment="1">
      <alignment vertical="center"/>
      <protection/>
    </xf>
    <xf numFmtId="0" fontId="34" fillId="0" borderId="26" xfId="214" applyFont="1" applyBorder="1" applyAlignment="1">
      <alignment vertical="center"/>
      <protection/>
    </xf>
    <xf numFmtId="0" fontId="34" fillId="0" borderId="37" xfId="214" applyFont="1" applyBorder="1" applyAlignment="1">
      <alignment horizontal="center" vertical="center"/>
      <protection/>
    </xf>
    <xf numFmtId="0" fontId="34" fillId="0" borderId="33" xfId="214" applyFont="1" applyBorder="1" applyAlignment="1">
      <alignment horizontal="center" vertical="center"/>
      <protection/>
    </xf>
    <xf numFmtId="0" fontId="34" fillId="0" borderId="38" xfId="214" applyFont="1" applyBorder="1" applyAlignment="1">
      <alignment vertical="center"/>
      <protection/>
    </xf>
    <xf numFmtId="0" fontId="50" fillId="0" borderId="22" xfId="214" applyFont="1" applyBorder="1" applyAlignment="1">
      <alignment horizontal="center" vertical="center"/>
      <protection/>
    </xf>
    <xf numFmtId="0" fontId="34" fillId="0" borderId="23" xfId="214" applyFont="1" applyBorder="1" applyAlignment="1">
      <alignment horizontal="center" vertical="center"/>
      <protection/>
    </xf>
    <xf numFmtId="0" fontId="50" fillId="0" borderId="51" xfId="214" applyFont="1" applyBorder="1" applyAlignment="1">
      <alignment vertical="center"/>
      <protection/>
    </xf>
    <xf numFmtId="0" fontId="50" fillId="0" borderId="19" xfId="214" applyFont="1" applyBorder="1" applyAlignment="1">
      <alignment horizontal="center" vertical="center" wrapText="1"/>
      <protection/>
    </xf>
    <xf numFmtId="0" fontId="50" fillId="0" borderId="20" xfId="214" applyFont="1" applyBorder="1" applyAlignment="1">
      <alignment horizontal="center" vertical="center" wrapText="1"/>
      <protection/>
    </xf>
    <xf numFmtId="0" fontId="50" fillId="0" borderId="21" xfId="214" applyFont="1" applyBorder="1" applyAlignment="1">
      <alignment horizontal="center" vertical="center" wrapText="1"/>
      <protection/>
    </xf>
    <xf numFmtId="0" fontId="46" fillId="0" borderId="27" xfId="155" applyFont="1" applyBorder="1" applyAlignment="1">
      <alignment horizontal="center"/>
      <protection/>
    </xf>
    <xf numFmtId="0" fontId="46" fillId="0" borderId="22" xfId="155" applyFont="1" applyBorder="1" applyAlignment="1">
      <alignment horizontal="center"/>
      <protection/>
    </xf>
    <xf numFmtId="0" fontId="46" fillId="0" borderId="31" xfId="155" applyFont="1" applyBorder="1" applyAlignment="1">
      <alignment horizontal="center"/>
      <protection/>
    </xf>
    <xf numFmtId="168" fontId="48" fillId="0" borderId="21" xfId="99" applyNumberFormat="1" applyFont="1" applyBorder="1" applyAlignment="1">
      <alignment/>
    </xf>
    <xf numFmtId="0" fontId="48" fillId="0" borderId="19" xfId="155" applyFont="1" applyBorder="1" applyAlignment="1">
      <alignment horizontal="center" vertical="center" wrapText="1"/>
      <protection/>
    </xf>
    <xf numFmtId="168" fontId="48" fillId="0" borderId="21" xfId="99" applyNumberFormat="1" applyFont="1" applyBorder="1" applyAlignment="1">
      <alignment horizontal="center" vertical="center" wrapText="1"/>
    </xf>
    <xf numFmtId="0" fontId="48" fillId="0" borderId="19" xfId="155" applyFont="1" applyBorder="1" applyAlignment="1">
      <alignment horizontal="center"/>
      <protection/>
    </xf>
    <xf numFmtId="168" fontId="46" fillId="0" borderId="51" xfId="99" applyNumberFormat="1" applyFont="1" applyFill="1" applyBorder="1" applyAlignment="1">
      <alignment/>
    </xf>
    <xf numFmtId="168" fontId="46" fillId="0" borderId="26" xfId="99" applyNumberFormat="1" applyFont="1" applyFill="1" applyBorder="1" applyAlignment="1">
      <alignment/>
    </xf>
    <xf numFmtId="168" fontId="55" fillId="0" borderId="26" xfId="99" applyNumberFormat="1" applyFont="1" applyFill="1" applyBorder="1" applyAlignment="1">
      <alignment/>
    </xf>
    <xf numFmtId="168" fontId="46" fillId="0" borderId="26" xfId="99" applyNumberFormat="1" applyFont="1" applyBorder="1" applyAlignment="1">
      <alignment/>
    </xf>
    <xf numFmtId="168" fontId="46" fillId="0" borderId="71" xfId="99" applyNumberFormat="1" applyFont="1" applyBorder="1" applyAlignment="1">
      <alignment/>
    </xf>
    <xf numFmtId="168" fontId="48" fillId="0" borderId="68" xfId="99" applyNumberFormat="1" applyFont="1" applyBorder="1" applyAlignment="1">
      <alignment/>
    </xf>
    <xf numFmtId="3" fontId="49" fillId="0" borderId="0" xfId="155" applyNumberFormat="1" applyFont="1">
      <alignment/>
      <protection/>
    </xf>
    <xf numFmtId="3" fontId="56" fillId="0" borderId="0" xfId="155" applyNumberFormat="1" applyFont="1">
      <alignment/>
      <protection/>
    </xf>
    <xf numFmtId="0" fontId="49" fillId="0" borderId="89" xfId="187" applyFont="1" applyBorder="1" applyAlignment="1">
      <alignment horizontal="center" vertical="center"/>
      <protection/>
    </xf>
    <xf numFmtId="0" fontId="71" fillId="0" borderId="50" xfId="187" applyFont="1" applyBorder="1" applyAlignment="1">
      <alignment wrapText="1"/>
      <protection/>
    </xf>
    <xf numFmtId="166" fontId="49" fillId="0" borderId="53" xfId="99" applyNumberFormat="1" applyFont="1" applyBorder="1" applyAlignment="1">
      <alignment horizontal="right"/>
    </xf>
    <xf numFmtId="0" fontId="68" fillId="0" borderId="35" xfId="187" applyFont="1" applyBorder="1" applyAlignment="1">
      <alignment horizontal="center" vertical="center"/>
      <protection/>
    </xf>
    <xf numFmtId="0" fontId="72" fillId="0" borderId="41" xfId="187" applyFont="1" applyFill="1" applyBorder="1">
      <alignment/>
      <protection/>
    </xf>
    <xf numFmtId="166" fontId="68" fillId="0" borderId="21" xfId="99" applyNumberFormat="1" applyFont="1" applyBorder="1" applyAlignment="1">
      <alignment horizontal="right"/>
    </xf>
    <xf numFmtId="0" fontId="68" fillId="0" borderId="39" xfId="187" applyFont="1" applyBorder="1" applyAlignment="1">
      <alignment horizontal="center" vertical="center"/>
      <protection/>
    </xf>
    <xf numFmtId="0" fontId="72" fillId="0" borderId="90" xfId="187" applyFont="1" applyFill="1" applyBorder="1" applyAlignment="1">
      <alignment wrapText="1"/>
      <protection/>
    </xf>
    <xf numFmtId="166" fontId="68" fillId="0" borderId="71" xfId="99" applyNumberFormat="1" applyFont="1" applyBorder="1" applyAlignment="1">
      <alignment horizontal="right"/>
    </xf>
    <xf numFmtId="0" fontId="71" fillId="0" borderId="48" xfId="187" applyFont="1" applyFill="1" applyBorder="1" applyAlignment="1">
      <alignment wrapText="1"/>
      <protection/>
    </xf>
    <xf numFmtId="166" fontId="49" fillId="0" borderId="51" xfId="99" applyNumberFormat="1" applyFont="1" applyBorder="1" applyAlignment="1">
      <alignment horizontal="right"/>
    </xf>
    <xf numFmtId="0" fontId="72" fillId="0" borderId="41" xfId="187" applyFont="1" applyFill="1" applyBorder="1" applyAlignment="1">
      <alignment wrapText="1"/>
      <protection/>
    </xf>
    <xf numFmtId="0" fontId="71" fillId="0" borderId="50" xfId="187" applyFont="1" applyFill="1" applyBorder="1" applyAlignment="1">
      <alignment wrapText="1"/>
      <protection/>
    </xf>
    <xf numFmtId="166" fontId="68" fillId="0" borderId="21" xfId="187" applyNumberFormat="1" applyFont="1" applyBorder="1" applyAlignment="1">
      <alignment horizontal="right"/>
      <protection/>
    </xf>
    <xf numFmtId="0" fontId="49" fillId="0" borderId="35" xfId="187" applyFont="1" applyBorder="1" applyAlignment="1">
      <alignment horizontal="center" vertical="center"/>
      <protection/>
    </xf>
    <xf numFmtId="0" fontId="72" fillId="0" borderId="41" xfId="187" applyFont="1" applyBorder="1" applyAlignment="1">
      <alignment wrapText="1"/>
      <protection/>
    </xf>
    <xf numFmtId="0" fontId="12" fillId="0" borderId="28" xfId="177" applyFont="1" applyFill="1" applyBorder="1" applyAlignment="1">
      <alignment horizontal="center" vertical="center" wrapText="1"/>
      <protection/>
    </xf>
    <xf numFmtId="166" fontId="9" fillId="0" borderId="25" xfId="0" applyNumberFormat="1" applyFont="1" applyFill="1" applyBorder="1" applyAlignment="1">
      <alignment horizontal="center" vertical="center" wrapText="1"/>
    </xf>
    <xf numFmtId="166" fontId="9" fillId="0" borderId="25" xfId="0" applyNumberFormat="1" applyFont="1" applyFill="1" applyBorder="1" applyAlignment="1">
      <alignment vertical="center" wrapText="1"/>
    </xf>
    <xf numFmtId="166" fontId="9" fillId="0" borderId="29" xfId="0" applyNumberFormat="1" applyFont="1" applyFill="1" applyBorder="1" applyAlignment="1">
      <alignment horizontal="center" vertical="center" wrapText="1"/>
    </xf>
    <xf numFmtId="166" fontId="9" fillId="0" borderId="30" xfId="0" applyNumberFormat="1" applyFont="1" applyFill="1" applyBorder="1" applyAlignment="1">
      <alignment vertical="center" wrapText="1"/>
    </xf>
    <xf numFmtId="166" fontId="9" fillId="0" borderId="30" xfId="0" applyNumberFormat="1" applyFont="1" applyFill="1" applyBorder="1" applyAlignment="1">
      <alignment horizontal="center" vertical="center" wrapText="1"/>
    </xf>
    <xf numFmtId="166" fontId="9" fillId="0" borderId="36" xfId="0" applyNumberFormat="1" applyFont="1" applyFill="1" applyBorder="1" applyAlignment="1">
      <alignment vertical="center" wrapText="1"/>
    </xf>
    <xf numFmtId="166" fontId="9" fillId="0" borderId="26" xfId="0" applyNumberFormat="1" applyFont="1" applyFill="1" applyBorder="1" applyAlignment="1">
      <alignment vertical="center" wrapText="1"/>
    </xf>
    <xf numFmtId="166" fontId="9" fillId="0" borderId="27" xfId="0" applyNumberFormat="1" applyFont="1" applyFill="1" applyBorder="1" applyAlignment="1">
      <alignment horizontal="center" vertical="center" wrapText="1"/>
    </xf>
    <xf numFmtId="166" fontId="9" fillId="0" borderId="28" xfId="0" applyNumberFormat="1" applyFont="1" applyFill="1" applyBorder="1" applyAlignment="1">
      <alignment vertical="center" wrapText="1"/>
    </xf>
    <xf numFmtId="166" fontId="9" fillId="0" borderId="28" xfId="0" applyNumberFormat="1" applyFont="1" applyFill="1" applyBorder="1" applyAlignment="1">
      <alignment horizontal="center" vertical="center" wrapText="1"/>
    </xf>
    <xf numFmtId="166" fontId="9" fillId="0" borderId="53" xfId="0" applyNumberFormat="1" applyFont="1" applyFill="1" applyBorder="1" applyAlignment="1">
      <alignment vertical="center" wrapText="1"/>
    </xf>
    <xf numFmtId="166" fontId="9" fillId="0" borderId="23" xfId="0" applyNumberFormat="1" applyFont="1" applyFill="1" applyBorder="1" applyAlignment="1">
      <alignment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166" fontId="9" fillId="0" borderId="51" xfId="0" applyNumberFormat="1" applyFont="1" applyFill="1" applyBorder="1" applyAlignment="1">
      <alignment vertical="center" wrapText="1"/>
    </xf>
    <xf numFmtId="166" fontId="12" fillId="0" borderId="20" xfId="0" applyNumberFormat="1" applyFont="1" applyFill="1" applyBorder="1" applyAlignment="1">
      <alignment vertical="center" wrapText="1"/>
    </xf>
    <xf numFmtId="166" fontId="0" fillId="0" borderId="69" xfId="0" applyNumberFormat="1" applyFont="1" applyFill="1" applyBorder="1" applyAlignment="1" applyProtection="1">
      <alignment horizontal="left" vertical="center" wrapText="1"/>
      <protection/>
    </xf>
    <xf numFmtId="166" fontId="0" fillId="0" borderId="91" xfId="0" applyNumberFormat="1" applyFont="1" applyFill="1" applyBorder="1" applyAlignment="1" applyProtection="1">
      <alignment horizontal="left" vertical="center" wrapText="1"/>
      <protection/>
    </xf>
    <xf numFmtId="0" fontId="9" fillId="0" borderId="88" xfId="0" applyFont="1" applyBorder="1" applyAlignment="1" applyProtection="1">
      <alignment horizontal="center" vertical="center" wrapText="1"/>
      <protection/>
    </xf>
    <xf numFmtId="0" fontId="9" fillId="0" borderId="88" xfId="0" applyFont="1" applyBorder="1" applyAlignment="1" applyProtection="1">
      <alignment horizontal="left" vertical="center" wrapText="1"/>
      <protection/>
    </xf>
    <xf numFmtId="166" fontId="7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48" xfId="215" applyFont="1" applyFill="1" applyBorder="1" applyAlignment="1" applyProtection="1">
      <alignment horizontal="left" vertical="center" wrapText="1"/>
      <protection/>
    </xf>
    <xf numFmtId="0" fontId="11" fillId="0" borderId="48" xfId="215" applyFont="1" applyFill="1" applyBorder="1" applyAlignment="1" applyProtection="1">
      <alignment horizontal="left" vertical="center" wrapText="1"/>
      <protection/>
    </xf>
    <xf numFmtId="166" fontId="0" fillId="0" borderId="46" xfId="0" applyNumberFormat="1" applyFont="1" applyFill="1" applyBorder="1" applyAlignment="1" applyProtection="1">
      <alignment horizontal="left" vertical="center" wrapText="1"/>
      <protection/>
    </xf>
    <xf numFmtId="166" fontId="0" fillId="0" borderId="47" xfId="0" applyNumberFormat="1" applyFont="1" applyFill="1" applyBorder="1" applyAlignment="1" applyProtection="1">
      <alignment horizontal="left" vertical="center" wrapText="1"/>
      <protection/>
    </xf>
    <xf numFmtId="166" fontId="0" fillId="0" borderId="48" xfId="0" applyNumberFormat="1" applyFont="1" applyFill="1" applyBorder="1" applyAlignment="1" applyProtection="1">
      <alignment horizontal="left" vertical="center" wrapText="1"/>
      <protection/>
    </xf>
    <xf numFmtId="166" fontId="0" fillId="0" borderId="43" xfId="0" applyNumberFormat="1" applyFont="1" applyFill="1" applyBorder="1" applyAlignment="1" applyProtection="1">
      <alignment horizontal="left" vertical="center" wrapText="1"/>
      <protection/>
    </xf>
    <xf numFmtId="166" fontId="11" fillId="0" borderId="43" xfId="0" applyNumberFormat="1" applyFont="1" applyFill="1" applyBorder="1" applyAlignment="1" applyProtection="1">
      <alignment horizontal="left" vertical="center" wrapText="1"/>
      <protection/>
    </xf>
    <xf numFmtId="166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41" xfId="0" applyNumberFormat="1" applyFont="1" applyFill="1" applyBorder="1" applyAlignment="1" applyProtection="1">
      <alignment horizontal="left" vertical="center" wrapText="1"/>
      <protection/>
    </xf>
    <xf numFmtId="0" fontId="0" fillId="0" borderId="48" xfId="215" applyFont="1" applyFill="1" applyBorder="1" applyAlignment="1" applyProtection="1">
      <alignment horizontal="left" vertical="center" wrapText="1"/>
      <protection/>
    </xf>
    <xf numFmtId="0" fontId="11" fillId="0" borderId="48" xfId="215" applyFont="1" applyFill="1" applyBorder="1" applyAlignment="1" applyProtection="1">
      <alignment horizontal="left" vertical="center" wrapText="1" indent="2"/>
      <protection/>
    </xf>
    <xf numFmtId="166" fontId="7" fillId="0" borderId="50" xfId="0" applyNumberFormat="1" applyFont="1" applyFill="1" applyBorder="1" applyAlignment="1" applyProtection="1">
      <alignment horizontal="left" vertical="center" wrapText="1"/>
      <protection/>
    </xf>
    <xf numFmtId="0" fontId="46" fillId="0" borderId="0" xfId="214" applyFont="1" applyFill="1" applyBorder="1" applyAlignment="1">
      <alignment horizontal="center"/>
      <protection/>
    </xf>
    <xf numFmtId="14" fontId="58" fillId="0" borderId="0" xfId="0" applyNumberFormat="1" applyFont="1" applyFill="1" applyBorder="1" applyAlignment="1">
      <alignment/>
    </xf>
    <xf numFmtId="3" fontId="46" fillId="0" borderId="0" xfId="214" applyNumberFormat="1" applyFont="1" applyFill="1" applyBorder="1" applyAlignment="1">
      <alignment horizontal="right"/>
      <protection/>
    </xf>
    <xf numFmtId="0" fontId="48" fillId="0" borderId="0" xfId="214" applyFont="1" applyFill="1" applyBorder="1" applyAlignment="1">
      <alignment horizontal="center"/>
      <protection/>
    </xf>
    <xf numFmtId="0" fontId="48" fillId="0" borderId="0" xfId="214" applyFont="1" applyFill="1" applyBorder="1" applyAlignment="1">
      <alignment horizontal="left"/>
      <protection/>
    </xf>
    <xf numFmtId="3" fontId="48" fillId="0" borderId="0" xfId="214" applyNumberFormat="1" applyFont="1" applyFill="1" applyBorder="1" applyAlignment="1">
      <alignment horizontal="right"/>
      <protection/>
    </xf>
    <xf numFmtId="0" fontId="50" fillId="0" borderId="0" xfId="21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214" applyFont="1" applyFill="1" applyBorder="1" applyAlignment="1">
      <alignment horizontal="center" vertical="center"/>
      <protection/>
    </xf>
    <xf numFmtId="166" fontId="9" fillId="0" borderId="27" xfId="212" applyNumberFormat="1" applyFont="1" applyFill="1" applyBorder="1" applyAlignment="1" applyProtection="1">
      <alignment horizontal="center" vertical="center" wrapText="1"/>
      <protection/>
    </xf>
    <xf numFmtId="166" fontId="9" fillId="0" borderId="28" xfId="212" applyNumberFormat="1" applyFont="1" applyFill="1" applyBorder="1" applyAlignment="1" applyProtection="1">
      <alignment vertical="center" wrapText="1"/>
      <protection/>
    </xf>
    <xf numFmtId="49" fontId="9" fillId="0" borderId="28" xfId="212" applyNumberFormat="1" applyFont="1" applyFill="1" applyBorder="1" applyAlignment="1" applyProtection="1">
      <alignment horizontal="left" vertical="center" wrapText="1" indent="2"/>
      <protection/>
    </xf>
    <xf numFmtId="166" fontId="7" fillId="0" borderId="26" xfId="0" applyNumberFormat="1" applyFont="1" applyBorder="1" applyAlignment="1">
      <alignment horizontal="center" vertical="center"/>
    </xf>
    <xf numFmtId="166" fontId="12" fillId="0" borderId="20" xfId="212" applyNumberFormat="1" applyFont="1" applyFill="1" applyBorder="1" applyAlignment="1" applyProtection="1">
      <alignment horizontal="center" vertical="center"/>
      <protection/>
    </xf>
    <xf numFmtId="166" fontId="9" fillId="0" borderId="25" xfId="212" applyNumberFormat="1" applyFont="1" applyFill="1" applyBorder="1" applyAlignment="1" applyProtection="1">
      <alignment horizontal="center" vertical="center"/>
      <protection/>
    </xf>
    <xf numFmtId="166" fontId="9" fillId="0" borderId="25" xfId="0" applyNumberFormat="1" applyFont="1" applyFill="1" applyBorder="1" applyAlignment="1">
      <alignment horizontal="center" vertical="center"/>
    </xf>
    <xf numFmtId="166" fontId="9" fillId="0" borderId="25" xfId="208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166" fontId="9" fillId="0" borderId="28" xfId="212" applyNumberFormat="1" applyFont="1" applyFill="1" applyBorder="1" applyAlignment="1" applyProtection="1">
      <alignment horizontal="center" vertical="center"/>
      <protection/>
    </xf>
    <xf numFmtId="166" fontId="9" fillId="0" borderId="28" xfId="0" applyNumberFormat="1" applyFont="1" applyFill="1" applyBorder="1" applyAlignment="1">
      <alignment horizontal="center" vertical="center"/>
    </xf>
    <xf numFmtId="166" fontId="9" fillId="0" borderId="28" xfId="208" applyNumberFormat="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66" fontId="9" fillId="0" borderId="33" xfId="212" applyNumberFormat="1" applyFont="1" applyFill="1" applyBorder="1" applyAlignment="1" applyProtection="1">
      <alignment horizontal="center" vertical="center"/>
      <protection/>
    </xf>
    <xf numFmtId="166" fontId="9" fillId="0" borderId="33" xfId="0" applyNumberFormat="1" applyFont="1" applyFill="1" applyBorder="1" applyAlignment="1">
      <alignment horizontal="center" vertical="center"/>
    </xf>
    <xf numFmtId="166" fontId="9" fillId="0" borderId="33" xfId="208" applyNumberFormat="1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166" fontId="7" fillId="0" borderId="41" xfId="0" applyNumberFormat="1" applyFont="1" applyBorder="1" applyAlignment="1">
      <alignment horizontal="center" vertical="center"/>
    </xf>
    <xf numFmtId="49" fontId="55" fillId="0" borderId="0" xfId="212" applyNumberFormat="1" applyFont="1" applyFill="1" applyBorder="1" applyAlignment="1" applyProtection="1">
      <alignment vertical="center"/>
      <protection/>
    </xf>
    <xf numFmtId="49" fontId="55" fillId="0" borderId="0" xfId="212" applyNumberFormat="1" applyFont="1" applyFill="1" applyBorder="1" applyAlignment="1" applyProtection="1">
      <alignment horizontal="left" vertical="center" indent="1"/>
      <protection/>
    </xf>
    <xf numFmtId="49" fontId="12" fillId="0" borderId="20" xfId="212" applyNumberFormat="1" applyFont="1" applyFill="1" applyBorder="1" applyAlignment="1" applyProtection="1">
      <alignment horizontal="center" vertical="center" wrapText="1"/>
      <protection/>
    </xf>
    <xf numFmtId="49" fontId="10" fillId="0" borderId="0" xfId="208" applyNumberFormat="1" applyFont="1" applyBorder="1" applyAlignment="1">
      <alignment vertical="center"/>
      <protection/>
    </xf>
    <xf numFmtId="49" fontId="10" fillId="0" borderId="0" xfId="212" applyNumberFormat="1" applyFont="1" applyFill="1" applyBorder="1" applyAlignment="1" applyProtection="1">
      <alignment vertical="center" wrapText="1"/>
      <protection/>
    </xf>
    <xf numFmtId="49" fontId="55" fillId="0" borderId="0" xfId="212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6" fontId="12" fillId="0" borderId="90" xfId="0" applyNumberFormat="1" applyFont="1" applyFill="1" applyBorder="1" applyAlignment="1">
      <alignment horizontal="center" vertical="center" wrapText="1"/>
    </xf>
    <xf numFmtId="166" fontId="12" fillId="0" borderId="40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66" fontId="12" fillId="0" borderId="59" xfId="212" applyNumberFormat="1" applyFont="1" applyFill="1" applyBorder="1" applyAlignment="1" applyProtection="1">
      <alignment horizontal="center" vertical="center"/>
      <protection/>
    </xf>
    <xf numFmtId="171" fontId="9" fillId="0" borderId="25" xfId="211" applyNumberFormat="1" applyFont="1" applyBorder="1" applyAlignment="1">
      <alignment vertical="center"/>
      <protection/>
    </xf>
    <xf numFmtId="166" fontId="12" fillId="0" borderId="21" xfId="212" applyNumberFormat="1" applyFont="1" applyFill="1" applyBorder="1" applyAlignment="1" applyProtection="1">
      <alignment horizontal="center" vertical="center"/>
      <protection/>
    </xf>
    <xf numFmtId="167" fontId="9" fillId="0" borderId="25" xfId="163" applyNumberFormat="1" applyFont="1" applyFill="1" applyBorder="1" applyAlignment="1">
      <alignment vertical="center"/>
      <protection/>
    </xf>
    <xf numFmtId="4" fontId="9" fillId="0" borderId="25" xfId="163" applyNumberFormat="1" applyFont="1" applyFill="1" applyBorder="1" applyAlignment="1">
      <alignment horizontal="right" vertical="center"/>
      <protection/>
    </xf>
    <xf numFmtId="166" fontId="0" fillId="0" borderId="38" xfId="215" applyNumberFormat="1" applyFont="1" applyFill="1" applyBorder="1" applyAlignment="1" applyProtection="1">
      <alignment vertical="center" wrapText="1"/>
      <protection locked="0"/>
    </xf>
    <xf numFmtId="0" fontId="0" fillId="0" borderId="25" xfId="215" applyFont="1" applyFill="1" applyBorder="1" applyAlignment="1" applyProtection="1">
      <alignment horizontal="left" vertical="center" wrapText="1"/>
      <protection/>
    </xf>
    <xf numFmtId="166" fontId="12" fillId="0" borderId="25" xfId="0" applyNumberFormat="1" applyFont="1" applyFill="1" applyBorder="1" applyAlignment="1">
      <alignment vertical="center"/>
    </xf>
    <xf numFmtId="166" fontId="9" fillId="0" borderId="25" xfId="0" applyNumberFormat="1" applyFont="1" applyFill="1" applyBorder="1" applyAlignment="1">
      <alignment vertical="center"/>
    </xf>
    <xf numFmtId="166" fontId="9" fillId="0" borderId="23" xfId="0" applyNumberFormat="1" applyFont="1" applyFill="1" applyBorder="1" applyAlignment="1">
      <alignment vertical="center"/>
    </xf>
    <xf numFmtId="166" fontId="9" fillId="0" borderId="28" xfId="0" applyNumberFormat="1" applyFont="1" applyFill="1" applyBorder="1" applyAlignment="1">
      <alignment vertical="center"/>
    </xf>
    <xf numFmtId="166" fontId="9" fillId="0" borderId="0" xfId="210" applyNumberFormat="1" applyFont="1" applyFill="1" applyBorder="1" applyAlignment="1">
      <alignment vertical="center" wrapText="1"/>
      <protection/>
    </xf>
    <xf numFmtId="14" fontId="9" fillId="0" borderId="0" xfId="210" applyNumberFormat="1" applyFont="1" applyFill="1" applyBorder="1" applyAlignment="1">
      <alignment horizontal="left" vertical="center"/>
      <protection/>
    </xf>
    <xf numFmtId="172" fontId="9" fillId="0" borderId="0" xfId="210" applyNumberFormat="1" applyFont="1" applyFill="1" applyBorder="1" applyAlignment="1">
      <alignment vertical="center" wrapText="1"/>
      <protection/>
    </xf>
    <xf numFmtId="10" fontId="9" fillId="0" borderId="0" xfId="210" applyNumberFormat="1" applyFont="1" applyFill="1" applyBorder="1" applyAlignment="1">
      <alignment vertical="center"/>
      <protection/>
    </xf>
    <xf numFmtId="166" fontId="34" fillId="0" borderId="0" xfId="210" applyNumberFormat="1" applyFont="1" applyAlignment="1">
      <alignment vertical="center"/>
      <protection/>
    </xf>
    <xf numFmtId="0" fontId="9" fillId="0" borderId="0" xfId="210" applyNumberFormat="1" applyFont="1" applyFill="1" applyBorder="1" applyAlignment="1">
      <alignment vertical="center"/>
      <protection/>
    </xf>
    <xf numFmtId="166" fontId="46" fillId="0" borderId="0" xfId="210" applyNumberFormat="1" applyFont="1" applyFill="1" applyBorder="1" applyAlignment="1">
      <alignment horizontal="left" vertical="center" wrapText="1"/>
      <protection/>
    </xf>
    <xf numFmtId="166" fontId="46" fillId="0" borderId="0" xfId="210" applyNumberFormat="1" applyFont="1" applyFill="1" applyBorder="1" applyAlignment="1">
      <alignment horizontal="right" vertical="center" wrapText="1"/>
      <protection/>
    </xf>
    <xf numFmtId="166" fontId="46" fillId="0" borderId="0" xfId="210" applyNumberFormat="1" applyFont="1" applyAlignment="1">
      <alignment vertical="center"/>
      <protection/>
    </xf>
    <xf numFmtId="166" fontId="9" fillId="0" borderId="53" xfId="210" applyNumberFormat="1" applyFont="1" applyFill="1" applyBorder="1" applyAlignment="1">
      <alignment horizontal="right" vertical="center"/>
      <protection/>
    </xf>
    <xf numFmtId="166" fontId="9" fillId="0" borderId="41" xfId="210" applyNumberFormat="1" applyFont="1" applyFill="1" applyBorder="1" applyAlignment="1">
      <alignment horizontal="right" vertical="center"/>
      <protection/>
    </xf>
    <xf numFmtId="166" fontId="65" fillId="0" borderId="41" xfId="210" applyNumberFormat="1" applyFont="1" applyFill="1" applyBorder="1" applyAlignment="1">
      <alignment horizontal="right" vertical="center"/>
      <protection/>
    </xf>
    <xf numFmtId="166" fontId="9" fillId="0" borderId="32" xfId="0" applyNumberFormat="1" applyFont="1" applyFill="1" applyBorder="1" applyAlignment="1">
      <alignment horizontal="center" vertical="center" wrapText="1"/>
    </xf>
    <xf numFmtId="166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6" fontId="0" fillId="0" borderId="64" xfId="215" applyNumberFormat="1" applyFont="1" applyFill="1" applyBorder="1" applyAlignment="1" applyProtection="1">
      <alignment horizontal="right" vertical="center" wrapText="1"/>
      <protection locked="0"/>
    </xf>
    <xf numFmtId="166" fontId="11" fillId="0" borderId="64" xfId="215" applyNumberFormat="1" applyFont="1" applyFill="1" applyBorder="1" applyAlignment="1" applyProtection="1">
      <alignment horizontal="right" vertical="center" wrapText="1"/>
      <protection locked="0"/>
    </xf>
    <xf numFmtId="166" fontId="11" fillId="0" borderId="92" xfId="215" applyNumberFormat="1" applyFont="1" applyFill="1" applyBorder="1" applyAlignment="1" applyProtection="1">
      <alignment horizontal="right" vertical="center" wrapText="1"/>
      <protection locked="0"/>
    </xf>
    <xf numFmtId="166" fontId="7" fillId="0" borderId="59" xfId="215" applyNumberFormat="1" applyFont="1" applyFill="1" applyBorder="1" applyAlignment="1" applyProtection="1">
      <alignment horizontal="right" vertical="center" wrapText="1"/>
      <protection/>
    </xf>
    <xf numFmtId="166" fontId="0" fillId="0" borderId="64" xfId="215" applyNumberFormat="1" applyFont="1" applyFill="1" applyBorder="1" applyAlignment="1" applyProtection="1">
      <alignment vertical="center" wrapText="1"/>
      <protection locked="0"/>
    </xf>
    <xf numFmtId="166" fontId="0" fillId="0" borderId="92" xfId="215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9" xfId="215" applyNumberFormat="1" applyFont="1" applyFill="1" applyBorder="1" applyAlignment="1" applyProtection="1">
      <alignment horizontal="right" vertical="center" wrapText="1" indent="1"/>
      <protection/>
    </xf>
    <xf numFmtId="166" fontId="0" fillId="0" borderId="93" xfId="215" applyNumberFormat="1" applyFont="1" applyFill="1" applyBorder="1" applyAlignment="1" applyProtection="1">
      <alignment vertical="center" wrapText="1"/>
      <protection/>
    </xf>
    <xf numFmtId="166" fontId="0" fillId="0" borderId="92" xfId="215" applyNumberFormat="1" applyFont="1" applyFill="1" applyBorder="1" applyAlignment="1" applyProtection="1">
      <alignment vertical="center" wrapText="1"/>
      <protection locked="0"/>
    </xf>
    <xf numFmtId="166" fontId="7" fillId="0" borderId="59" xfId="215" applyNumberFormat="1" applyFont="1" applyFill="1" applyBorder="1" applyAlignment="1" applyProtection="1">
      <alignment vertical="center" wrapText="1"/>
      <protection/>
    </xf>
    <xf numFmtId="166" fontId="0" fillId="0" borderId="93" xfId="215" applyNumberFormat="1" applyFont="1" applyFill="1" applyBorder="1" applyAlignment="1" applyProtection="1">
      <alignment vertical="center" wrapText="1"/>
      <protection locked="0"/>
    </xf>
    <xf numFmtId="166" fontId="0" fillId="0" borderId="64" xfId="215" applyNumberFormat="1" applyFont="1" applyFill="1" applyBorder="1" applyAlignment="1" applyProtection="1">
      <alignment vertical="center" wrapText="1"/>
      <protection locked="0"/>
    </xf>
    <xf numFmtId="166" fontId="0" fillId="0" borderId="92" xfId="215" applyNumberFormat="1" applyFont="1" applyFill="1" applyBorder="1" applyAlignment="1" applyProtection="1">
      <alignment vertical="center" wrapText="1"/>
      <protection locked="0"/>
    </xf>
    <xf numFmtId="166" fontId="7" fillId="0" borderId="59" xfId="215" applyNumberFormat="1" applyFont="1" applyFill="1" applyBorder="1" applyAlignment="1" applyProtection="1">
      <alignment vertical="center" wrapText="1"/>
      <protection locked="0"/>
    </xf>
    <xf numFmtId="166" fontId="0" fillId="0" borderId="63" xfId="215" applyNumberFormat="1" applyFont="1" applyFill="1" applyBorder="1" applyAlignment="1" applyProtection="1">
      <alignment vertical="center" wrapText="1"/>
      <protection locked="0"/>
    </xf>
    <xf numFmtId="166" fontId="7" fillId="0" borderId="59" xfId="215" applyNumberFormat="1" applyFont="1" applyFill="1" applyBorder="1" applyAlignment="1" applyProtection="1">
      <alignment vertical="center" wrapText="1"/>
      <protection/>
    </xf>
    <xf numFmtId="166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6" fontId="0" fillId="0" borderId="92" xfId="215" applyNumberFormat="1" applyFont="1" applyFill="1" applyBorder="1" applyAlignment="1" applyProtection="1">
      <alignment horizontal="right" vertical="center" wrapText="1"/>
      <protection locked="0"/>
    </xf>
    <xf numFmtId="166" fontId="7" fillId="0" borderId="58" xfId="215" applyNumberFormat="1" applyFont="1" applyFill="1" applyBorder="1" applyAlignment="1" applyProtection="1">
      <alignment horizontal="right" vertical="center" wrapText="1"/>
      <protection locked="0"/>
    </xf>
    <xf numFmtId="166" fontId="0" fillId="0" borderId="63" xfId="215" applyNumberFormat="1" applyFont="1" applyFill="1" applyBorder="1" applyAlignment="1" applyProtection="1">
      <alignment vertical="center" wrapText="1"/>
      <protection/>
    </xf>
    <xf numFmtId="166" fontId="0" fillId="0" borderId="64" xfId="215" applyNumberFormat="1" applyFont="1" applyFill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166" fontId="7" fillId="0" borderId="66" xfId="215" applyNumberFormat="1" applyFont="1" applyFill="1" applyBorder="1" applyAlignment="1" applyProtection="1">
      <alignment vertical="center" wrapText="1"/>
      <protection/>
    </xf>
    <xf numFmtId="166" fontId="0" fillId="0" borderId="93" xfId="215" applyNumberFormat="1" applyFont="1" applyFill="1" applyBorder="1" applyAlignment="1" applyProtection="1">
      <alignment vertical="center" wrapText="1"/>
      <protection/>
    </xf>
    <xf numFmtId="166" fontId="12" fillId="0" borderId="59" xfId="0" applyNumberFormat="1" applyFont="1" applyBorder="1" applyAlignment="1" applyProtection="1" quotePrefix="1">
      <alignment vertical="center" wrapText="1"/>
      <protection/>
    </xf>
    <xf numFmtId="0" fontId="58" fillId="0" borderId="60" xfId="0" applyFont="1" applyFill="1" applyBorder="1" applyAlignment="1" applyProtection="1">
      <alignment horizontal="center" vertical="center" wrapText="1"/>
      <protection/>
    </xf>
    <xf numFmtId="0" fontId="58" fillId="0" borderId="47" xfId="0" applyFont="1" applyFill="1" applyBorder="1" applyAlignment="1" applyProtection="1">
      <alignment horizontal="center" vertical="center" wrapText="1"/>
      <protection/>
    </xf>
    <xf numFmtId="0" fontId="57" fillId="0" borderId="3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vertical="center" wrapText="1"/>
    </xf>
    <xf numFmtId="0" fontId="58" fillId="0" borderId="30" xfId="0" applyFont="1" applyFill="1" applyBorder="1" applyAlignment="1" applyProtection="1">
      <alignment horizontal="center" vertical="center" wrapText="1"/>
      <protection/>
    </xf>
    <xf numFmtId="166" fontId="58" fillId="0" borderId="30" xfId="0" applyNumberFormat="1" applyFont="1" applyFill="1" applyBorder="1" applyAlignment="1" applyProtection="1">
      <alignment horizontal="right"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166" fontId="58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66" fontId="57" fillId="0" borderId="25" xfId="0" applyNumberFormat="1" applyFont="1" applyFill="1" applyBorder="1" applyAlignment="1" applyProtection="1">
      <alignment horizontal="right" vertical="center" wrapText="1"/>
      <protection/>
    </xf>
    <xf numFmtId="166" fontId="57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6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0" applyFont="1" applyBorder="1" applyAlignment="1">
      <alignment horizontal="left" vertical="center" indent="2"/>
    </xf>
    <xf numFmtId="0" fontId="10" fillId="0" borderId="25" xfId="0" applyFont="1" applyBorder="1" applyAlignment="1">
      <alignment horizontal="center" vertical="center"/>
    </xf>
    <xf numFmtId="166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16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166" fontId="0" fillId="0" borderId="25" xfId="215" applyNumberFormat="1" applyFont="1" applyFill="1" applyBorder="1" applyAlignment="1" applyProtection="1">
      <alignment horizontal="right" vertical="center" wrapText="1"/>
      <protection locked="0"/>
    </xf>
    <xf numFmtId="0" fontId="11" fillId="0" borderId="25" xfId="215" applyFont="1" applyFill="1" applyBorder="1" applyAlignment="1" applyProtection="1">
      <alignment horizontal="left" vertical="center" wrapText="1" indent="4"/>
      <protection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11" fillId="0" borderId="25" xfId="215" applyFont="1" applyFill="1" applyBorder="1" applyAlignment="1" applyProtection="1">
      <alignment horizontal="left" vertical="center" wrapText="1" indent="1"/>
      <protection/>
    </xf>
    <xf numFmtId="166" fontId="7" fillId="0" borderId="20" xfId="215" applyNumberFormat="1" applyFont="1" applyFill="1" applyBorder="1" applyAlignment="1" applyProtection="1">
      <alignment horizontal="right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vertical="center" wrapText="1"/>
    </xf>
    <xf numFmtId="0" fontId="66" fillId="0" borderId="25" xfId="0" applyFont="1" applyFill="1" applyBorder="1" applyAlignment="1">
      <alignment vertical="center" wrapText="1"/>
    </xf>
    <xf numFmtId="0" fontId="66" fillId="0" borderId="28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 wrapText="1"/>
    </xf>
    <xf numFmtId="0" fontId="66" fillId="0" borderId="20" xfId="0" applyFont="1" applyFill="1" applyBorder="1" applyAlignment="1">
      <alignment vertical="center" wrapText="1"/>
    </xf>
    <xf numFmtId="49" fontId="0" fillId="0" borderId="60" xfId="215" applyNumberFormat="1" applyFont="1" applyFill="1" applyBorder="1" applyAlignment="1" applyProtection="1">
      <alignment horizontal="center" vertical="center" wrapText="1"/>
      <protection/>
    </xf>
    <xf numFmtId="49" fontId="0" fillId="0" borderId="47" xfId="215" applyNumberFormat="1" applyFont="1" applyFill="1" applyBorder="1" applyAlignment="1" applyProtection="1">
      <alignment horizontal="center" vertical="center" wrapText="1"/>
      <protection/>
    </xf>
    <xf numFmtId="0" fontId="7" fillId="0" borderId="35" xfId="215" applyFont="1" applyFill="1" applyBorder="1" applyAlignment="1" applyProtection="1">
      <alignment horizontal="center" vertical="center" wrapText="1"/>
      <protection/>
    </xf>
    <xf numFmtId="0" fontId="7" fillId="0" borderId="94" xfId="215" applyFont="1" applyFill="1" applyBorder="1" applyAlignment="1" applyProtection="1">
      <alignment horizontal="center" vertical="center" wrapText="1"/>
      <protection/>
    </xf>
    <xf numFmtId="0" fontId="7" fillId="0" borderId="88" xfId="215" applyFont="1" applyFill="1" applyBorder="1" applyAlignment="1" applyProtection="1">
      <alignment horizontal="center" vertical="center" wrapText="1"/>
      <protection/>
    </xf>
    <xf numFmtId="0" fontId="0" fillId="0" borderId="88" xfId="0" applyFill="1" applyBorder="1" applyAlignment="1">
      <alignment vertical="center" wrapText="1"/>
    </xf>
    <xf numFmtId="0" fontId="7" fillId="0" borderId="56" xfId="215" applyFont="1" applyFill="1" applyBorder="1" applyAlignment="1" applyProtection="1">
      <alignment horizontal="left" vertical="center" wrapText="1" indent="1"/>
      <protection/>
    </xf>
    <xf numFmtId="166" fontId="7" fillId="0" borderId="56" xfId="215" applyNumberFormat="1" applyFont="1" applyFill="1" applyBorder="1" applyAlignment="1" applyProtection="1">
      <alignment vertical="center" wrapText="1"/>
      <protection/>
    </xf>
    <xf numFmtId="0" fontId="0" fillId="0" borderId="30" xfId="215" applyFont="1" applyFill="1" applyBorder="1" applyAlignment="1" applyProtection="1">
      <alignment horizontal="left" vertical="center" wrapText="1" indent="1"/>
      <protection/>
    </xf>
    <xf numFmtId="166" fontId="0" fillId="0" borderId="30" xfId="215" applyNumberFormat="1" applyFont="1" applyFill="1" applyBorder="1" applyAlignment="1" applyProtection="1">
      <alignment vertical="center" wrapText="1"/>
      <protection locked="0"/>
    </xf>
    <xf numFmtId="0" fontId="7" fillId="0" borderId="25" xfId="215" applyFont="1" applyFill="1" applyBorder="1" applyAlignment="1" applyProtection="1">
      <alignment horizontal="left" vertical="center" wrapText="1" indent="1"/>
      <protection/>
    </xf>
    <xf numFmtId="166" fontId="7" fillId="0" borderId="25" xfId="215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166" fontId="0" fillId="0" borderId="63" xfId="215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64" xfId="215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64" xfId="215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92" xfId="215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63" xfId="215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9" xfId="215" applyNumberFormat="1" applyFont="1" applyFill="1" applyBorder="1" applyAlignment="1" applyProtection="1">
      <alignment horizontal="right" vertical="center" wrapText="1" indent="1"/>
      <protection/>
    </xf>
    <xf numFmtId="166" fontId="0" fillId="0" borderId="93" xfId="215" applyNumberFormat="1" applyFont="1" applyFill="1" applyBorder="1" applyAlignment="1" applyProtection="1">
      <alignment horizontal="right" vertical="center" wrapText="1"/>
      <protection locked="0"/>
    </xf>
    <xf numFmtId="166" fontId="0" fillId="0" borderId="92" xfId="215" applyNumberFormat="1" applyFont="1" applyFill="1" applyBorder="1" applyAlignment="1" applyProtection="1">
      <alignment horizontal="right" vertical="center" wrapText="1"/>
      <protection locked="0"/>
    </xf>
    <xf numFmtId="166" fontId="0" fillId="0" borderId="93" xfId="215" applyNumberFormat="1" applyFont="1" applyFill="1" applyBorder="1" applyAlignment="1" applyProtection="1">
      <alignment horizontal="right" vertical="center" wrapText="1" indent="1"/>
      <protection/>
    </xf>
    <xf numFmtId="166" fontId="12" fillId="0" borderId="59" xfId="0" applyNumberFormat="1" applyFont="1" applyBorder="1" applyAlignment="1" applyProtection="1" quotePrefix="1">
      <alignment horizontal="right" vertical="center" wrapText="1" indent="1"/>
      <protection/>
    </xf>
    <xf numFmtId="3" fontId="58" fillId="0" borderId="95" xfId="0" applyNumberFormat="1" applyFont="1" applyFill="1" applyBorder="1" applyAlignment="1">
      <alignment vertical="center" wrapText="1"/>
    </xf>
    <xf numFmtId="3" fontId="58" fillId="0" borderId="96" xfId="0" applyNumberFormat="1" applyFont="1" applyFill="1" applyBorder="1" applyAlignment="1">
      <alignment vertical="center" wrapText="1"/>
    </xf>
    <xf numFmtId="3" fontId="0" fillId="0" borderId="96" xfId="0" applyNumberFormat="1" applyFill="1" applyBorder="1" applyAlignment="1">
      <alignment vertical="center" wrapText="1"/>
    </xf>
    <xf numFmtId="3" fontId="0" fillId="0" borderId="97" xfId="0" applyNumberFormat="1" applyFill="1" applyBorder="1" applyAlignment="1">
      <alignment vertical="center" wrapText="1"/>
    </xf>
    <xf numFmtId="3" fontId="0" fillId="0" borderId="82" xfId="0" applyNumberFormat="1" applyFill="1" applyBorder="1" applyAlignment="1">
      <alignment vertical="center" wrapText="1"/>
    </xf>
    <xf numFmtId="3" fontId="0" fillId="0" borderId="98" xfId="0" applyNumberFormat="1" applyFill="1" applyBorder="1" applyAlignment="1">
      <alignment vertical="center" wrapText="1"/>
    </xf>
    <xf numFmtId="3" fontId="58" fillId="0" borderId="30" xfId="0" applyNumberFormat="1" applyFont="1" applyFill="1" applyBorder="1" applyAlignment="1">
      <alignment vertical="center" wrapText="1"/>
    </xf>
    <xf numFmtId="3" fontId="58" fillId="0" borderId="25" xfId="0" applyNumberFormat="1" applyFont="1" applyFill="1" applyBorder="1" applyAlignment="1">
      <alignment vertical="center" wrapText="1"/>
    </xf>
    <xf numFmtId="3" fontId="58" fillId="0" borderId="23" xfId="0" applyNumberFormat="1" applyFont="1" applyFill="1" applyBorder="1" applyAlignment="1">
      <alignment vertical="center" wrapText="1"/>
    </xf>
    <xf numFmtId="49" fontId="0" fillId="0" borderId="89" xfId="215" applyNumberFormat="1" applyFont="1" applyFill="1" applyBorder="1" applyAlignment="1" applyProtection="1">
      <alignment horizontal="center" vertical="center" wrapText="1"/>
      <protection/>
    </xf>
    <xf numFmtId="0" fontId="0" fillId="0" borderId="28" xfId="215" applyFont="1" applyFill="1" applyBorder="1" applyAlignment="1" applyProtection="1">
      <alignment horizontal="center" vertical="center" wrapText="1"/>
      <protection/>
    </xf>
    <xf numFmtId="166" fontId="0" fillId="0" borderId="28" xfId="215" applyNumberFormat="1" applyFont="1" applyFill="1" applyBorder="1" applyAlignment="1" applyProtection="1">
      <alignment vertical="center" wrapText="1"/>
      <protection locked="0"/>
    </xf>
    <xf numFmtId="3" fontId="58" fillId="0" borderId="28" xfId="0" applyNumberFormat="1" applyFont="1" applyFill="1" applyBorder="1" applyAlignment="1">
      <alignment vertical="center" wrapText="1"/>
    </xf>
    <xf numFmtId="166" fontId="7" fillId="0" borderId="20" xfId="215" applyNumberFormat="1" applyFont="1" applyFill="1" applyBorder="1" applyAlignment="1" applyProtection="1">
      <alignment vertical="center" wrapText="1"/>
      <protection locked="0"/>
    </xf>
    <xf numFmtId="166" fontId="0" fillId="0" borderId="88" xfId="215" applyNumberFormat="1" applyFont="1" applyFill="1" applyBorder="1" applyAlignment="1" applyProtection="1">
      <alignment vertical="center" wrapText="1"/>
      <protection locked="0"/>
    </xf>
    <xf numFmtId="3" fontId="58" fillId="0" borderId="97" xfId="0" applyNumberFormat="1" applyFont="1" applyFill="1" applyBorder="1" applyAlignment="1">
      <alignment vertical="center" wrapText="1"/>
    </xf>
    <xf numFmtId="49" fontId="0" fillId="0" borderId="46" xfId="215" applyNumberFormat="1" applyFont="1" applyFill="1" applyBorder="1" applyAlignment="1" applyProtection="1">
      <alignment horizontal="center" vertical="center" wrapText="1"/>
      <protection/>
    </xf>
    <xf numFmtId="0" fontId="0" fillId="0" borderId="23" xfId="215" applyFont="1" applyFill="1" applyBorder="1" applyAlignment="1" applyProtection="1">
      <alignment horizontal="left" vertical="center" wrapText="1" indent="1"/>
      <protection/>
    </xf>
    <xf numFmtId="3" fontId="11" fillId="0" borderId="99" xfId="0" applyNumberFormat="1" applyFont="1" applyFill="1" applyBorder="1" applyAlignment="1">
      <alignment vertical="center" wrapText="1"/>
    </xf>
    <xf numFmtId="0" fontId="7" fillId="0" borderId="20" xfId="215" applyFont="1" applyFill="1" applyBorder="1" applyAlignment="1" applyProtection="1">
      <alignment vertical="center" wrapText="1"/>
      <protection/>
    </xf>
    <xf numFmtId="166" fontId="7" fillId="0" borderId="21" xfId="215" applyNumberFormat="1" applyFont="1" applyFill="1" applyBorder="1" applyAlignment="1" applyProtection="1">
      <alignment vertical="center" wrapText="1"/>
      <protection locked="0"/>
    </xf>
    <xf numFmtId="166" fontId="58" fillId="0" borderId="25" xfId="0" applyNumberFormat="1" applyFont="1" applyFill="1" applyBorder="1" applyAlignment="1">
      <alignment vertical="center" wrapText="1"/>
    </xf>
    <xf numFmtId="0" fontId="58" fillId="0" borderId="89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166" fontId="58" fillId="0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vertical="center" wrapText="1"/>
    </xf>
    <xf numFmtId="0" fontId="58" fillId="0" borderId="23" xfId="0" applyFont="1" applyFill="1" applyBorder="1" applyAlignment="1" applyProtection="1">
      <alignment horizontal="center" vertical="center" wrapText="1"/>
      <protection/>
    </xf>
    <xf numFmtId="166" fontId="57" fillId="0" borderId="23" xfId="0" applyNumberFormat="1" applyFont="1" applyFill="1" applyBorder="1" applyAlignment="1" applyProtection="1">
      <alignment horizontal="right" vertical="center" wrapText="1"/>
      <protection/>
    </xf>
    <xf numFmtId="166" fontId="57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166" fontId="57" fillId="0" borderId="20" xfId="0" applyNumberFormat="1" applyFont="1" applyFill="1" applyBorder="1" applyAlignment="1" applyProtection="1">
      <alignment horizontal="right" vertical="center" wrapText="1"/>
      <protection/>
    </xf>
    <xf numFmtId="166" fontId="57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 applyProtection="1">
      <alignment horizontal="center" vertical="center" wrapText="1"/>
      <protection/>
    </xf>
    <xf numFmtId="166" fontId="57" fillId="0" borderId="28" xfId="0" applyNumberFormat="1" applyFont="1" applyFill="1" applyBorder="1" applyAlignment="1" applyProtection="1">
      <alignment horizontal="right" vertical="center" wrapText="1"/>
      <protection/>
    </xf>
    <xf numFmtId="166" fontId="57" fillId="0" borderId="28" xfId="0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66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Fill="1" applyBorder="1" applyAlignment="1">
      <alignment vertical="center" wrapText="1"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66" fontId="7" fillId="0" borderId="28" xfId="0" applyNumberFormat="1" applyFont="1" applyFill="1" applyBorder="1" applyAlignment="1" applyProtection="1">
      <alignment horizontal="right" vertical="center" wrapText="1"/>
      <protection/>
    </xf>
    <xf numFmtId="166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7" fillId="0" borderId="88" xfId="215" applyFont="1" applyFill="1" applyBorder="1" applyAlignment="1" applyProtection="1">
      <alignment horizontal="left" vertical="center" wrapText="1"/>
      <protection/>
    </xf>
    <xf numFmtId="166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88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88" xfId="0" applyFont="1" applyFill="1" applyBorder="1" applyAlignment="1">
      <alignment vertical="center" wrapText="1"/>
    </xf>
    <xf numFmtId="0" fontId="57" fillId="0" borderId="94" xfId="0" applyFont="1" applyFill="1" applyBorder="1" applyAlignment="1" applyProtection="1">
      <alignment horizontal="center" vertical="center" wrapText="1"/>
      <protection/>
    </xf>
    <xf numFmtId="166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88" xfId="0" applyFont="1" applyFill="1" applyBorder="1" applyAlignment="1">
      <alignment vertical="center" wrapText="1"/>
    </xf>
    <xf numFmtId="166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8" xfId="215" applyFont="1" applyFill="1" applyBorder="1" applyAlignment="1" applyProtection="1">
      <alignment horizontal="left" vertical="center" wrapText="1" indent="6"/>
      <protection/>
    </xf>
    <xf numFmtId="166" fontId="0" fillId="0" borderId="28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46" xfId="215" applyFont="1" applyFill="1" applyBorder="1" applyAlignment="1" applyProtection="1">
      <alignment horizontal="center" vertical="center" wrapText="1"/>
      <protection/>
    </xf>
    <xf numFmtId="166" fontId="0" fillId="0" borderId="26" xfId="215" applyNumberFormat="1" applyFont="1" applyFill="1" applyBorder="1" applyAlignment="1" applyProtection="1">
      <alignment horizontal="right" vertical="center" wrapText="1"/>
      <protection locked="0"/>
    </xf>
    <xf numFmtId="166" fontId="7" fillId="0" borderId="21" xfId="215" applyNumberFormat="1" applyFont="1" applyFill="1" applyBorder="1" applyAlignment="1" applyProtection="1">
      <alignment horizontal="right" vertical="center" wrapText="1"/>
      <protection/>
    </xf>
    <xf numFmtId="3" fontId="4" fillId="0" borderId="9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58" fillId="0" borderId="51" xfId="0" applyNumberFormat="1" applyFont="1" applyFill="1" applyBorder="1" applyAlignment="1">
      <alignment vertical="center" wrapText="1"/>
    </xf>
    <xf numFmtId="3" fontId="58" fillId="0" borderId="26" xfId="0" applyNumberFormat="1" applyFont="1" applyFill="1" applyBorder="1" applyAlignment="1">
      <alignment vertical="center" wrapText="1"/>
    </xf>
    <xf numFmtId="3" fontId="66" fillId="0" borderId="26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71" xfId="0" applyNumberFormat="1" applyFont="1" applyFill="1" applyBorder="1" applyAlignment="1">
      <alignment vertical="center" wrapText="1"/>
    </xf>
    <xf numFmtId="3" fontId="66" fillId="0" borderId="21" xfId="0" applyNumberFormat="1" applyFont="1" applyFill="1" applyBorder="1" applyAlignment="1">
      <alignment vertical="center" wrapText="1"/>
    </xf>
    <xf numFmtId="3" fontId="66" fillId="0" borderId="71" xfId="0" applyNumberFormat="1" applyFont="1" applyFill="1" applyBorder="1" applyAlignment="1">
      <alignment vertical="center" wrapText="1"/>
    </xf>
    <xf numFmtId="3" fontId="0" fillId="0" borderId="36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53" xfId="215" applyNumberFormat="1" applyFont="1" applyFill="1" applyBorder="1" applyAlignment="1" applyProtection="1">
      <alignment horizontal="right" vertical="center" wrapText="1"/>
      <protection locked="0"/>
    </xf>
    <xf numFmtId="3" fontId="7" fillId="0" borderId="21" xfId="215" applyNumberFormat="1" applyFont="1" applyFill="1" applyBorder="1" applyAlignment="1" applyProtection="1">
      <alignment horizontal="right" vertical="center" wrapText="1"/>
      <protection/>
    </xf>
    <xf numFmtId="166" fontId="0" fillId="0" borderId="30" xfId="215" applyNumberFormat="1" applyFont="1" applyFill="1" applyBorder="1" applyProtection="1">
      <alignment/>
      <protection/>
    </xf>
    <xf numFmtId="166" fontId="0" fillId="0" borderId="25" xfId="215" applyNumberFormat="1" applyFont="1" applyFill="1" applyBorder="1" applyProtection="1">
      <alignment/>
      <protection/>
    </xf>
    <xf numFmtId="166" fontId="0" fillId="0" borderId="23" xfId="215" applyNumberFormat="1" applyFont="1" applyFill="1" applyBorder="1" applyProtection="1">
      <alignment/>
      <protection/>
    </xf>
    <xf numFmtId="3" fontId="0" fillId="0" borderId="36" xfId="215" applyNumberFormat="1" applyFont="1" applyFill="1" applyBorder="1" applyProtection="1">
      <alignment/>
      <protection/>
    </xf>
    <xf numFmtId="3" fontId="0" fillId="0" borderId="26" xfId="215" applyNumberFormat="1" applyFont="1" applyFill="1" applyBorder="1" applyProtection="1">
      <alignment/>
      <protection/>
    </xf>
    <xf numFmtId="3" fontId="0" fillId="0" borderId="53" xfId="215" applyNumberFormat="1" applyFont="1" applyFill="1" applyBorder="1" applyProtection="1">
      <alignment/>
      <protection/>
    </xf>
    <xf numFmtId="3" fontId="7" fillId="0" borderId="21" xfId="215" applyNumberFormat="1" applyFont="1" applyFill="1" applyBorder="1" applyAlignment="1" applyProtection="1">
      <alignment vertical="center" wrapText="1"/>
      <protection locked="0"/>
    </xf>
    <xf numFmtId="3" fontId="0" fillId="0" borderId="51" xfId="215" applyNumberFormat="1" applyFont="1" applyFill="1" applyBorder="1" applyProtection="1">
      <alignment/>
      <protection/>
    </xf>
    <xf numFmtId="3" fontId="7" fillId="0" borderId="21" xfId="215" applyNumberFormat="1" applyFont="1" applyFill="1" applyBorder="1" applyAlignment="1" applyProtection="1">
      <alignment vertical="center" wrapText="1"/>
      <protection/>
    </xf>
    <xf numFmtId="3" fontId="7" fillId="0" borderId="82" xfId="215" applyNumberFormat="1" applyFont="1" applyFill="1" applyBorder="1" applyAlignment="1" applyProtection="1">
      <alignment vertical="center" wrapText="1"/>
      <protection/>
    </xf>
    <xf numFmtId="3" fontId="12" fillId="0" borderId="21" xfId="0" applyNumberFormat="1" applyFont="1" applyBorder="1" applyAlignment="1" applyProtection="1" quotePrefix="1">
      <alignment vertical="center" wrapText="1"/>
      <protection/>
    </xf>
    <xf numFmtId="166" fontId="0" fillId="0" borderId="26" xfId="215" applyNumberFormat="1" applyFont="1" applyFill="1" applyBorder="1" applyAlignment="1" applyProtection="1">
      <alignment vertical="center" wrapText="1"/>
      <protection locked="0"/>
    </xf>
    <xf numFmtId="166" fontId="7" fillId="0" borderId="20" xfId="215" applyNumberFormat="1" applyFont="1" applyFill="1" applyBorder="1" applyAlignment="1" applyProtection="1">
      <alignment vertical="center" wrapText="1"/>
      <protection/>
    </xf>
    <xf numFmtId="166" fontId="7" fillId="0" borderId="21" xfId="215" applyNumberFormat="1" applyFont="1" applyFill="1" applyBorder="1" applyAlignment="1" applyProtection="1">
      <alignment vertical="center" wrapText="1"/>
      <protection/>
    </xf>
    <xf numFmtId="166" fontId="0" fillId="0" borderId="26" xfId="215" applyNumberFormat="1" applyFont="1" applyFill="1" applyBorder="1" applyAlignment="1" applyProtection="1">
      <alignment vertical="center" wrapText="1"/>
      <protection/>
    </xf>
    <xf numFmtId="3" fontId="0" fillId="0" borderId="32" xfId="215" applyNumberFormat="1" applyFont="1" applyFill="1" applyBorder="1" applyAlignment="1" applyProtection="1">
      <alignment vertical="center"/>
      <protection/>
    </xf>
    <xf numFmtId="3" fontId="0" fillId="0" borderId="36" xfId="215" applyNumberFormat="1" applyFont="1" applyFill="1" applyBorder="1" applyAlignment="1" applyProtection="1">
      <alignment vertical="center"/>
      <protection/>
    </xf>
    <xf numFmtId="3" fontId="0" fillId="0" borderId="25" xfId="215" applyNumberFormat="1" applyFont="1" applyFill="1" applyBorder="1" applyAlignment="1" applyProtection="1">
      <alignment vertical="center"/>
      <protection/>
    </xf>
    <xf numFmtId="3" fontId="0" fillId="0" borderId="26" xfId="215" applyNumberFormat="1" applyFont="1" applyFill="1" applyBorder="1" applyAlignment="1" applyProtection="1">
      <alignment vertical="center"/>
      <protection/>
    </xf>
    <xf numFmtId="3" fontId="0" fillId="0" borderId="23" xfId="215" applyNumberFormat="1" applyFont="1" applyFill="1" applyBorder="1" applyAlignment="1" applyProtection="1">
      <alignment vertical="center"/>
      <protection/>
    </xf>
    <xf numFmtId="3" fontId="0" fillId="0" borderId="53" xfId="215" applyNumberFormat="1" applyFont="1" applyFill="1" applyBorder="1" applyAlignment="1" applyProtection="1">
      <alignment vertical="center"/>
      <protection/>
    </xf>
    <xf numFmtId="3" fontId="0" fillId="0" borderId="51" xfId="215" applyNumberFormat="1" applyFont="1" applyFill="1" applyBorder="1" applyAlignment="1" applyProtection="1">
      <alignment vertical="center"/>
      <protection/>
    </xf>
    <xf numFmtId="166" fontId="7" fillId="0" borderId="59" xfId="215" applyNumberFormat="1" applyFont="1" applyFill="1" applyBorder="1" applyAlignment="1" applyProtection="1">
      <alignment horizontal="right" vertical="center" wrapText="1"/>
      <protection/>
    </xf>
    <xf numFmtId="3" fontId="0" fillId="0" borderId="33" xfId="215" applyNumberFormat="1" applyFont="1" applyFill="1" applyBorder="1" applyAlignment="1" applyProtection="1">
      <alignment vertical="center"/>
      <protection/>
    </xf>
    <xf numFmtId="3" fontId="0" fillId="0" borderId="28" xfId="215" applyNumberFormat="1" applyFont="1" applyFill="1" applyBorder="1" applyAlignment="1" applyProtection="1">
      <alignment vertical="center"/>
      <protection/>
    </xf>
    <xf numFmtId="166" fontId="12" fillId="0" borderId="43" xfId="0" applyNumberFormat="1" applyFont="1" applyFill="1" applyBorder="1" applyAlignment="1">
      <alignment horizontal="center" vertical="center" wrapText="1"/>
    </xf>
    <xf numFmtId="166" fontId="0" fillId="0" borderId="25" xfId="215" applyNumberFormat="1" applyFont="1" applyFill="1" applyBorder="1" applyAlignment="1" applyProtection="1">
      <alignment vertical="center"/>
      <protection/>
    </xf>
    <xf numFmtId="166" fontId="0" fillId="0" borderId="28" xfId="215" applyNumberFormat="1" applyFont="1" applyFill="1" applyBorder="1" applyAlignment="1" applyProtection="1">
      <alignment vertical="center"/>
      <protection/>
    </xf>
    <xf numFmtId="166" fontId="0" fillId="0" borderId="20" xfId="215" applyNumberFormat="1" applyFont="1" applyFill="1" applyBorder="1" applyAlignment="1" applyProtection="1">
      <alignment vertical="center"/>
      <protection/>
    </xf>
    <xf numFmtId="166" fontId="0" fillId="0" borderId="23" xfId="215" applyNumberFormat="1" applyFont="1" applyFill="1" applyBorder="1" applyAlignment="1" applyProtection="1">
      <alignment vertical="center"/>
      <protection/>
    </xf>
    <xf numFmtId="3" fontId="0" fillId="0" borderId="82" xfId="215" applyNumberFormat="1" applyFont="1" applyFill="1" applyBorder="1" applyAlignment="1" applyProtection="1">
      <alignment vertical="center"/>
      <protection/>
    </xf>
    <xf numFmtId="3" fontId="0" fillId="0" borderId="99" xfId="215" applyNumberFormat="1" applyFont="1" applyFill="1" applyBorder="1" applyAlignment="1" applyProtection="1">
      <alignment vertical="center"/>
      <protection/>
    </xf>
    <xf numFmtId="3" fontId="0" fillId="0" borderId="96" xfId="215" applyNumberFormat="1" applyFont="1" applyFill="1" applyBorder="1" applyAlignment="1" applyProtection="1">
      <alignment vertical="center"/>
      <protection/>
    </xf>
    <xf numFmtId="3" fontId="0" fillId="0" borderId="97" xfId="215" applyNumberFormat="1" applyFont="1" applyFill="1" applyBorder="1" applyAlignment="1" applyProtection="1">
      <alignment vertical="center"/>
      <protection/>
    </xf>
    <xf numFmtId="3" fontId="0" fillId="0" borderId="25" xfId="215" applyNumberFormat="1" applyFont="1" applyFill="1" applyBorder="1" applyAlignment="1" applyProtection="1">
      <alignment horizontal="right" vertical="center" indent="1"/>
      <protection/>
    </xf>
    <xf numFmtId="3" fontId="0" fillId="0" borderId="26" xfId="215" applyNumberFormat="1" applyFont="1" applyFill="1" applyBorder="1" applyAlignment="1" applyProtection="1">
      <alignment horizontal="right" vertical="center" indent="1"/>
      <protection/>
    </xf>
    <xf numFmtId="3" fontId="0" fillId="0" borderId="28" xfId="215" applyNumberFormat="1" applyFont="1" applyFill="1" applyBorder="1" applyAlignment="1" applyProtection="1">
      <alignment horizontal="right" vertical="center" indent="1"/>
      <protection/>
    </xf>
    <xf numFmtId="3" fontId="0" fillId="0" borderId="53" xfId="215" applyNumberFormat="1" applyFont="1" applyFill="1" applyBorder="1" applyAlignment="1" applyProtection="1">
      <alignment horizontal="right" vertical="center" indent="1"/>
      <protection/>
    </xf>
    <xf numFmtId="3" fontId="0" fillId="0" borderId="23" xfId="215" applyNumberFormat="1" applyFont="1" applyFill="1" applyBorder="1" applyAlignment="1" applyProtection="1">
      <alignment horizontal="right" vertical="center" indent="1"/>
      <protection/>
    </xf>
    <xf numFmtId="3" fontId="0" fillId="0" borderId="51" xfId="215" applyNumberFormat="1" applyFont="1" applyFill="1" applyBorder="1" applyAlignment="1" applyProtection="1">
      <alignment horizontal="right" vertical="center" indent="1"/>
      <protection/>
    </xf>
    <xf numFmtId="166" fontId="7" fillId="0" borderId="66" xfId="215" applyNumberFormat="1" applyFont="1" applyFill="1" applyBorder="1" applyAlignment="1" applyProtection="1">
      <alignment horizontal="right" vertical="center" wrapText="1" indent="1"/>
      <protection/>
    </xf>
    <xf numFmtId="166" fontId="7" fillId="0" borderId="82" xfId="215" applyNumberFormat="1" applyFont="1" applyFill="1" applyBorder="1" applyAlignment="1" applyProtection="1">
      <alignment horizontal="right" vertical="center" wrapText="1" indent="1"/>
      <protection/>
    </xf>
    <xf numFmtId="166" fontId="7" fillId="0" borderId="20" xfId="215" applyNumberFormat="1" applyFont="1" applyFill="1" applyBorder="1" applyAlignment="1" applyProtection="1">
      <alignment horizontal="right" vertical="center" wrapText="1" indent="1"/>
      <protection/>
    </xf>
    <xf numFmtId="3" fontId="0" fillId="0" borderId="58" xfId="215" applyNumberFormat="1" applyFont="1" applyFill="1" applyBorder="1" applyAlignment="1" applyProtection="1">
      <alignment vertical="center"/>
      <protection/>
    </xf>
    <xf numFmtId="3" fontId="0" fillId="0" borderId="64" xfId="215" applyNumberFormat="1" applyFont="1" applyFill="1" applyBorder="1" applyAlignment="1" applyProtection="1">
      <alignment vertical="center"/>
      <protection/>
    </xf>
    <xf numFmtId="3" fontId="0" fillId="0" borderId="92" xfId="215" applyNumberFormat="1" applyFont="1" applyFill="1" applyBorder="1" applyAlignment="1" applyProtection="1">
      <alignment vertical="center"/>
      <protection/>
    </xf>
    <xf numFmtId="3" fontId="0" fillId="0" borderId="63" xfId="215" applyNumberFormat="1" applyFont="1" applyFill="1" applyBorder="1" applyAlignment="1" applyProtection="1">
      <alignment vertical="center"/>
      <protection/>
    </xf>
    <xf numFmtId="3" fontId="0" fillId="0" borderId="100" xfId="215" applyNumberFormat="1" applyFont="1" applyFill="1" applyBorder="1" applyAlignment="1" applyProtection="1">
      <alignment vertical="center"/>
      <protection/>
    </xf>
    <xf numFmtId="166" fontId="0" fillId="0" borderId="93" xfId="215" applyNumberFormat="1" applyFont="1" applyFill="1" applyBorder="1" applyProtection="1">
      <alignment/>
      <protection/>
    </xf>
    <xf numFmtId="166" fontId="0" fillId="0" borderId="64" xfId="215" applyNumberFormat="1" applyFont="1" applyFill="1" applyBorder="1" applyProtection="1">
      <alignment/>
      <protection/>
    </xf>
    <xf numFmtId="166" fontId="0" fillId="0" borderId="63" xfId="215" applyNumberFormat="1" applyFont="1" applyFill="1" applyBorder="1" applyProtection="1">
      <alignment/>
      <protection/>
    </xf>
    <xf numFmtId="166" fontId="0" fillId="0" borderId="100" xfId="215" applyNumberFormat="1" applyFont="1" applyFill="1" applyBorder="1" applyProtection="1">
      <alignment/>
      <protection/>
    </xf>
    <xf numFmtId="0" fontId="4" fillId="0" borderId="64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vertical="center" wrapText="1"/>
    </xf>
    <xf numFmtId="0" fontId="58" fillId="0" borderId="64" xfId="0" applyFont="1" applyFill="1" applyBorder="1" applyAlignment="1">
      <alignment vertical="center" wrapText="1"/>
    </xf>
    <xf numFmtId="0" fontId="66" fillId="0" borderId="64" xfId="0" applyFont="1" applyFill="1" applyBorder="1" applyAlignment="1">
      <alignment vertical="center" wrapText="1"/>
    </xf>
    <xf numFmtId="166" fontId="58" fillId="0" borderId="64" xfId="0" applyNumberFormat="1" applyFont="1" applyFill="1" applyBorder="1" applyAlignment="1">
      <alignment vertical="center" wrapText="1"/>
    </xf>
    <xf numFmtId="0" fontId="61" fillId="0" borderId="100" xfId="0" applyFont="1" applyFill="1" applyBorder="1" applyAlignment="1">
      <alignment vertical="center" wrapText="1"/>
    </xf>
    <xf numFmtId="0" fontId="66" fillId="0" borderId="59" xfId="0" applyFont="1" applyFill="1" applyBorder="1" applyAlignment="1">
      <alignment vertical="center" wrapText="1"/>
    </xf>
    <xf numFmtId="0" fontId="66" fillId="0" borderId="100" xfId="0" applyFont="1" applyFill="1" applyBorder="1" applyAlignment="1">
      <alignment vertical="center" wrapText="1"/>
    </xf>
    <xf numFmtId="166" fontId="0" fillId="0" borderId="64" xfId="215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>
      <alignment horizontal="center" vertical="center" wrapText="1"/>
    </xf>
    <xf numFmtId="166" fontId="7" fillId="0" borderId="82" xfId="215" applyNumberFormat="1" applyFont="1" applyFill="1" applyBorder="1" applyAlignment="1" applyProtection="1">
      <alignment vertical="center" wrapText="1"/>
      <protection locked="0"/>
    </xf>
    <xf numFmtId="166" fontId="7" fillId="0" borderId="82" xfId="215" applyNumberFormat="1" applyFont="1" applyFill="1" applyBorder="1" applyAlignment="1" applyProtection="1">
      <alignment vertical="center" wrapText="1"/>
      <protection/>
    </xf>
    <xf numFmtId="3" fontId="58" fillId="0" borderId="32" xfId="0" applyNumberFormat="1" applyFont="1" applyFill="1" applyBorder="1" applyAlignment="1">
      <alignment vertical="center" wrapText="1"/>
    </xf>
    <xf numFmtId="3" fontId="58" fillId="0" borderId="64" xfId="0" applyNumberFormat="1" applyFont="1" applyFill="1" applyBorder="1" applyAlignment="1">
      <alignment vertical="center" wrapText="1"/>
    </xf>
    <xf numFmtId="3" fontId="58" fillId="0" borderId="92" xfId="0" applyNumberFormat="1" applyFont="1" applyFill="1" applyBorder="1" applyAlignment="1">
      <alignment vertical="center" wrapText="1"/>
    </xf>
    <xf numFmtId="3" fontId="58" fillId="0" borderId="53" xfId="0" applyNumberFormat="1" applyFont="1" applyFill="1" applyBorder="1" applyAlignment="1">
      <alignment vertical="center" wrapText="1"/>
    </xf>
    <xf numFmtId="166" fontId="9" fillId="0" borderId="31" xfId="212" applyNumberFormat="1" applyFont="1" applyFill="1" applyBorder="1" applyAlignment="1" applyProtection="1">
      <alignment horizontal="center" vertical="center" wrapText="1"/>
      <protection/>
    </xf>
    <xf numFmtId="166" fontId="9" fillId="0" borderId="25" xfId="212" applyNumberFormat="1" applyFont="1" applyFill="1" applyBorder="1" applyAlignment="1" applyProtection="1">
      <alignment horizontal="center" vertical="center" wrapText="1"/>
      <protection/>
    </xf>
    <xf numFmtId="166" fontId="9" fillId="0" borderId="28" xfId="212" applyNumberFormat="1" applyFont="1" applyFill="1" applyBorder="1" applyAlignment="1" applyProtection="1">
      <alignment horizontal="center" vertical="center" wrapText="1"/>
      <protection/>
    </xf>
    <xf numFmtId="166" fontId="0" fillId="0" borderId="63" xfId="215" applyNumberFormat="1" applyFont="1" applyFill="1" applyBorder="1" applyAlignment="1" applyProtection="1">
      <alignment wrapText="1"/>
      <protection locked="0"/>
    </xf>
    <xf numFmtId="166" fontId="11" fillId="0" borderId="64" xfId="215" applyNumberFormat="1" applyFont="1" applyFill="1" applyBorder="1" applyAlignment="1" applyProtection="1">
      <alignment wrapText="1"/>
      <protection locked="0"/>
    </xf>
    <xf numFmtId="166" fontId="11" fillId="0" borderId="25" xfId="215" applyNumberFormat="1" applyFont="1" applyFill="1" applyBorder="1" applyAlignment="1" applyProtection="1">
      <alignment/>
      <protection/>
    </xf>
    <xf numFmtId="166" fontId="11" fillId="0" borderId="64" xfId="215" applyNumberFormat="1" applyFont="1" applyFill="1" applyBorder="1" applyAlignment="1" applyProtection="1">
      <alignment/>
      <protection/>
    </xf>
    <xf numFmtId="3" fontId="11" fillId="0" borderId="26" xfId="215" applyNumberFormat="1" applyFont="1" applyFill="1" applyBorder="1" applyAlignment="1" applyProtection="1">
      <alignment/>
      <protection/>
    </xf>
    <xf numFmtId="166" fontId="11" fillId="0" borderId="64" xfId="215" applyNumberFormat="1" applyFont="1" applyFill="1" applyBorder="1" applyAlignment="1" applyProtection="1">
      <alignment/>
      <protection locked="0"/>
    </xf>
    <xf numFmtId="166" fontId="11" fillId="0" borderId="92" xfId="215" applyNumberFormat="1" applyFont="1" applyFill="1" applyBorder="1" applyAlignment="1" applyProtection="1">
      <alignment wrapText="1"/>
      <protection locked="0"/>
    </xf>
    <xf numFmtId="166" fontId="11" fillId="0" borderId="33" xfId="215" applyNumberFormat="1" applyFont="1" applyFill="1" applyBorder="1" applyAlignment="1" applyProtection="1">
      <alignment/>
      <protection/>
    </xf>
    <xf numFmtId="166" fontId="11" fillId="0" borderId="92" xfId="215" applyNumberFormat="1" applyFont="1" applyFill="1" applyBorder="1" applyAlignment="1" applyProtection="1">
      <alignment/>
      <protection/>
    </xf>
    <xf numFmtId="3" fontId="11" fillId="0" borderId="53" xfId="215" applyNumberFormat="1" applyFont="1" applyFill="1" applyBorder="1" applyAlignment="1" applyProtection="1">
      <alignment/>
      <protection/>
    </xf>
    <xf numFmtId="166" fontId="9" fillId="0" borderId="88" xfId="212" applyNumberFormat="1" applyFont="1" applyFill="1" applyBorder="1" applyAlignment="1" applyProtection="1">
      <alignment horizontal="center" vertical="center" wrapText="1"/>
      <protection/>
    </xf>
    <xf numFmtId="166" fontId="9" fillId="0" borderId="88" xfId="208" applyNumberFormat="1" applyFont="1" applyBorder="1" applyAlignment="1">
      <alignment horizontal="center" vertical="center" wrapText="1"/>
      <protection/>
    </xf>
    <xf numFmtId="166" fontId="9" fillId="0" borderId="88" xfId="0" applyNumberFormat="1" applyFont="1" applyFill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3" fontId="0" fillId="0" borderId="100" xfId="0" applyNumberFormat="1" applyFont="1" applyBorder="1" applyAlignment="1">
      <alignment horizontal="center" vertical="center" wrapText="1"/>
    </xf>
    <xf numFmtId="49" fontId="9" fillId="0" borderId="88" xfId="212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Font="1" applyBorder="1" applyAlignment="1">
      <alignment horizontal="center" vertical="center" wrapText="1"/>
    </xf>
    <xf numFmtId="49" fontId="9" fillId="0" borderId="25" xfId="212" applyNumberFormat="1" applyFont="1" applyFill="1" applyBorder="1" applyAlignment="1" applyProtection="1">
      <alignment horizontal="center" vertical="center" wrapText="1"/>
      <protection/>
    </xf>
    <xf numFmtId="166" fontId="9" fillId="0" borderId="25" xfId="208" applyNumberFormat="1" applyFont="1" applyBorder="1" applyAlignment="1">
      <alignment horizontal="center" vertical="center" wrapText="1"/>
      <protection/>
    </xf>
    <xf numFmtId="0" fontId="0" fillId="0" borderId="64" xfId="0" applyFont="1" applyBorder="1" applyAlignment="1">
      <alignment horizontal="center" vertical="center" wrapText="1"/>
    </xf>
    <xf numFmtId="166" fontId="9" fillId="0" borderId="33" xfId="212" applyNumberFormat="1" applyFont="1" applyFill="1" applyBorder="1" applyAlignment="1" applyProtection="1">
      <alignment horizontal="center" vertical="center" wrapText="1"/>
      <protection/>
    </xf>
    <xf numFmtId="49" fontId="9" fillId="0" borderId="33" xfId="212" applyNumberFormat="1" applyFont="1" applyFill="1" applyBorder="1" applyAlignment="1" applyProtection="1">
      <alignment horizontal="center" vertical="center" wrapText="1"/>
      <protection/>
    </xf>
    <xf numFmtId="166" fontId="9" fillId="0" borderId="33" xfId="208" applyNumberFormat="1" applyFont="1" applyBorder="1" applyAlignment="1">
      <alignment horizontal="center" vertical="center" wrapText="1"/>
      <protection/>
    </xf>
    <xf numFmtId="166" fontId="9" fillId="0" borderId="33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49" fontId="9" fillId="0" borderId="28" xfId="212" applyNumberFormat="1" applyFont="1" applyFill="1" applyBorder="1" applyAlignment="1" applyProtection="1">
      <alignment horizontal="center" vertical="center" wrapText="1"/>
      <protection/>
    </xf>
    <xf numFmtId="166" fontId="9" fillId="0" borderId="28" xfId="208" applyNumberFormat="1" applyFont="1" applyBorder="1" applyAlignment="1">
      <alignment horizontal="center" vertical="center" wrapText="1"/>
      <protection/>
    </xf>
    <xf numFmtId="0" fontId="0" fillId="0" borderId="92" xfId="0" applyFont="1" applyBorder="1" applyAlignment="1">
      <alignment horizontal="center" vertical="center" wrapText="1"/>
    </xf>
    <xf numFmtId="166" fontId="9" fillId="0" borderId="100" xfId="0" applyNumberFormat="1" applyFont="1" applyFill="1" applyBorder="1" applyAlignment="1">
      <alignment horizontal="center" vertical="center" wrapText="1"/>
    </xf>
    <xf numFmtId="3" fontId="0" fillId="0" borderId="64" xfId="215" applyNumberFormat="1" applyFont="1" applyFill="1" applyBorder="1" applyAlignment="1" applyProtection="1">
      <alignment horizontal="right" vertical="center" indent="1"/>
      <protection/>
    </xf>
    <xf numFmtId="3" fontId="0" fillId="0" borderId="92" xfId="215" applyNumberFormat="1" applyFont="1" applyFill="1" applyBorder="1" applyAlignment="1" applyProtection="1">
      <alignment horizontal="right" vertical="center" indent="1"/>
      <protection/>
    </xf>
    <xf numFmtId="3" fontId="0" fillId="0" borderId="63" xfId="215" applyNumberFormat="1" applyFont="1" applyFill="1" applyBorder="1" applyAlignment="1" applyProtection="1">
      <alignment horizontal="right" vertical="center" indent="1"/>
      <protection/>
    </xf>
    <xf numFmtId="166" fontId="0" fillId="0" borderId="25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166" fontId="0" fillId="0" borderId="62" xfId="215" applyNumberFormat="1" applyFont="1" applyFill="1" applyBorder="1" applyAlignment="1" applyProtection="1">
      <alignment vertical="center" wrapText="1"/>
      <protection locked="0"/>
    </xf>
    <xf numFmtId="166" fontId="0" fillId="0" borderId="96" xfId="215" applyNumberFormat="1" applyFont="1" applyFill="1" applyBorder="1" applyAlignment="1" applyProtection="1">
      <alignment vertical="center" wrapText="1"/>
      <protection locked="0"/>
    </xf>
    <xf numFmtId="166" fontId="7" fillId="0" borderId="21" xfId="215" applyNumberFormat="1" applyFont="1" applyFill="1" applyBorder="1" applyAlignment="1" applyProtection="1">
      <alignment horizontal="right" vertical="center" wrapText="1" indent="1"/>
      <protection/>
    </xf>
    <xf numFmtId="166" fontId="0" fillId="0" borderId="96" xfId="215" applyNumberFormat="1" applyFont="1" applyFill="1" applyBorder="1" applyAlignment="1" applyProtection="1">
      <alignment vertical="center" wrapText="1"/>
      <protection/>
    </xf>
    <xf numFmtId="166" fontId="11" fillId="0" borderId="64" xfId="215" applyNumberFormat="1" applyFont="1" applyFill="1" applyBorder="1" applyAlignment="1" applyProtection="1">
      <alignment vertical="center" wrapText="1"/>
      <protection locked="0"/>
    </xf>
    <xf numFmtId="166" fontId="0" fillId="0" borderId="100" xfId="215" applyNumberFormat="1" applyFont="1" applyFill="1" applyBorder="1" applyAlignment="1" applyProtection="1">
      <alignment vertical="center" wrapText="1"/>
      <protection locked="0"/>
    </xf>
    <xf numFmtId="3" fontId="0" fillId="0" borderId="30" xfId="215" applyNumberFormat="1" applyFont="1" applyFill="1" applyBorder="1" applyAlignment="1" applyProtection="1">
      <alignment vertical="center"/>
      <protection/>
    </xf>
    <xf numFmtId="3" fontId="0" fillId="0" borderId="93" xfId="215" applyNumberFormat="1" applyFont="1" applyFill="1" applyBorder="1" applyAlignment="1" applyProtection="1">
      <alignment vertical="center"/>
      <protection/>
    </xf>
    <xf numFmtId="3" fontId="0" fillId="0" borderId="36" xfId="215" applyNumberFormat="1" applyFont="1" applyFill="1" applyBorder="1" applyAlignment="1" applyProtection="1">
      <alignment vertical="center"/>
      <protection/>
    </xf>
    <xf numFmtId="3" fontId="0" fillId="0" borderId="25" xfId="215" applyNumberFormat="1" applyFont="1" applyFill="1" applyBorder="1" applyAlignment="1" applyProtection="1">
      <alignment vertical="center"/>
      <protection/>
    </xf>
    <xf numFmtId="3" fontId="0" fillId="0" borderId="64" xfId="215" applyNumberFormat="1" applyFont="1" applyFill="1" applyBorder="1" applyAlignment="1" applyProtection="1">
      <alignment vertical="center"/>
      <protection/>
    </xf>
    <xf numFmtId="3" fontId="0" fillId="0" borderId="26" xfId="215" applyNumberFormat="1" applyFont="1" applyFill="1" applyBorder="1" applyAlignment="1" applyProtection="1">
      <alignment vertical="center"/>
      <protection/>
    </xf>
    <xf numFmtId="166" fontId="11" fillId="0" borderId="26" xfId="215" applyNumberFormat="1" applyFont="1" applyFill="1" applyBorder="1" applyAlignment="1" applyProtection="1">
      <alignment vertical="center" wrapText="1"/>
      <protection locked="0"/>
    </xf>
    <xf numFmtId="166" fontId="11" fillId="0" borderId="92" xfId="215" applyNumberFormat="1" applyFont="1" applyFill="1" applyBorder="1" applyAlignment="1" applyProtection="1">
      <alignment vertical="center" wrapText="1"/>
      <protection locked="0"/>
    </xf>
    <xf numFmtId="3" fontId="0" fillId="0" borderId="28" xfId="215" applyNumberFormat="1" applyFont="1" applyFill="1" applyBorder="1" applyAlignment="1" applyProtection="1">
      <alignment vertical="center"/>
      <protection/>
    </xf>
    <xf numFmtId="3" fontId="0" fillId="0" borderId="92" xfId="215" applyNumberFormat="1" applyFont="1" applyFill="1" applyBorder="1" applyAlignment="1" applyProtection="1">
      <alignment vertical="center"/>
      <protection/>
    </xf>
    <xf numFmtId="3" fontId="0" fillId="0" borderId="53" xfId="215" applyNumberFormat="1" applyFont="1" applyFill="1" applyBorder="1" applyAlignment="1" applyProtection="1">
      <alignment vertical="center"/>
      <protection/>
    </xf>
    <xf numFmtId="3" fontId="0" fillId="0" borderId="23" xfId="215" applyNumberFormat="1" applyFont="1" applyFill="1" applyBorder="1" applyAlignment="1" applyProtection="1">
      <alignment vertical="center"/>
      <protection/>
    </xf>
    <xf numFmtId="3" fontId="0" fillId="0" borderId="63" xfId="215" applyNumberFormat="1" applyFont="1" applyFill="1" applyBorder="1" applyAlignment="1" applyProtection="1">
      <alignment vertical="center"/>
      <protection/>
    </xf>
    <xf numFmtId="3" fontId="0" fillId="0" borderId="51" xfId="215" applyNumberFormat="1" applyFont="1" applyFill="1" applyBorder="1" applyAlignment="1" applyProtection="1">
      <alignment vertical="center"/>
      <protection/>
    </xf>
    <xf numFmtId="166" fontId="7" fillId="0" borderId="82" xfId="215" applyNumberFormat="1" applyFont="1" applyFill="1" applyBorder="1" applyAlignment="1" applyProtection="1">
      <alignment vertical="center" wrapText="1"/>
      <protection/>
    </xf>
    <xf numFmtId="166" fontId="68" fillId="0" borderId="21" xfId="99" applyNumberFormat="1" applyFont="1" applyBorder="1" applyAlignment="1">
      <alignment horizontal="right"/>
    </xf>
    <xf numFmtId="166" fontId="0" fillId="0" borderId="42" xfId="0" applyNumberFormat="1" applyFont="1" applyFill="1" applyBorder="1" applyAlignment="1" applyProtection="1">
      <alignment vertical="center" wrapText="1"/>
      <protection locked="0"/>
    </xf>
    <xf numFmtId="166" fontId="14" fillId="0" borderId="48" xfId="0" applyNumberFormat="1" applyFont="1" applyFill="1" applyBorder="1" applyAlignment="1" applyProtection="1">
      <alignment vertical="center" wrapText="1"/>
      <protection/>
    </xf>
    <xf numFmtId="166" fontId="7" fillId="0" borderId="50" xfId="0" applyNumberFormat="1" applyFont="1" applyFill="1" applyBorder="1" applyAlignment="1" applyProtection="1">
      <alignment vertical="center" wrapText="1"/>
      <protection/>
    </xf>
    <xf numFmtId="166" fontId="7" fillId="0" borderId="41" xfId="0" applyNumberFormat="1" applyFont="1" applyFill="1" applyBorder="1" applyAlignment="1" applyProtection="1">
      <alignment horizontal="right" vertical="center" wrapText="1"/>
      <protection/>
    </xf>
    <xf numFmtId="166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44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48" xfId="0" applyNumberFormat="1" applyFont="1" applyFill="1" applyBorder="1" applyAlignment="1" applyProtection="1">
      <alignment horizontal="right" vertical="center" wrapText="1"/>
      <protection/>
    </xf>
    <xf numFmtId="0" fontId="51" fillId="0" borderId="101" xfId="214" applyFont="1" applyBorder="1" applyAlignment="1">
      <alignment horizontal="center" vertical="center" wrapText="1"/>
      <protection/>
    </xf>
    <xf numFmtId="0" fontId="74" fillId="0" borderId="73" xfId="0" applyFont="1" applyBorder="1" applyAlignment="1">
      <alignment horizontal="center" vertical="center" wrapText="1"/>
    </xf>
    <xf numFmtId="0" fontId="74" fillId="0" borderId="95" xfId="0" applyFont="1" applyBorder="1" applyAlignment="1">
      <alignment horizontal="center" vertical="center" wrapText="1"/>
    </xf>
    <xf numFmtId="0" fontId="74" fillId="0" borderId="94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166" fontId="5" fillId="0" borderId="0" xfId="215" applyNumberFormat="1" applyFont="1" applyFill="1" applyBorder="1" applyAlignment="1" applyProtection="1">
      <alignment horizontal="left" vertical="center"/>
      <protection/>
    </xf>
    <xf numFmtId="166" fontId="4" fillId="0" borderId="0" xfId="215" applyNumberFormat="1" applyFont="1" applyFill="1" applyBorder="1" applyAlignment="1" applyProtection="1">
      <alignment horizontal="center" vertical="center"/>
      <protection/>
    </xf>
    <xf numFmtId="0" fontId="4" fillId="0" borderId="0" xfId="215" applyFont="1" applyFill="1" applyAlignment="1" applyProtection="1">
      <alignment horizontal="center" vertical="center" wrapText="1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166" fontId="4" fillId="0" borderId="57" xfId="215" applyNumberFormat="1" applyFont="1" applyFill="1" applyBorder="1" applyAlignment="1" applyProtection="1">
      <alignment horizontal="center" vertical="center"/>
      <protection/>
    </xf>
    <xf numFmtId="166" fontId="5" fillId="0" borderId="57" xfId="215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60" xfId="0" applyNumberFormat="1" applyFont="1" applyFill="1" applyBorder="1" applyAlignment="1" applyProtection="1">
      <alignment horizontal="center" vertical="center" wrapText="1"/>
      <protection/>
    </xf>
    <xf numFmtId="166" fontId="7" fillId="0" borderId="89" xfId="0" applyNumberFormat="1" applyFont="1" applyFill="1" applyBorder="1" applyAlignment="1" applyProtection="1">
      <alignment horizontal="center" vertical="center" wrapText="1"/>
      <protection/>
    </xf>
    <xf numFmtId="166" fontId="4" fillId="0" borderId="35" xfId="0" applyNumberFormat="1" applyFont="1" applyFill="1" applyBorder="1" applyAlignment="1" applyProtection="1">
      <alignment horizontal="center" vertical="center" wrapText="1"/>
      <protection/>
    </xf>
    <xf numFmtId="166" fontId="4" fillId="0" borderId="82" xfId="0" applyNumberFormat="1" applyFont="1" applyFill="1" applyBorder="1" applyAlignment="1" applyProtection="1">
      <alignment horizontal="center" vertical="center" wrapTex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166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163" applyFont="1" applyAlignment="1">
      <alignment horizontal="left"/>
      <protection/>
    </xf>
    <xf numFmtId="0" fontId="51" fillId="0" borderId="0" xfId="163" applyFont="1" applyBorder="1" applyAlignment="1">
      <alignment horizontal="center" vertical="center" wrapText="1"/>
      <protection/>
    </xf>
    <xf numFmtId="0" fontId="51" fillId="0" borderId="0" xfId="163" applyFont="1" applyBorder="1" applyAlignment="1">
      <alignment horizontal="center" vertical="center"/>
      <protection/>
    </xf>
    <xf numFmtId="0" fontId="47" fillId="0" borderId="0" xfId="163" applyFont="1" applyAlignment="1">
      <alignment horizontal="left"/>
      <protection/>
    </xf>
    <xf numFmtId="0" fontId="48" fillId="0" borderId="0" xfId="163" applyFont="1" applyAlignment="1">
      <alignment horizontal="left"/>
      <protection/>
    </xf>
    <xf numFmtId="0" fontId="52" fillId="0" borderId="57" xfId="163" applyFont="1" applyBorder="1" applyAlignment="1">
      <alignment horizontal="right" vertical="center"/>
      <protection/>
    </xf>
    <xf numFmtId="0" fontId="12" fillId="0" borderId="29" xfId="163" applyFont="1" applyBorder="1" applyAlignment="1">
      <alignment horizontal="center" vertical="center" wrapText="1"/>
      <protection/>
    </xf>
    <xf numFmtId="0" fontId="12" fillId="0" borderId="37" xfId="163" applyFont="1" applyBorder="1" applyAlignment="1">
      <alignment horizontal="center" vertical="center" wrapText="1"/>
      <protection/>
    </xf>
    <xf numFmtId="0" fontId="12" fillId="0" borderId="30" xfId="163" applyFont="1" applyBorder="1" applyAlignment="1">
      <alignment horizontal="center" vertical="center" wrapText="1"/>
      <protection/>
    </xf>
    <xf numFmtId="0" fontId="12" fillId="0" borderId="33" xfId="163" applyFont="1" applyBorder="1" applyAlignment="1">
      <alignment horizontal="center" vertical="center" wrapText="1"/>
      <protection/>
    </xf>
    <xf numFmtId="0" fontId="12" fillId="0" borderId="102" xfId="163" applyFont="1" applyBorder="1" applyAlignment="1">
      <alignment horizontal="center" vertical="center"/>
      <protection/>
    </xf>
    <xf numFmtId="0" fontId="12" fillId="0" borderId="30" xfId="163" applyFont="1" applyBorder="1" applyAlignment="1">
      <alignment horizontal="center" vertical="center"/>
      <protection/>
    </xf>
    <xf numFmtId="0" fontId="12" fillId="0" borderId="36" xfId="163" applyFont="1" applyBorder="1" applyAlignment="1">
      <alignment horizontal="center" vertical="center"/>
      <protection/>
    </xf>
    <xf numFmtId="0" fontId="12" fillId="0" borderId="28" xfId="177" applyFont="1" applyFill="1" applyBorder="1" applyAlignment="1">
      <alignment horizontal="center" vertical="center" wrapText="1"/>
      <protection/>
    </xf>
    <xf numFmtId="0" fontId="12" fillId="0" borderId="88" xfId="177" applyFont="1" applyFill="1" applyBorder="1" applyAlignment="1">
      <alignment horizontal="center" vertical="center" wrapText="1"/>
      <protection/>
    </xf>
    <xf numFmtId="0" fontId="12" fillId="0" borderId="30" xfId="177" applyFont="1" applyFill="1" applyBorder="1" applyAlignment="1">
      <alignment horizontal="center" vertical="center" wrapText="1"/>
      <protection/>
    </xf>
    <xf numFmtId="0" fontId="12" fillId="0" borderId="25" xfId="177" applyFont="1" applyFill="1" applyBorder="1" applyAlignment="1">
      <alignment horizontal="center" vertical="center" wrapText="1"/>
      <protection/>
    </xf>
    <xf numFmtId="0" fontId="12" fillId="0" borderId="60" xfId="177" applyFont="1" applyFill="1" applyBorder="1" applyAlignment="1">
      <alignment horizontal="center" vertical="center" wrapText="1"/>
      <protection/>
    </xf>
    <xf numFmtId="0" fontId="12" fillId="0" borderId="47" xfId="177" applyFont="1" applyFill="1" applyBorder="1" applyAlignment="1">
      <alignment horizontal="center" vertical="center" wrapText="1"/>
      <protection/>
    </xf>
    <xf numFmtId="0" fontId="12" fillId="0" borderId="89" xfId="177" applyFont="1" applyFill="1" applyBorder="1" applyAlignment="1">
      <alignment horizontal="center" vertical="center" wrapText="1"/>
      <protection/>
    </xf>
    <xf numFmtId="0" fontId="12" fillId="0" borderId="26" xfId="177" applyFont="1" applyFill="1" applyBorder="1" applyAlignment="1">
      <alignment horizontal="center" vertical="center" wrapText="1"/>
      <protection/>
    </xf>
    <xf numFmtId="0" fontId="12" fillId="0" borderId="53" xfId="177" applyFont="1" applyFill="1" applyBorder="1" applyAlignment="1">
      <alignment horizontal="center" vertical="center" wrapText="1"/>
      <protection/>
    </xf>
    <xf numFmtId="166" fontId="50" fillId="0" borderId="0" xfId="0" applyNumberFormat="1" applyFont="1" applyFill="1" applyAlignment="1">
      <alignment horizontal="center" vertical="center" wrapText="1"/>
    </xf>
    <xf numFmtId="166" fontId="10" fillId="0" borderId="57" xfId="0" applyNumberFormat="1" applyFont="1" applyFill="1" applyBorder="1" applyAlignment="1" applyProtection="1">
      <alignment horizontal="right" wrapText="1"/>
      <protection/>
    </xf>
    <xf numFmtId="0" fontId="12" fillId="0" borderId="93" xfId="177" applyFont="1" applyFill="1" applyBorder="1" applyAlignment="1">
      <alignment horizontal="center" vertical="center"/>
      <protection/>
    </xf>
    <xf numFmtId="0" fontId="12" fillId="0" borderId="61" xfId="177" applyFont="1" applyFill="1" applyBorder="1" applyAlignment="1">
      <alignment horizontal="center" vertical="center"/>
      <protection/>
    </xf>
    <xf numFmtId="0" fontId="12" fillId="0" borderId="62" xfId="177" applyFont="1" applyFill="1" applyBorder="1" applyAlignment="1">
      <alignment horizontal="center" vertical="center"/>
      <protection/>
    </xf>
    <xf numFmtId="0" fontId="46" fillId="0" borderId="25" xfId="155" applyFont="1" applyBorder="1" applyAlignment="1">
      <alignment horizontal="left" wrapText="1"/>
      <protection/>
    </xf>
    <xf numFmtId="0" fontId="49" fillId="0" borderId="0" xfId="155" applyFont="1" applyBorder="1">
      <alignment/>
      <protection/>
    </xf>
    <xf numFmtId="0" fontId="48" fillId="0" borderId="20" xfId="155" applyFont="1" applyBorder="1" applyAlignment="1">
      <alignment horizontal="left"/>
      <protection/>
    </xf>
    <xf numFmtId="0" fontId="48" fillId="0" borderId="20" xfId="155" applyFont="1" applyBorder="1" applyAlignment="1">
      <alignment/>
      <protection/>
    </xf>
    <xf numFmtId="0" fontId="46" fillId="0" borderId="25" xfId="155" applyFont="1" applyBorder="1" applyAlignment="1">
      <alignment horizontal="left"/>
      <protection/>
    </xf>
    <xf numFmtId="0" fontId="46" fillId="0" borderId="88" xfId="155" applyFont="1" applyBorder="1" applyAlignment="1">
      <alignment horizontal="left"/>
      <protection/>
    </xf>
    <xf numFmtId="0" fontId="46" fillId="0" borderId="65" xfId="155" applyFont="1" applyBorder="1" applyAlignment="1">
      <alignment horizontal="left"/>
      <protection/>
    </xf>
    <xf numFmtId="0" fontId="46" fillId="0" borderId="45" xfId="155" applyFont="1" applyBorder="1" applyAlignment="1">
      <alignment horizontal="left"/>
      <protection/>
    </xf>
    <xf numFmtId="0" fontId="46" fillId="0" borderId="55" xfId="155" applyFont="1" applyBorder="1" applyAlignment="1">
      <alignment horizontal="left"/>
      <protection/>
    </xf>
    <xf numFmtId="0" fontId="50" fillId="0" borderId="67" xfId="155" applyFont="1" applyBorder="1" applyAlignment="1">
      <alignment horizontal="center"/>
      <protection/>
    </xf>
    <xf numFmtId="0" fontId="50" fillId="0" borderId="56" xfId="155" applyFont="1" applyBorder="1" applyAlignment="1">
      <alignment horizontal="center"/>
      <protection/>
    </xf>
    <xf numFmtId="0" fontId="55" fillId="0" borderId="25" xfId="155" applyFont="1" applyBorder="1" applyAlignment="1">
      <alignment horizontal="left" wrapText="1" indent="1"/>
      <protection/>
    </xf>
    <xf numFmtId="0" fontId="53" fillId="0" borderId="0" xfId="155" applyFont="1" applyAlignment="1">
      <alignment horizontal="center" vertical="center" wrapText="1"/>
      <protection/>
    </xf>
    <xf numFmtId="0" fontId="53" fillId="0" borderId="0" xfId="155" applyFont="1" applyAlignment="1">
      <alignment horizontal="center" vertical="center"/>
      <protection/>
    </xf>
    <xf numFmtId="0" fontId="48" fillId="0" borderId="20" xfId="155" applyFont="1" applyBorder="1" applyAlignment="1">
      <alignment horizontal="center" vertical="center" wrapText="1"/>
      <protection/>
    </xf>
    <xf numFmtId="0" fontId="46" fillId="0" borderId="23" xfId="155" applyFont="1" applyBorder="1" applyAlignment="1">
      <alignment horizontal="left" wrapText="1"/>
      <protection/>
    </xf>
    <xf numFmtId="0" fontId="68" fillId="0" borderId="0" xfId="155" applyFont="1" applyAlignment="1">
      <alignment horizontal="center"/>
      <protection/>
    </xf>
    <xf numFmtId="0" fontId="49" fillId="0" borderId="0" xfId="155" applyFont="1" applyAlignment="1">
      <alignment horizontal="center"/>
      <protection/>
    </xf>
    <xf numFmtId="0" fontId="50" fillId="0" borderId="0" xfId="21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166" fontId="48" fillId="0" borderId="19" xfId="211" applyNumberFormat="1" applyFont="1" applyBorder="1" applyAlignment="1">
      <alignment horizontal="center" vertical="center"/>
      <protection/>
    </xf>
    <xf numFmtId="166" fontId="48" fillId="0" borderId="19" xfId="211" applyNumberFormat="1" applyFont="1" applyBorder="1" applyAlignment="1">
      <alignment vertical="center"/>
      <protection/>
    </xf>
    <xf numFmtId="166" fontId="12" fillId="0" borderId="30" xfId="211" applyNumberFormat="1" applyFont="1" applyFill="1" applyBorder="1" applyAlignment="1">
      <alignment horizontal="center" vertical="center"/>
      <protection/>
    </xf>
    <xf numFmtId="166" fontId="12" fillId="0" borderId="30" xfId="211" applyNumberFormat="1" applyFont="1" applyBorder="1" applyAlignment="1">
      <alignment horizontal="center" vertical="center"/>
      <protection/>
    </xf>
    <xf numFmtId="166" fontId="12" fillId="0" borderId="30" xfId="211" applyNumberFormat="1" applyFont="1" applyBorder="1" applyAlignment="1">
      <alignment horizontal="center" vertical="center" wrapText="1"/>
      <protection/>
    </xf>
    <xf numFmtId="166" fontId="12" fillId="0" borderId="30" xfId="211" applyNumberFormat="1" applyFont="1" applyBorder="1" applyAlignment="1">
      <alignment vertical="center" wrapText="1"/>
      <protection/>
    </xf>
    <xf numFmtId="166" fontId="12" fillId="0" borderId="21" xfId="211" applyNumberFormat="1" applyFont="1" applyBorder="1" applyAlignment="1">
      <alignment horizontal="center" vertical="center" wrapText="1"/>
      <protection/>
    </xf>
    <xf numFmtId="166" fontId="12" fillId="0" borderId="21" xfId="211" applyNumberFormat="1" applyFont="1" applyBorder="1" applyAlignment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66" fontId="12" fillId="0" borderId="0" xfId="210" applyNumberFormat="1" applyFont="1" applyFill="1" applyBorder="1" applyAlignment="1">
      <alignment horizontal="left" vertical="center" wrapText="1"/>
      <protection/>
    </xf>
    <xf numFmtId="166" fontId="9" fillId="0" borderId="0" xfId="21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41" xfId="0" applyFont="1" applyFill="1" applyBorder="1" applyAlignment="1" applyProtection="1">
      <alignment horizontal="center" vertical="center" wrapText="1"/>
      <protection/>
    </xf>
    <xf numFmtId="166" fontId="57" fillId="0" borderId="57" xfId="215" applyNumberFormat="1" applyFont="1" applyFill="1" applyBorder="1" applyAlignment="1" applyProtection="1">
      <alignment horizontal="center" vertical="center"/>
      <protection/>
    </xf>
    <xf numFmtId="0" fontId="3" fillId="0" borderId="0" xfId="217" applyFont="1" applyFill="1" applyAlignment="1" applyProtection="1">
      <alignment horizontal="center" vertical="center" wrapText="1"/>
      <protection/>
    </xf>
    <xf numFmtId="0" fontId="3" fillId="0" borderId="0" xfId="217" applyFont="1" applyFill="1" applyAlignment="1" applyProtection="1">
      <alignment horizontal="center" vertical="center"/>
      <protection/>
    </xf>
    <xf numFmtId="0" fontId="5" fillId="0" borderId="88" xfId="217" applyFont="1" applyFill="1" applyBorder="1" applyAlignment="1" applyProtection="1">
      <alignment horizontal="left" vertical="center" indent="1"/>
      <protection/>
    </xf>
    <xf numFmtId="0" fontId="5" fillId="0" borderId="71" xfId="217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3" xfId="0" applyFont="1" applyFill="1" applyBorder="1" applyAlignment="1">
      <alignment horizontal="justify" vertical="center" wrapText="1"/>
    </xf>
    <xf numFmtId="0" fontId="51" fillId="0" borderId="0" xfId="216" applyFont="1" applyFill="1" applyBorder="1" applyAlignment="1">
      <alignment horizontal="center" vertical="center" wrapText="1"/>
      <protection/>
    </xf>
    <xf numFmtId="0" fontId="73" fillId="0" borderId="0" xfId="216" applyFont="1" applyFill="1" applyBorder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/>
      <protection/>
    </xf>
    <xf numFmtId="0" fontId="53" fillId="0" borderId="0" xfId="186" applyFont="1" applyBorder="1" applyAlignment="1">
      <alignment horizontal="center" vertical="center"/>
      <protection/>
    </xf>
    <xf numFmtId="166" fontId="5" fillId="0" borderId="0" xfId="215" applyNumberFormat="1" applyFont="1" applyFill="1" applyBorder="1" applyAlignment="1" applyProtection="1">
      <alignment horizontal="left"/>
      <protection/>
    </xf>
    <xf numFmtId="0" fontId="3" fillId="0" borderId="0" xfId="215" applyFont="1" applyFill="1" applyAlignment="1" applyProtection="1">
      <alignment horizontal="center" wrapText="1"/>
      <protection/>
    </xf>
    <xf numFmtId="0" fontId="3" fillId="0" borderId="0" xfId="215" applyFont="1" applyFill="1" applyAlignment="1" applyProtection="1">
      <alignment horizontal="center"/>
      <protection/>
    </xf>
    <xf numFmtId="0" fontId="51" fillId="0" borderId="0" xfId="185" applyFont="1" applyAlignment="1">
      <alignment horizontal="center" vertical="center" wrapText="1"/>
      <protection/>
    </xf>
    <xf numFmtId="0" fontId="10" fillId="0" borderId="0" xfId="185" applyFont="1" applyBorder="1" applyAlignment="1">
      <alignment horizontal="right"/>
      <protection/>
    </xf>
    <xf numFmtId="0" fontId="48" fillId="0" borderId="40" xfId="185" applyFont="1" applyBorder="1" applyAlignment="1">
      <alignment horizontal="center" vertical="center" wrapText="1"/>
      <protection/>
    </xf>
    <xf numFmtId="0" fontId="48" fillId="0" borderId="49" xfId="185" applyFont="1" applyBorder="1" applyAlignment="1">
      <alignment horizontal="center" vertical="center" wrapText="1"/>
      <protection/>
    </xf>
    <xf numFmtId="0" fontId="48" fillId="0" borderId="73" xfId="185" applyFont="1" applyBorder="1" applyAlignment="1">
      <alignment horizontal="center" vertical="center" wrapText="1"/>
      <protection/>
    </xf>
    <xf numFmtId="0" fontId="48" fillId="0" borderId="57" xfId="185" applyFont="1" applyBorder="1" applyAlignment="1">
      <alignment horizontal="center" vertical="center" wrapText="1"/>
      <protection/>
    </xf>
    <xf numFmtId="0" fontId="48" fillId="0" borderId="30" xfId="185" applyFont="1" applyBorder="1" applyAlignment="1">
      <alignment horizontal="center" vertical="center" wrapText="1"/>
      <protection/>
    </xf>
    <xf numFmtId="0" fontId="48" fillId="0" borderId="36" xfId="185" applyFont="1" applyBorder="1" applyAlignment="1">
      <alignment horizontal="center" vertical="center" wrapText="1"/>
      <protection/>
    </xf>
    <xf numFmtId="0" fontId="48" fillId="0" borderId="0" xfId="185" applyFont="1" applyAlignment="1">
      <alignment horizontal="center" wrapText="1"/>
      <protection/>
    </xf>
    <xf numFmtId="0" fontId="68" fillId="0" borderId="60" xfId="187" applyFont="1" applyBorder="1" applyAlignment="1">
      <alignment horizontal="center" vertical="center" wrapText="1"/>
      <protection/>
    </xf>
    <xf numFmtId="0" fontId="68" fillId="0" borderId="104" xfId="187" applyFont="1" applyBorder="1" applyAlignment="1">
      <alignment horizontal="center" vertical="center" wrapText="1"/>
      <protection/>
    </xf>
    <xf numFmtId="0" fontId="68" fillId="0" borderId="42" xfId="187" applyFont="1" applyBorder="1" applyAlignment="1">
      <alignment horizontal="center" vertical="center"/>
      <protection/>
    </xf>
    <xf numFmtId="0" fontId="68" fillId="0" borderId="44" xfId="187" applyFont="1" applyBorder="1" applyAlignment="1">
      <alignment horizontal="center" vertical="center"/>
      <protection/>
    </xf>
    <xf numFmtId="0" fontId="53" fillId="0" borderId="0" xfId="187" applyFont="1" applyAlignment="1">
      <alignment horizontal="center" vertical="center" wrapText="1"/>
      <protection/>
    </xf>
    <xf numFmtId="0" fontId="53" fillId="0" borderId="0" xfId="187" applyFont="1" applyAlignment="1">
      <alignment horizontal="center" vertical="center" wrapText="1"/>
      <protection/>
    </xf>
    <xf numFmtId="0" fontId="68" fillId="0" borderId="40" xfId="187" applyFont="1" applyBorder="1" applyAlignment="1">
      <alignment horizontal="center" vertical="center"/>
      <protection/>
    </xf>
    <xf numFmtId="0" fontId="68" fillId="0" borderId="49" xfId="187" applyFont="1" applyBorder="1" applyAlignment="1">
      <alignment horizontal="center" vertical="center"/>
      <protection/>
    </xf>
    <xf numFmtId="166" fontId="3" fillId="0" borderId="0" xfId="215" applyNumberFormat="1" applyFont="1" applyFill="1" applyBorder="1" applyAlignment="1" applyProtection="1">
      <alignment horizontal="center" vertical="center" wrapText="1"/>
      <protection/>
    </xf>
    <xf numFmtId="166" fontId="57" fillId="0" borderId="0" xfId="215" applyNumberFormat="1" applyFont="1" applyFill="1" applyBorder="1" applyAlignment="1" applyProtection="1">
      <alignment horizontal="center" vertical="center" wrapText="1"/>
      <protection/>
    </xf>
  </cellXfs>
  <cellStyles count="22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1" xfId="96"/>
    <cellStyle name="Ezres 2" xfId="97"/>
    <cellStyle name="Ezres 2 2" xfId="98"/>
    <cellStyle name="Ezres 2 3" xfId="99"/>
    <cellStyle name="Ezres 3" xfId="100"/>
    <cellStyle name="Ezres 3 2" xfId="101"/>
    <cellStyle name="Ezres 3 3" xfId="102"/>
    <cellStyle name="Ezres 3_2009. évi beszámoló mellékletei 04.14" xfId="103"/>
    <cellStyle name="Ezres 4" xfId="104"/>
    <cellStyle name="Ezres 4 2" xfId="105"/>
    <cellStyle name="Ezres 5" xfId="106"/>
    <cellStyle name="Ezres 6" xfId="107"/>
    <cellStyle name="Ezres 7" xfId="108"/>
    <cellStyle name="Ezres 8" xfId="109"/>
    <cellStyle name="Ezres 9" xfId="110"/>
    <cellStyle name="Ezres 9 2" xfId="111"/>
    <cellStyle name="Figyelmeztetés" xfId="112"/>
    <cellStyle name="Figyelmeztetés 2" xfId="113"/>
    <cellStyle name="Good" xfId="114"/>
    <cellStyle name="Heading 1" xfId="115"/>
    <cellStyle name="Heading 2" xfId="116"/>
    <cellStyle name="Heading 3" xfId="117"/>
    <cellStyle name="Heading 4" xfId="118"/>
    <cellStyle name="Hiperhivatkozás" xfId="119"/>
    <cellStyle name="Hyperlink" xfId="120"/>
    <cellStyle name="Hivatkozott cella" xfId="121"/>
    <cellStyle name="Hivatkozott cella 2" xfId="122"/>
    <cellStyle name="Input" xfId="123"/>
    <cellStyle name="Jegyzet" xfId="124"/>
    <cellStyle name="Jegyzet 2" xfId="125"/>
    <cellStyle name="Jelölőszín (1) 2" xfId="126"/>
    <cellStyle name="Jelölőszín (2) 2" xfId="127"/>
    <cellStyle name="Jelölőszín (3) 2" xfId="128"/>
    <cellStyle name="Jelölőszín (4) 2" xfId="129"/>
    <cellStyle name="Jelölőszín (5) 2" xfId="130"/>
    <cellStyle name="Jelölőszín (6) 2" xfId="131"/>
    <cellStyle name="Jelölőszín 1" xfId="132"/>
    <cellStyle name="Jelölőszín 2" xfId="133"/>
    <cellStyle name="Jelölőszín 3" xfId="134"/>
    <cellStyle name="Jelölőszín 4" xfId="135"/>
    <cellStyle name="Jelölőszín 5" xfId="136"/>
    <cellStyle name="Jelölőszín 6" xfId="137"/>
    <cellStyle name="Jó" xfId="138"/>
    <cellStyle name="Jó 2" xfId="139"/>
    <cellStyle name="Kimenet" xfId="140"/>
    <cellStyle name="Kimenet 2" xfId="141"/>
    <cellStyle name="Followed Hyperlink" xfId="142"/>
    <cellStyle name="Linked Cell" xfId="143"/>
    <cellStyle name="Magyarázó szöveg" xfId="144"/>
    <cellStyle name="Magyarázó szöveg 2" xfId="145"/>
    <cellStyle name="Már látott hiperhivatkozás" xfId="146"/>
    <cellStyle name="Neutral" xfId="147"/>
    <cellStyle name="Normál 10" xfId="148"/>
    <cellStyle name="Normál 11" xfId="149"/>
    <cellStyle name="Normál 12" xfId="150"/>
    <cellStyle name="Normál 13" xfId="151"/>
    <cellStyle name="Normál 14" xfId="152"/>
    <cellStyle name="Normál 15" xfId="153"/>
    <cellStyle name="Normál 16" xfId="154"/>
    <cellStyle name="Normál 17" xfId="155"/>
    <cellStyle name="Normál 17 2" xfId="156"/>
    <cellStyle name="Normál 17 2 3" xfId="157"/>
    <cellStyle name="Normál 17 2 3 2" xfId="158"/>
    <cellStyle name="Normál 18" xfId="159"/>
    <cellStyle name="Normál 19" xfId="160"/>
    <cellStyle name="Normál 2" xfId="161"/>
    <cellStyle name="Normál 2 2" xfId="162"/>
    <cellStyle name="Normál 2 2 10" xfId="163"/>
    <cellStyle name="Normál 2 2 2" xfId="164"/>
    <cellStyle name="Normál 2 2 3" xfId="165"/>
    <cellStyle name="Normál 2 2 3 2" xfId="166"/>
    <cellStyle name="Normál 2 2_2009. évi beszámoló mellékletei 04.14" xfId="167"/>
    <cellStyle name="Normál 2 3" xfId="168"/>
    <cellStyle name="Normál 2 4" xfId="169"/>
    <cellStyle name="Normál 2 4 2" xfId="170"/>
    <cellStyle name="Normál 2 5" xfId="171"/>
    <cellStyle name="Normál 2_2.sz.melléklet intézmények pontosított 0203" xfId="172"/>
    <cellStyle name="Normál 20" xfId="173"/>
    <cellStyle name="Normál 21" xfId="174"/>
    <cellStyle name="Normál 22" xfId="175"/>
    <cellStyle name="Normál 22 2" xfId="176"/>
    <cellStyle name="Normál 22 3" xfId="177"/>
    <cellStyle name="Normál 22 3 2" xfId="178"/>
    <cellStyle name="Normál 22 3 2 2" xfId="179"/>
    <cellStyle name="Normál 23" xfId="180"/>
    <cellStyle name="Normál 23 2" xfId="181"/>
    <cellStyle name="Normál 24" xfId="182"/>
    <cellStyle name="Normál 25" xfId="183"/>
    <cellStyle name="Normál 25 2" xfId="184"/>
    <cellStyle name="Normál 26" xfId="185"/>
    <cellStyle name="Normál 27" xfId="186"/>
    <cellStyle name="Normál 28" xfId="187"/>
    <cellStyle name="Normál 29" xfId="188"/>
    <cellStyle name="Normál 3" xfId="189"/>
    <cellStyle name="Normál 3 2" xfId="190"/>
    <cellStyle name="Normál 3 3" xfId="191"/>
    <cellStyle name="Normál 3_TGA 2013 2_4_Köztisztaság" xfId="192"/>
    <cellStyle name="Normál 4" xfId="193"/>
    <cellStyle name="Normál 4 2" xfId="194"/>
    <cellStyle name="Normál 4 2 2" xfId="195"/>
    <cellStyle name="Normál 4 2 3" xfId="196"/>
    <cellStyle name="Normál 4_EU támogatott feladatok 0208" xfId="197"/>
    <cellStyle name="Normál 5" xfId="198"/>
    <cellStyle name="Normál 5 2" xfId="199"/>
    <cellStyle name="Normál 5 3" xfId="200"/>
    <cellStyle name="Normál 5 3 2" xfId="201"/>
    <cellStyle name="Normál 6" xfId="202"/>
    <cellStyle name="Normál 7" xfId="203"/>
    <cellStyle name="Normál 7 2" xfId="204"/>
    <cellStyle name="Normál 7 3" xfId="205"/>
    <cellStyle name="Normál 8" xfId="206"/>
    <cellStyle name="Normál 9" xfId="207"/>
    <cellStyle name="Normál_11. KV összesítő 2011.tervegyeztetés lezárt jegyzőkönyvek" xfId="208"/>
    <cellStyle name="Normál_2001 évi terv" xfId="209"/>
    <cellStyle name="Normál_2003 évi kv javaslat" xfId="210"/>
    <cellStyle name="Normál_Függelékek és egyéb táblák 02.06" xfId="211"/>
    <cellStyle name="Normál_Intézményi jegyzőkönyvek 2006  január 2-6 (rendeletbe előkészítő)" xfId="212"/>
    <cellStyle name="Normal_KARSZJ3" xfId="213"/>
    <cellStyle name="Normál_ktgvetés mellékletei 2012 01 20" xfId="214"/>
    <cellStyle name="Normál_KVRENMUNKA" xfId="215"/>
    <cellStyle name="Normál_létszám tájékoztató" xfId="216"/>
    <cellStyle name="Normál_SEGEDLETEK" xfId="217"/>
    <cellStyle name="Normal_tanusitv" xfId="218"/>
    <cellStyle name="Note" xfId="219"/>
    <cellStyle name="Output" xfId="220"/>
    <cellStyle name="Összesen" xfId="221"/>
    <cellStyle name="Összesen 2" xfId="222"/>
    <cellStyle name="Currency" xfId="223"/>
    <cellStyle name="Currency [0]" xfId="224"/>
    <cellStyle name="Pénznem 2" xfId="225"/>
    <cellStyle name="Rossz" xfId="226"/>
    <cellStyle name="Rossz 2" xfId="227"/>
    <cellStyle name="Semleges" xfId="228"/>
    <cellStyle name="Semleges 2" xfId="229"/>
    <cellStyle name="Stílus 1" xfId="230"/>
    <cellStyle name="Számítás" xfId="231"/>
    <cellStyle name="Számítás 2" xfId="232"/>
    <cellStyle name="Percent" xfId="233"/>
    <cellStyle name="Százalék 2" xfId="234"/>
    <cellStyle name="Százalék 2 2" xfId="235"/>
    <cellStyle name="Százalék 3" xfId="236"/>
    <cellStyle name="Százalék 4" xfId="237"/>
    <cellStyle name="Title" xfId="238"/>
    <cellStyle name="Total" xfId="239"/>
    <cellStyle name="Warning Text" xfId="24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tabSelected="1" zoomScalePageLayoutView="0" workbookViewId="0" topLeftCell="A1">
      <selection activeCell="A1" sqref="A1:C2"/>
    </sheetView>
  </sheetViews>
  <sheetFormatPr defaultColWidth="10.625" defaultRowHeight="12.75"/>
  <cols>
    <col min="1" max="2" width="8.75390625" style="655" customWidth="1"/>
    <col min="3" max="3" width="73.50390625" style="627" customWidth="1"/>
    <col min="4" max="16384" width="10.625" style="627" customWidth="1"/>
  </cols>
  <sheetData>
    <row r="1" spans="1:3" ht="12.75">
      <c r="A1" s="1108" t="s">
        <v>689</v>
      </c>
      <c r="B1" s="1109"/>
      <c r="C1" s="1110"/>
    </row>
    <row r="2" spans="1:3" ht="41.25" customHeight="1">
      <c r="A2" s="1111"/>
      <c r="B2" s="1112"/>
      <c r="C2" s="1113"/>
    </row>
    <row r="4" spans="1:3" s="656" customFormat="1" ht="30.75">
      <c r="A4" s="669" t="s">
        <v>610</v>
      </c>
      <c r="B4" s="670" t="s">
        <v>611</v>
      </c>
      <c r="C4" s="671" t="s">
        <v>612</v>
      </c>
    </row>
    <row r="5" spans="1:3" s="628" customFormat="1" ht="24" customHeight="1">
      <c r="A5" s="666" t="s">
        <v>613</v>
      </c>
      <c r="B5" s="667"/>
      <c r="C5" s="668" t="s">
        <v>690</v>
      </c>
    </row>
    <row r="6" spans="1:3" s="628" customFormat="1" ht="24" customHeight="1">
      <c r="A6" s="659"/>
      <c r="B6" s="660" t="s">
        <v>9</v>
      </c>
      <c r="C6" s="662"/>
    </row>
    <row r="7" spans="1:3" s="628" customFormat="1" ht="24" customHeight="1">
      <c r="A7" s="659" t="s">
        <v>614</v>
      </c>
      <c r="B7" s="660"/>
      <c r="C7" s="661" t="s">
        <v>641</v>
      </c>
    </row>
    <row r="8" spans="1:3" s="628" customFormat="1" ht="24" customHeight="1">
      <c r="A8" s="663"/>
      <c r="B8" s="664" t="s">
        <v>9</v>
      </c>
      <c r="C8" s="665"/>
    </row>
    <row r="9" spans="1:3" s="628" customFormat="1" ht="19.5" customHeight="1">
      <c r="A9" s="657"/>
      <c r="B9" s="657"/>
      <c r="C9" s="658"/>
    </row>
  </sheetData>
  <sheetProtection/>
  <mergeCells count="1"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"/>
  <sheetViews>
    <sheetView zoomScale="89" zoomScaleNormal="89" zoomScalePageLayoutView="0" workbookViewId="0" topLeftCell="A1">
      <selection activeCell="A1" sqref="A1:J1"/>
    </sheetView>
  </sheetViews>
  <sheetFormatPr defaultColWidth="9.375" defaultRowHeight="12.75"/>
  <cols>
    <col min="1" max="1" width="45.00390625" style="238" bestFit="1" customWidth="1"/>
    <col min="2" max="8" width="17.00390625" style="238" customWidth="1"/>
    <col min="9" max="9" width="16.00390625" style="238" customWidth="1"/>
    <col min="10" max="10" width="17.00390625" style="238" customWidth="1"/>
    <col min="11" max="11" width="12.75390625" style="238" customWidth="1"/>
    <col min="12" max="12" width="13.625" style="238" customWidth="1"/>
    <col min="13" max="14" width="12.00390625" style="238" customWidth="1"/>
    <col min="15" max="16384" width="9.375" style="238" customWidth="1"/>
  </cols>
  <sheetData>
    <row r="1" spans="1:14" ht="57.75" customHeight="1">
      <c r="A1" s="1174" t="s">
        <v>707</v>
      </c>
      <c r="B1" s="1174"/>
      <c r="C1" s="1174"/>
      <c r="D1" s="1174"/>
      <c r="E1" s="1174"/>
      <c r="F1" s="1174"/>
      <c r="G1" s="1174"/>
      <c r="H1" s="1174"/>
      <c r="I1" s="1174"/>
      <c r="J1" s="1174"/>
      <c r="K1" s="256"/>
      <c r="L1" s="256"/>
      <c r="M1" s="256"/>
      <c r="N1" s="256"/>
    </row>
    <row r="2" spans="1:15" ht="20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1175"/>
      <c r="N2" s="1175"/>
      <c r="O2" s="239"/>
    </row>
    <row r="3" spans="1:17" ht="22.5" customHeight="1">
      <c r="A3" s="250"/>
      <c r="B3" s="247"/>
      <c r="C3" s="247"/>
      <c r="D3" s="247"/>
      <c r="E3" s="247"/>
      <c r="F3" s="247"/>
      <c r="G3" s="247"/>
      <c r="H3" s="247"/>
      <c r="I3" s="247"/>
      <c r="J3" s="257" t="s">
        <v>1</v>
      </c>
      <c r="K3" s="247"/>
      <c r="L3" s="251"/>
      <c r="M3" s="251"/>
      <c r="N3" s="251"/>
      <c r="O3" s="239"/>
      <c r="P3" s="239"/>
      <c r="Q3" s="239"/>
    </row>
    <row r="4" spans="1:17" ht="22.5" customHeight="1">
      <c r="A4" s="1176" t="s">
        <v>267</v>
      </c>
      <c r="B4" s="1178" t="s">
        <v>416</v>
      </c>
      <c r="C4" s="1178"/>
      <c r="D4" s="1178"/>
      <c r="E4" s="1178"/>
      <c r="F4" s="1178" t="s">
        <v>413</v>
      </c>
      <c r="G4" s="1179"/>
      <c r="H4" s="1180" t="s">
        <v>417</v>
      </c>
      <c r="I4" s="1181"/>
      <c r="J4" s="1182" t="s">
        <v>412</v>
      </c>
      <c r="K4" s="247"/>
      <c r="L4" s="248"/>
      <c r="M4" s="248"/>
      <c r="N4" s="251"/>
      <c r="O4" s="239"/>
      <c r="P4" s="239"/>
      <c r="Q4" s="239"/>
    </row>
    <row r="5" spans="1:17" ht="62.25" customHeight="1">
      <c r="A5" s="1177"/>
      <c r="B5" s="252" t="s">
        <v>418</v>
      </c>
      <c r="C5" s="252" t="s">
        <v>414</v>
      </c>
      <c r="D5" s="253" t="s">
        <v>419</v>
      </c>
      <c r="E5" s="252" t="s">
        <v>414</v>
      </c>
      <c r="F5" s="253" t="s">
        <v>413</v>
      </c>
      <c r="G5" s="252" t="s">
        <v>414</v>
      </c>
      <c r="H5" s="252" t="s">
        <v>420</v>
      </c>
      <c r="I5" s="252" t="s">
        <v>414</v>
      </c>
      <c r="J5" s="1183"/>
      <c r="K5" s="249"/>
      <c r="L5" s="249"/>
      <c r="M5" s="249"/>
      <c r="N5" s="251"/>
      <c r="O5" s="239"/>
      <c r="P5" s="239"/>
      <c r="Q5" s="239"/>
    </row>
    <row r="6" spans="1:10" ht="32.25" customHeight="1">
      <c r="A6" s="254" t="s">
        <v>690</v>
      </c>
      <c r="B6" s="240">
        <v>43296841</v>
      </c>
      <c r="C6" s="241">
        <f>B6/J6</f>
        <v>0.10347320609597722</v>
      </c>
      <c r="D6" s="240">
        <v>38807938</v>
      </c>
      <c r="E6" s="781">
        <f>D6/J6*100</f>
        <v>9.274537527654516</v>
      </c>
      <c r="F6" s="240">
        <v>82023210</v>
      </c>
      <c r="G6" s="241">
        <f>F6/J6*100</f>
        <v>19.602364322569446</v>
      </c>
      <c r="H6" s="240">
        <v>254307301</v>
      </c>
      <c r="I6" s="241"/>
      <c r="J6" s="242">
        <f>B6+D6+F6+H6</f>
        <v>418435290</v>
      </c>
    </row>
    <row r="7" spans="1:10" ht="27" customHeight="1">
      <c r="A7" s="255" t="s">
        <v>641</v>
      </c>
      <c r="B7" s="240">
        <v>28453997</v>
      </c>
      <c r="C7" s="241">
        <f>B7/J7*100</f>
        <v>99.04706438240873</v>
      </c>
      <c r="D7" s="240"/>
      <c r="E7" s="240"/>
      <c r="F7" s="240">
        <v>240000</v>
      </c>
      <c r="G7" s="241">
        <f>F7/J7*100</f>
        <v>0.835429041894469</v>
      </c>
      <c r="H7" s="240">
        <v>33757</v>
      </c>
      <c r="I7" s="241">
        <f>H7/J7*100</f>
        <v>0.1175065756967983</v>
      </c>
      <c r="J7" s="242">
        <f>B7+D7+F7+H7</f>
        <v>28727754</v>
      </c>
    </row>
    <row r="8" spans="1:10" ht="40.5" customHeight="1">
      <c r="A8" s="245" t="s">
        <v>421</v>
      </c>
      <c r="B8" s="243">
        <f>B7</f>
        <v>28453997</v>
      </c>
      <c r="C8" s="243">
        <f aca="true" t="shared" si="0" ref="C8:J8">C7</f>
        <v>99.04706438240873</v>
      </c>
      <c r="D8" s="243">
        <f t="shared" si="0"/>
        <v>0</v>
      </c>
      <c r="E8" s="243">
        <f t="shared" si="0"/>
        <v>0</v>
      </c>
      <c r="F8" s="243">
        <f t="shared" si="0"/>
        <v>240000</v>
      </c>
      <c r="G8" s="243">
        <f t="shared" si="0"/>
        <v>0.835429041894469</v>
      </c>
      <c r="H8" s="243">
        <f t="shared" si="0"/>
        <v>33757</v>
      </c>
      <c r="I8" s="243">
        <f t="shared" si="0"/>
        <v>0.1175065756967983</v>
      </c>
      <c r="J8" s="244">
        <f t="shared" si="0"/>
        <v>28727754</v>
      </c>
    </row>
    <row r="9" spans="1:10" ht="42.75" customHeight="1">
      <c r="A9" s="245" t="s">
        <v>684</v>
      </c>
      <c r="B9" s="243">
        <f>B6</f>
        <v>43296841</v>
      </c>
      <c r="C9" s="243">
        <f aca="true" t="shared" si="1" ref="C9:J9">C6</f>
        <v>0.10347320609597722</v>
      </c>
      <c r="D9" s="243">
        <f t="shared" si="1"/>
        <v>38807938</v>
      </c>
      <c r="E9" s="243">
        <f t="shared" si="1"/>
        <v>9.274537527654516</v>
      </c>
      <c r="F9" s="243">
        <f t="shared" si="1"/>
        <v>82023210</v>
      </c>
      <c r="G9" s="243">
        <f t="shared" si="1"/>
        <v>19.602364322569446</v>
      </c>
      <c r="H9" s="243">
        <f t="shared" si="1"/>
        <v>254307301</v>
      </c>
      <c r="I9" s="243">
        <f t="shared" si="1"/>
        <v>0</v>
      </c>
      <c r="J9" s="244">
        <f t="shared" si="1"/>
        <v>418435290</v>
      </c>
    </row>
    <row r="10" spans="1:10" ht="59.25" customHeight="1">
      <c r="A10" s="245" t="s">
        <v>422</v>
      </c>
      <c r="B10" s="243">
        <f>SUM(B8:B9)</f>
        <v>71750838</v>
      </c>
      <c r="C10" s="246">
        <f>ROUND(B10/J10*100,2)</f>
        <v>16.05</v>
      </c>
      <c r="D10" s="243">
        <f>SUM(D8:D9)</f>
        <v>38807938</v>
      </c>
      <c r="E10" s="246">
        <f>ROUND(D10/J10*100,2)</f>
        <v>8.68</v>
      </c>
      <c r="F10" s="243">
        <f>SUM(F8:F9)</f>
        <v>82263210</v>
      </c>
      <c r="G10" s="246">
        <f>ROUND((F10/J10)*100,2)</f>
        <v>18.4</v>
      </c>
      <c r="H10" s="243">
        <f>H8+H9</f>
        <v>254341058</v>
      </c>
      <c r="I10" s="246">
        <f>H10/J10*100</f>
        <v>56.87881890346913</v>
      </c>
      <c r="J10" s="244">
        <f>SUM(F10,D10,B10,H10)</f>
        <v>447163044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........./2020. (.........)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zoomScalePageLayoutView="0" workbookViewId="0" topLeftCell="A1">
      <selection activeCell="A1" sqref="A1:F1"/>
    </sheetView>
  </sheetViews>
  <sheetFormatPr defaultColWidth="9.375" defaultRowHeight="12.75"/>
  <cols>
    <col min="1" max="1" width="34.375" style="259" bestFit="1" customWidth="1"/>
    <col min="2" max="6" width="16.50390625" style="259" customWidth="1"/>
    <col min="7" max="7" width="13.75390625" style="259" customWidth="1"/>
    <col min="8" max="16384" width="9.375" style="259" customWidth="1"/>
  </cols>
  <sheetData>
    <row r="1" spans="1:7" ht="39.75" customHeight="1">
      <c r="A1" s="1184" t="s">
        <v>642</v>
      </c>
      <c r="B1" s="1184"/>
      <c r="C1" s="1184"/>
      <c r="D1" s="1184"/>
      <c r="E1" s="1184"/>
      <c r="F1" s="1184"/>
      <c r="G1" s="258"/>
    </row>
    <row r="2" spans="1:7" ht="12.75" customHeight="1">
      <c r="A2" s="1188" t="s">
        <v>608</v>
      </c>
      <c r="B2" s="1188"/>
      <c r="C2" s="1188"/>
      <c r="D2" s="1188"/>
      <c r="E2" s="1188"/>
      <c r="F2" s="1188"/>
      <c r="G2" s="258"/>
    </row>
    <row r="3" spans="1:7" ht="12.75" customHeight="1">
      <c r="A3" s="260"/>
      <c r="B3" s="1185"/>
      <c r="C3" s="1185"/>
      <c r="D3" s="261"/>
      <c r="E3" s="261"/>
      <c r="F3" s="261"/>
      <c r="G3" s="261"/>
    </row>
    <row r="4" spans="1:11" ht="13.5" customHeight="1">
      <c r="A4" s="262" t="s">
        <v>423</v>
      </c>
      <c r="B4" s="1186"/>
      <c r="C4" s="1186"/>
      <c r="D4" s="1186"/>
      <c r="E4" s="1186"/>
      <c r="F4" s="1186"/>
      <c r="G4" s="264"/>
      <c r="H4" s="265"/>
      <c r="I4" s="265"/>
      <c r="J4" s="265"/>
      <c r="K4" s="265"/>
    </row>
    <row r="5" spans="1:11" ht="12.75" customHeight="1">
      <c r="A5" s="262" t="s">
        <v>424</v>
      </c>
      <c r="B5" s="1186"/>
      <c r="C5" s="1186"/>
      <c r="D5" s="1186"/>
      <c r="E5" s="1186"/>
      <c r="F5" s="1186"/>
      <c r="G5" s="266"/>
      <c r="H5" s="265"/>
      <c r="I5" s="265"/>
      <c r="J5" s="265"/>
      <c r="K5" s="265"/>
    </row>
    <row r="6" spans="1:11" ht="12.75">
      <c r="A6" s="262" t="s">
        <v>577</v>
      </c>
      <c r="B6" s="263"/>
      <c r="C6" s="791"/>
      <c r="D6" s="791"/>
      <c r="E6" s="791"/>
      <c r="F6" s="791"/>
      <c r="G6" s="267"/>
      <c r="H6" s="265"/>
      <c r="I6" s="265"/>
      <c r="J6" s="265"/>
      <c r="K6" s="265"/>
    </row>
    <row r="7" spans="1:11" ht="12.75" customHeight="1">
      <c r="A7" s="262" t="s">
        <v>576</v>
      </c>
      <c r="B7" s="1187"/>
      <c r="C7" s="1187"/>
      <c r="D7" s="1187"/>
      <c r="E7" s="1187"/>
      <c r="F7" s="793"/>
      <c r="G7" s="267"/>
      <c r="H7" s="265"/>
      <c r="I7" s="265"/>
      <c r="J7" s="265"/>
      <c r="K7" s="265"/>
    </row>
    <row r="8" spans="1:11" ht="15">
      <c r="A8" s="262" t="s">
        <v>425</v>
      </c>
      <c r="B8" s="268"/>
      <c r="C8" s="794"/>
      <c r="D8" s="268"/>
      <c r="E8" s="268"/>
      <c r="F8" s="795"/>
      <c r="G8" s="289"/>
      <c r="H8" s="265"/>
      <c r="I8" s="265"/>
      <c r="J8" s="265"/>
      <c r="K8" s="265"/>
    </row>
    <row r="9" spans="1:11" ht="15">
      <c r="A9" s="262" t="s">
        <v>426</v>
      </c>
      <c r="B9" s="792"/>
      <c r="C9" s="796"/>
      <c r="D9" s="270"/>
      <c r="E9" s="270"/>
      <c r="F9" s="795"/>
      <c r="G9" s="266"/>
      <c r="H9" s="265"/>
      <c r="I9" s="265"/>
      <c r="J9" s="265"/>
      <c r="K9" s="265"/>
    </row>
    <row r="10" spans="1:11" ht="15">
      <c r="A10" s="262" t="s">
        <v>427</v>
      </c>
      <c r="B10" s="792"/>
      <c r="C10" s="796"/>
      <c r="D10" s="270"/>
      <c r="E10" s="270"/>
      <c r="F10" s="795"/>
      <c r="G10" s="267"/>
      <c r="H10" s="265"/>
      <c r="I10" s="265"/>
      <c r="J10" s="265"/>
      <c r="K10" s="265"/>
    </row>
    <row r="11" spans="1:11" ht="12.75">
      <c r="A11" s="271"/>
      <c r="B11" s="272"/>
      <c r="C11" s="272"/>
      <c r="D11" s="272"/>
      <c r="E11" s="272"/>
      <c r="F11" s="273" t="s">
        <v>1</v>
      </c>
      <c r="G11" s="267"/>
      <c r="H11" s="265"/>
      <c r="I11" s="265"/>
      <c r="J11" s="265"/>
      <c r="K11" s="265"/>
    </row>
    <row r="12" spans="1:11" ht="26.25">
      <c r="A12" s="274" t="s">
        <v>267</v>
      </c>
      <c r="B12" s="275" t="s">
        <v>428</v>
      </c>
      <c r="C12" s="276" t="s">
        <v>726</v>
      </c>
      <c r="D12" s="277" t="s">
        <v>727</v>
      </c>
      <c r="E12" s="277" t="s">
        <v>573</v>
      </c>
      <c r="F12" s="278" t="s">
        <v>407</v>
      </c>
      <c r="G12" s="267"/>
      <c r="H12" s="265"/>
      <c r="I12" s="265"/>
      <c r="J12" s="265"/>
      <c r="K12" s="265"/>
    </row>
    <row r="13" spans="1:11" ht="12.75">
      <c r="A13" s="279" t="s">
        <v>429</v>
      </c>
      <c r="B13" s="280"/>
      <c r="C13" s="280"/>
      <c r="D13" s="280"/>
      <c r="E13" s="280"/>
      <c r="F13" s="281"/>
      <c r="G13" s="267"/>
      <c r="H13" s="265"/>
      <c r="I13" s="265"/>
      <c r="J13" s="265"/>
      <c r="K13" s="265"/>
    </row>
    <row r="14" spans="1:11" ht="12.75">
      <c r="A14" s="282" t="s">
        <v>430</v>
      </c>
      <c r="B14" s="283"/>
      <c r="C14" s="283"/>
      <c r="D14" s="283"/>
      <c r="E14" s="283"/>
      <c r="F14" s="284"/>
      <c r="G14" s="267"/>
      <c r="H14" s="265"/>
      <c r="I14" s="265"/>
      <c r="J14" s="265"/>
      <c r="K14" s="265"/>
    </row>
    <row r="15" spans="1:11" ht="12.75">
      <c r="A15" s="285" t="s">
        <v>420</v>
      </c>
      <c r="B15" s="286"/>
      <c r="C15" s="286"/>
      <c r="D15" s="287"/>
      <c r="E15" s="287"/>
      <c r="F15" s="288"/>
      <c r="G15" s="267"/>
      <c r="H15" s="265"/>
      <c r="I15" s="265"/>
      <c r="J15" s="265"/>
      <c r="K15" s="265"/>
    </row>
    <row r="16" spans="1:11" ht="12.75">
      <c r="A16" s="290" t="s">
        <v>431</v>
      </c>
      <c r="B16" s="291"/>
      <c r="C16" s="291"/>
      <c r="D16" s="292"/>
      <c r="E16" s="292"/>
      <c r="F16" s="288"/>
      <c r="G16" s="267"/>
      <c r="H16" s="265"/>
      <c r="I16" s="265"/>
      <c r="J16" s="265"/>
      <c r="K16" s="265"/>
    </row>
    <row r="17" spans="1:11" ht="26.25">
      <c r="A17" s="290" t="s">
        <v>574</v>
      </c>
      <c r="B17" s="291"/>
      <c r="C17" s="291"/>
      <c r="D17" s="292"/>
      <c r="E17" s="292"/>
      <c r="F17" s="288"/>
      <c r="G17" s="267"/>
      <c r="H17" s="265"/>
      <c r="I17" s="265"/>
      <c r="J17" s="265"/>
      <c r="K17" s="265"/>
    </row>
    <row r="18" spans="1:11" ht="26.25">
      <c r="A18" s="290" t="s">
        <v>575</v>
      </c>
      <c r="B18" s="291"/>
      <c r="C18" s="291"/>
      <c r="D18" s="292"/>
      <c r="E18" s="292"/>
      <c r="F18" s="288"/>
      <c r="G18" s="303"/>
      <c r="H18" s="265"/>
      <c r="I18" s="265"/>
      <c r="J18" s="265"/>
      <c r="K18" s="265"/>
    </row>
    <row r="19" spans="1:11" ht="12.75">
      <c r="A19" s="290" t="s">
        <v>432</v>
      </c>
      <c r="B19" s="291"/>
      <c r="C19" s="291"/>
      <c r="D19" s="292"/>
      <c r="E19" s="292"/>
      <c r="F19" s="288"/>
      <c r="G19" s="304"/>
      <c r="H19" s="265"/>
      <c r="I19" s="265"/>
      <c r="J19" s="265"/>
      <c r="K19" s="265"/>
    </row>
    <row r="20" spans="1:11" ht="13.5">
      <c r="A20" s="294" t="s">
        <v>433</v>
      </c>
      <c r="B20" s="295"/>
      <c r="C20" s="295"/>
      <c r="D20" s="296"/>
      <c r="E20" s="296"/>
      <c r="F20" s="288">
        <f>E20</f>
        <v>0</v>
      </c>
      <c r="G20" s="264"/>
      <c r="H20" s="265"/>
      <c r="I20" s="265"/>
      <c r="J20" s="265"/>
      <c r="K20" s="265"/>
    </row>
    <row r="21" spans="1:11" ht="12.75">
      <c r="A21" s="297"/>
      <c r="B21" s="298"/>
      <c r="C21" s="298"/>
      <c r="D21" s="298"/>
      <c r="E21" s="298"/>
      <c r="F21" s="298"/>
      <c r="G21" s="266"/>
      <c r="H21" s="265"/>
      <c r="I21" s="265"/>
      <c r="J21" s="265"/>
      <c r="K21" s="265"/>
    </row>
    <row r="22" spans="1:11" ht="12.75">
      <c r="A22" s="299" t="s">
        <v>434</v>
      </c>
      <c r="B22" s="300"/>
      <c r="C22" s="300"/>
      <c r="D22" s="300"/>
      <c r="E22" s="300"/>
      <c r="F22" s="300"/>
      <c r="G22" s="267"/>
      <c r="H22" s="265"/>
      <c r="I22" s="265"/>
      <c r="J22" s="265"/>
      <c r="K22" s="265"/>
    </row>
    <row r="23" spans="1:11" ht="12.75">
      <c r="A23" s="282" t="s">
        <v>430</v>
      </c>
      <c r="B23" s="283"/>
      <c r="C23" s="283"/>
      <c r="D23" s="283"/>
      <c r="E23" s="283"/>
      <c r="F23" s="284"/>
      <c r="G23" s="269"/>
      <c r="H23" s="265"/>
      <c r="I23" s="265"/>
      <c r="J23" s="265"/>
      <c r="K23" s="265"/>
    </row>
    <row r="24" spans="1:11" ht="12.75">
      <c r="A24" s="290" t="s">
        <v>435</v>
      </c>
      <c r="B24" s="301"/>
      <c r="C24" s="301"/>
      <c r="D24" s="301"/>
      <c r="E24" s="301"/>
      <c r="F24" s="293"/>
      <c r="G24" s="267"/>
      <c r="H24" s="265"/>
      <c r="I24" s="265"/>
      <c r="J24" s="265"/>
      <c r="K24" s="265"/>
    </row>
    <row r="25" spans="1:6" ht="26.25">
      <c r="A25" s="290" t="s">
        <v>205</v>
      </c>
      <c r="B25" s="301"/>
      <c r="C25" s="301"/>
      <c r="D25" s="301"/>
      <c r="E25" s="301"/>
      <c r="F25" s="293"/>
    </row>
    <row r="26" spans="1:6" ht="12.75">
      <c r="A26" s="290" t="s">
        <v>436</v>
      </c>
      <c r="B26" s="301"/>
      <c r="C26" s="301"/>
      <c r="D26" s="302"/>
      <c r="E26" s="302"/>
      <c r="F26" s="293"/>
    </row>
    <row r="27" spans="1:6" ht="12.75">
      <c r="A27" s="290" t="s">
        <v>437</v>
      </c>
      <c r="B27" s="301"/>
      <c r="C27" s="301"/>
      <c r="D27" s="301"/>
      <c r="E27" s="301"/>
      <c r="F27" s="293"/>
    </row>
    <row r="28" spans="1:6" ht="12.75">
      <c r="A28" s="290" t="s">
        <v>438</v>
      </c>
      <c r="B28" s="301"/>
      <c r="C28" s="301"/>
      <c r="D28" s="302"/>
      <c r="E28" s="302"/>
      <c r="F28" s="293">
        <f>E28</f>
        <v>0</v>
      </c>
    </row>
    <row r="29" spans="1:6" ht="12.75">
      <c r="A29" s="294" t="s">
        <v>234</v>
      </c>
      <c r="B29" s="305"/>
      <c r="C29" s="305"/>
      <c r="D29" s="306"/>
      <c r="E29" s="306"/>
      <c r="F29" s="800">
        <f>E29</f>
        <v>0</v>
      </c>
    </row>
    <row r="30" spans="1:6" ht="13.5">
      <c r="A30" s="560" t="s">
        <v>439</v>
      </c>
      <c r="B30" s="307">
        <v>0</v>
      </c>
      <c r="C30" s="307"/>
      <c r="D30" s="307"/>
      <c r="E30" s="308"/>
      <c r="F30" s="802">
        <f>E30</f>
        <v>0</v>
      </c>
    </row>
    <row r="31" spans="1:6" ht="27">
      <c r="A31" s="560" t="s">
        <v>440</v>
      </c>
      <c r="B31" s="307">
        <v>0</v>
      </c>
      <c r="C31" s="307">
        <v>0</v>
      </c>
      <c r="D31" s="308"/>
      <c r="E31" s="308"/>
      <c r="F31" s="801">
        <f>E31</f>
        <v>0</v>
      </c>
    </row>
    <row r="32" spans="1:6" ht="13.5">
      <c r="A32" s="797"/>
      <c r="B32" s="798"/>
      <c r="C32" s="798"/>
      <c r="D32" s="798"/>
      <c r="E32" s="798"/>
      <c r="F32" s="799"/>
    </row>
    <row r="33" spans="1:6" ht="12.75">
      <c r="A33" s="262"/>
      <c r="B33" s="791"/>
      <c r="C33" s="791"/>
      <c r="D33" s="791"/>
      <c r="E33" s="791"/>
      <c r="F33" s="791"/>
    </row>
  </sheetData>
  <sheetProtection/>
  <mergeCells count="6">
    <mergeCell ref="A1:F1"/>
    <mergeCell ref="B3:C3"/>
    <mergeCell ref="B4:F4"/>
    <mergeCell ref="B5:F5"/>
    <mergeCell ref="B7:E7"/>
    <mergeCell ref="A2:F2"/>
  </mergeCells>
  <conditionalFormatting sqref="G22:G24 G6:G7 G10:G17 B17:E17 F21">
    <cfRule type="cellIs" priority="30" dxfId="7" operator="equal" stopIfTrue="1">
      <formula>0</formula>
    </cfRule>
  </conditionalFormatting>
  <conditionalFormatting sqref="F8">
    <cfRule type="cellIs" priority="29" dxfId="7" operator="equal" stopIfTrue="1">
      <formula>0</formula>
    </cfRule>
  </conditionalFormatting>
  <conditionalFormatting sqref="F21 B6:F6 B16:E16">
    <cfRule type="cellIs" priority="28" dxfId="7" operator="equal" stopIfTrue="1">
      <formula>0</formula>
    </cfRule>
  </conditionalFormatting>
  <conditionalFormatting sqref="B29:F29 B17:E17 F21">
    <cfRule type="cellIs" priority="27" dxfId="7" operator="equal" stopIfTrue="1">
      <formula>0</formula>
    </cfRule>
  </conditionalFormatting>
  <conditionalFormatting sqref="B14:F14 B24:F24 F25:F31">
    <cfRule type="cellIs" priority="26" dxfId="7" operator="equal" stopIfTrue="1">
      <formula>0</formula>
    </cfRule>
  </conditionalFormatting>
  <conditionalFormatting sqref="B29:F29 B17:E17 F21">
    <cfRule type="cellIs" priority="25" dxfId="7" operator="equal" stopIfTrue="1">
      <formula>0</formula>
    </cfRule>
  </conditionalFormatting>
  <conditionalFormatting sqref="B14:F14 B24:F24 F25:F31">
    <cfRule type="cellIs" priority="24" dxfId="7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........./2020. (.........)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5"/>
  <sheetViews>
    <sheetView zoomScaleSheetLayoutView="100" zoomScalePageLayoutView="0" workbookViewId="0" topLeftCell="A1">
      <selection activeCell="A1" sqref="A1:G1"/>
    </sheetView>
  </sheetViews>
  <sheetFormatPr defaultColWidth="9.375" defaultRowHeight="12.75"/>
  <cols>
    <col min="1" max="1" width="6.375" style="92" customWidth="1"/>
    <col min="2" max="2" width="81.625" style="92" bestFit="1" customWidth="1"/>
    <col min="3" max="3" width="11.625" style="92" bestFit="1" customWidth="1"/>
    <col min="4" max="4" width="17.125" style="93" bestFit="1" customWidth="1"/>
    <col min="5" max="5" width="19.00390625" style="1" bestFit="1" customWidth="1"/>
    <col min="6" max="6" width="20.00390625" style="1" bestFit="1" customWidth="1"/>
    <col min="7" max="7" width="32.75390625" style="1" bestFit="1" customWidth="1"/>
    <col min="8" max="8" width="9.375" style="1" customWidth="1"/>
    <col min="9" max="9" width="71.75390625" style="1" customWidth="1"/>
    <col min="10" max="10" width="25.625" style="1" customWidth="1"/>
    <col min="11" max="11" width="12.00390625" style="1" customWidth="1"/>
    <col min="12" max="14" width="9.375" style="1" customWidth="1"/>
    <col min="15" max="15" width="20.375" style="1" customWidth="1"/>
    <col min="16" max="16384" width="9.375" style="1" customWidth="1"/>
  </cols>
  <sheetData>
    <row r="1" spans="1:7" ht="51" customHeight="1">
      <c r="A1" s="1117" t="s">
        <v>708</v>
      </c>
      <c r="B1" s="1117"/>
      <c r="C1" s="1117"/>
      <c r="D1" s="1117"/>
      <c r="E1" s="1117"/>
      <c r="F1" s="1117"/>
      <c r="G1" s="1117"/>
    </row>
    <row r="2" spans="1:7" ht="15.75" customHeight="1">
      <c r="A2" s="1115" t="s">
        <v>0</v>
      </c>
      <c r="B2" s="1115"/>
      <c r="C2" s="1115"/>
      <c r="D2" s="1115"/>
      <c r="E2" s="1115"/>
      <c r="F2" s="1115"/>
      <c r="G2" s="1115"/>
    </row>
    <row r="3" spans="1:7" ht="15.75" customHeight="1">
      <c r="A3" s="1114"/>
      <c r="B3" s="1114"/>
      <c r="C3" s="2"/>
      <c r="G3" s="3" t="s">
        <v>1</v>
      </c>
    </row>
    <row r="4" spans="1:7" ht="37.5" customHeight="1">
      <c r="A4" s="4" t="s">
        <v>2</v>
      </c>
      <c r="B4" s="5" t="s">
        <v>3</v>
      </c>
      <c r="C4" s="5" t="s">
        <v>4</v>
      </c>
      <c r="D4" s="6" t="s">
        <v>692</v>
      </c>
      <c r="E4" s="364" t="s">
        <v>730</v>
      </c>
      <c r="F4" s="364" t="s">
        <v>735</v>
      </c>
      <c r="G4" s="357" t="s">
        <v>731</v>
      </c>
    </row>
    <row r="5" spans="1:7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  <c r="E5" s="6" t="s">
        <v>268</v>
      </c>
      <c r="F5" s="6" t="s">
        <v>462</v>
      </c>
      <c r="G5" s="6" t="s">
        <v>732</v>
      </c>
    </row>
    <row r="6" spans="1:7" s="11" customFormat="1" ht="15.75" customHeight="1">
      <c r="A6" s="8" t="s">
        <v>9</v>
      </c>
      <c r="B6" s="9" t="s">
        <v>10</v>
      </c>
      <c r="C6" s="10" t="s">
        <v>11</v>
      </c>
      <c r="D6" s="804"/>
      <c r="E6" s="986">
        <v>59393</v>
      </c>
      <c r="F6" s="1014">
        <v>31139</v>
      </c>
      <c r="G6" s="987">
        <v>90532</v>
      </c>
    </row>
    <row r="7" spans="1:7" s="11" customFormat="1" ht="15.75" customHeight="1">
      <c r="A7" s="12" t="s">
        <v>12</v>
      </c>
      <c r="B7" s="13" t="s">
        <v>13</v>
      </c>
      <c r="C7" s="14" t="s">
        <v>14</v>
      </c>
      <c r="D7" s="805">
        <v>14822666</v>
      </c>
      <c r="E7" s="988"/>
      <c r="F7" s="1015">
        <v>195000</v>
      </c>
      <c r="G7" s="989">
        <v>15017666</v>
      </c>
    </row>
    <row r="8" spans="1:7" s="11" customFormat="1" ht="24" customHeight="1">
      <c r="A8" s="12" t="s">
        <v>15</v>
      </c>
      <c r="B8" s="13" t="s">
        <v>16</v>
      </c>
      <c r="C8" s="14" t="s">
        <v>17</v>
      </c>
      <c r="D8" s="805">
        <v>6414429</v>
      </c>
      <c r="E8" s="988"/>
      <c r="F8" s="1015">
        <v>1930609</v>
      </c>
      <c r="G8" s="989">
        <v>8345038</v>
      </c>
    </row>
    <row r="9" spans="1:7" s="11" customFormat="1" ht="15.75" customHeight="1">
      <c r="A9" s="12" t="s">
        <v>18</v>
      </c>
      <c r="B9" s="13" t="s">
        <v>19</v>
      </c>
      <c r="C9" s="14" t="s">
        <v>20</v>
      </c>
      <c r="D9" s="805">
        <v>1800000</v>
      </c>
      <c r="E9" s="988"/>
      <c r="F9" s="1015">
        <v>181791</v>
      </c>
      <c r="G9" s="989">
        <v>1981791</v>
      </c>
    </row>
    <row r="10" spans="1:7" s="11" customFormat="1" ht="15.75" customHeight="1">
      <c r="A10" s="8" t="s">
        <v>21</v>
      </c>
      <c r="B10" s="13" t="s">
        <v>22</v>
      </c>
      <c r="C10" s="14" t="s">
        <v>23</v>
      </c>
      <c r="D10" s="805"/>
      <c r="E10" s="988"/>
      <c r="F10" s="1015">
        <v>3018970</v>
      </c>
      <c r="G10" s="989">
        <v>3018970</v>
      </c>
    </row>
    <row r="11" spans="1:7" s="11" customFormat="1" ht="15.75" customHeight="1">
      <c r="A11" s="18" t="s">
        <v>24</v>
      </c>
      <c r="B11" s="47" t="s">
        <v>25</v>
      </c>
      <c r="C11" s="19" t="s">
        <v>26</v>
      </c>
      <c r="D11" s="886"/>
      <c r="E11" s="995"/>
      <c r="F11" s="1016"/>
      <c r="G11" s="991"/>
    </row>
    <row r="12" spans="1:7" s="11" customFormat="1" ht="15.75" customHeight="1">
      <c r="A12" s="28" t="s">
        <v>27</v>
      </c>
      <c r="B12" s="29" t="s">
        <v>28</v>
      </c>
      <c r="C12" s="30" t="s">
        <v>29</v>
      </c>
      <c r="D12" s="993">
        <f>+D6+D7+D8+D9+D10+D11</f>
        <v>23037095</v>
      </c>
      <c r="E12" s="993">
        <f>+E6+E7+E8+E9+E10+E11</f>
        <v>59393</v>
      </c>
      <c r="F12" s="993">
        <f>+F6+F7+F8+F9+F10+F11</f>
        <v>5357509</v>
      </c>
      <c r="G12" s="954">
        <f>+G6+G7+G8+G9+G10+G11</f>
        <v>28453997</v>
      </c>
    </row>
    <row r="13" spans="1:7" s="11" customFormat="1" ht="15.75" customHeight="1">
      <c r="A13" s="8" t="s">
        <v>30</v>
      </c>
      <c r="B13" s="9" t="s">
        <v>31</v>
      </c>
      <c r="C13" s="10" t="s">
        <v>32</v>
      </c>
      <c r="D13" s="804"/>
      <c r="E13" s="990"/>
      <c r="F13" s="1017"/>
      <c r="G13" s="992"/>
    </row>
    <row r="14" spans="1:7" s="11" customFormat="1" ht="15.75" customHeight="1">
      <c r="A14" s="8" t="s">
        <v>33</v>
      </c>
      <c r="B14" s="13" t="s">
        <v>34</v>
      </c>
      <c r="C14" s="14" t="s">
        <v>35</v>
      </c>
      <c r="D14" s="805">
        <f>SUM(D15:D21)</f>
        <v>13826200</v>
      </c>
      <c r="E14" s="805">
        <f>SUM(E15:E21)</f>
        <v>9694024</v>
      </c>
      <c r="F14" s="805">
        <f>SUM(F15:F21)</f>
        <v>15287714</v>
      </c>
      <c r="G14" s="15">
        <f>SUM(G15:G21)</f>
        <v>38807938</v>
      </c>
    </row>
    <row r="15" spans="1:7" s="11" customFormat="1" ht="24" customHeight="1">
      <c r="A15" s="12" t="s">
        <v>36</v>
      </c>
      <c r="B15" s="16" t="s">
        <v>37</v>
      </c>
      <c r="C15" s="14" t="s">
        <v>35</v>
      </c>
      <c r="D15" s="806"/>
      <c r="E15" s="988"/>
      <c r="F15" s="1015"/>
      <c r="G15" s="989"/>
    </row>
    <row r="16" spans="1:7" s="11" customFormat="1" ht="18.75" customHeight="1">
      <c r="A16" s="12" t="s">
        <v>38</v>
      </c>
      <c r="B16" s="17" t="s">
        <v>39</v>
      </c>
      <c r="C16" s="14" t="s">
        <v>35</v>
      </c>
      <c r="D16" s="806"/>
      <c r="E16" s="988"/>
      <c r="F16" s="1015"/>
      <c r="G16" s="989"/>
    </row>
    <row r="17" spans="1:7" s="11" customFormat="1" ht="15.75" customHeight="1">
      <c r="A17" s="8" t="s">
        <v>40</v>
      </c>
      <c r="B17" s="17" t="s">
        <v>41</v>
      </c>
      <c r="C17" s="14" t="s">
        <v>35</v>
      </c>
      <c r="D17" s="806"/>
      <c r="E17" s="988">
        <v>102000</v>
      </c>
      <c r="F17" s="1015">
        <v>-102000</v>
      </c>
      <c r="G17" s="989"/>
    </row>
    <row r="18" spans="1:7" s="11" customFormat="1" ht="19.5" customHeight="1">
      <c r="A18" s="12" t="s">
        <v>42</v>
      </c>
      <c r="B18" s="17" t="s">
        <v>43</v>
      </c>
      <c r="C18" s="14" t="s">
        <v>35</v>
      </c>
      <c r="D18" s="806"/>
      <c r="E18" s="988"/>
      <c r="F18" s="1015">
        <v>2546829</v>
      </c>
      <c r="G18" s="989">
        <v>2546829</v>
      </c>
    </row>
    <row r="19" spans="1:7" s="11" customFormat="1" ht="19.5" customHeight="1">
      <c r="A19" s="12" t="s">
        <v>44</v>
      </c>
      <c r="B19" s="17" t="s">
        <v>45</v>
      </c>
      <c r="C19" s="14" t="s">
        <v>35</v>
      </c>
      <c r="D19" s="806">
        <v>13826200</v>
      </c>
      <c r="E19" s="988"/>
      <c r="F19" s="1015">
        <v>1063200</v>
      </c>
      <c r="G19" s="989">
        <v>14889400</v>
      </c>
    </row>
    <row r="20" spans="1:7" s="11" customFormat="1" ht="24" customHeight="1">
      <c r="A20" s="8" t="s">
        <v>46</v>
      </c>
      <c r="B20" s="17" t="s">
        <v>47</v>
      </c>
      <c r="C20" s="14" t="s">
        <v>35</v>
      </c>
      <c r="D20" s="806"/>
      <c r="E20" s="988">
        <v>9592024</v>
      </c>
      <c r="F20" s="1015">
        <v>11779685</v>
      </c>
      <c r="G20" s="989">
        <v>21371709</v>
      </c>
    </row>
    <row r="21" spans="1:7" s="11" customFormat="1" ht="24.75" customHeight="1">
      <c r="A21" s="18" t="s">
        <v>48</v>
      </c>
      <c r="B21" s="17" t="s">
        <v>49</v>
      </c>
      <c r="C21" s="19" t="s">
        <v>35</v>
      </c>
      <c r="D21" s="807"/>
      <c r="E21" s="990"/>
      <c r="F21" s="1018"/>
      <c r="G21" s="991"/>
    </row>
    <row r="22" spans="1:7" s="11" customFormat="1" ht="18" customHeight="1">
      <c r="A22" s="20" t="s">
        <v>50</v>
      </c>
      <c r="B22" s="21" t="s">
        <v>51</v>
      </c>
      <c r="C22" s="22" t="s">
        <v>52</v>
      </c>
      <c r="D22" s="808">
        <f>SUM(D12+D13+D14)</f>
        <v>36863295</v>
      </c>
      <c r="E22" s="808">
        <f>SUM(E12+E13+E14)</f>
        <v>9753417</v>
      </c>
      <c r="F22" s="808">
        <f>SUM(F12+F13+F14)</f>
        <v>20645223</v>
      </c>
      <c r="G22" s="23">
        <f>SUM(G12+G13+G14)</f>
        <v>67261935</v>
      </c>
    </row>
    <row r="23" spans="1:7" s="11" customFormat="1" ht="15.75" customHeight="1">
      <c r="A23" s="8" t="s">
        <v>53</v>
      </c>
      <c r="B23" s="24" t="s">
        <v>54</v>
      </c>
      <c r="C23" s="10" t="s">
        <v>55</v>
      </c>
      <c r="D23" s="514"/>
      <c r="E23" s="986"/>
      <c r="F23" s="1018"/>
      <c r="G23" s="992"/>
    </row>
    <row r="24" spans="1:7" s="11" customFormat="1" ht="15.75" customHeight="1">
      <c r="A24" s="12" t="s">
        <v>56</v>
      </c>
      <c r="B24" s="25" t="s">
        <v>57</v>
      </c>
      <c r="C24" s="14" t="s">
        <v>58</v>
      </c>
      <c r="D24" s="809">
        <f>SUM(D25:D30)</f>
        <v>0</v>
      </c>
      <c r="E24" s="809">
        <f>SUM(E25:E30)</f>
        <v>0</v>
      </c>
      <c r="F24" s="809">
        <f>SUM(F25:F30)</f>
        <v>43296841</v>
      </c>
      <c r="G24" s="982">
        <f>SUM(G25:G30)</f>
        <v>43296841</v>
      </c>
    </row>
    <row r="25" spans="1:7" s="11" customFormat="1" ht="15.75" customHeight="1">
      <c r="A25" s="12" t="s">
        <v>59</v>
      </c>
      <c r="B25" s="16" t="s">
        <v>60</v>
      </c>
      <c r="C25" s="14" t="s">
        <v>58</v>
      </c>
      <c r="D25" s="809"/>
      <c r="E25" s="988"/>
      <c r="F25" s="1015"/>
      <c r="G25" s="989"/>
    </row>
    <row r="26" spans="1:7" s="11" customFormat="1" ht="18.75" customHeight="1">
      <c r="A26" s="8" t="s">
        <v>61</v>
      </c>
      <c r="B26" s="26" t="s">
        <v>62</v>
      </c>
      <c r="C26" s="14" t="s">
        <v>58</v>
      </c>
      <c r="D26" s="809"/>
      <c r="E26" s="988"/>
      <c r="F26" s="1015">
        <v>13296842</v>
      </c>
      <c r="G26" s="989">
        <v>13296842</v>
      </c>
    </row>
    <row r="27" spans="1:7" s="11" customFormat="1" ht="15.75" customHeight="1">
      <c r="A27" s="12" t="s">
        <v>63</v>
      </c>
      <c r="B27" s="26" t="s">
        <v>64</v>
      </c>
      <c r="C27" s="14" t="s">
        <v>58</v>
      </c>
      <c r="D27" s="809"/>
      <c r="E27" s="988"/>
      <c r="F27" s="1015"/>
      <c r="G27" s="989"/>
    </row>
    <row r="28" spans="1:7" s="11" customFormat="1" ht="15.75" customHeight="1">
      <c r="A28" s="12" t="s">
        <v>65</v>
      </c>
      <c r="B28" s="26" t="s">
        <v>66</v>
      </c>
      <c r="C28" s="14" t="s">
        <v>58</v>
      </c>
      <c r="D28" s="809"/>
      <c r="E28" s="988"/>
      <c r="F28" s="1015">
        <v>29999999</v>
      </c>
      <c r="G28" s="989">
        <v>29999999</v>
      </c>
    </row>
    <row r="29" spans="1:7" s="11" customFormat="1" ht="24.75" customHeight="1">
      <c r="A29" s="8" t="s">
        <v>67</v>
      </c>
      <c r="B29" s="26" t="s">
        <v>68</v>
      </c>
      <c r="C29" s="14" t="s">
        <v>58</v>
      </c>
      <c r="D29" s="809"/>
      <c r="E29" s="988"/>
      <c r="F29" s="1015"/>
      <c r="G29" s="989"/>
    </row>
    <row r="30" spans="1:7" s="11" customFormat="1" ht="24" customHeight="1">
      <c r="A30" s="18" t="s">
        <v>69</v>
      </c>
      <c r="B30" s="27" t="s">
        <v>70</v>
      </c>
      <c r="C30" s="19" t="s">
        <v>58</v>
      </c>
      <c r="D30" s="886"/>
      <c r="E30" s="990"/>
      <c r="F30" s="1018"/>
      <c r="G30" s="991"/>
    </row>
    <row r="31" spans="1:7" s="11" customFormat="1" ht="22.5" customHeight="1">
      <c r="A31" s="28" t="s">
        <v>71</v>
      </c>
      <c r="B31" s="29" t="s">
        <v>72</v>
      </c>
      <c r="C31" s="30" t="s">
        <v>73</v>
      </c>
      <c r="D31" s="993">
        <f>SUM(D23+D24)</f>
        <v>0</v>
      </c>
      <c r="E31" s="993">
        <f>SUM(E23+E24)</f>
        <v>0</v>
      </c>
      <c r="F31" s="993">
        <f>SUM(F23+F24)</f>
        <v>43296841</v>
      </c>
      <c r="G31" s="954">
        <f>SUM(G23+G24)</f>
        <v>43296841</v>
      </c>
    </row>
    <row r="32" spans="1:7" s="11" customFormat="1" ht="14.25" customHeight="1">
      <c r="A32" s="32" t="s">
        <v>74</v>
      </c>
      <c r="B32" s="33" t="s">
        <v>75</v>
      </c>
      <c r="C32" s="34" t="s">
        <v>76</v>
      </c>
      <c r="D32" s="812"/>
      <c r="E32" s="986"/>
      <c r="F32" s="1018"/>
      <c r="G32" s="992"/>
    </row>
    <row r="33" spans="1:7" s="11" customFormat="1" ht="14.25" customHeight="1">
      <c r="A33" s="12" t="s">
        <v>77</v>
      </c>
      <c r="B33" s="13" t="s">
        <v>78</v>
      </c>
      <c r="C33" s="14" t="s">
        <v>79</v>
      </c>
      <c r="D33" s="809">
        <f>SUM(D34:D36)</f>
        <v>22000000</v>
      </c>
      <c r="E33" s="809"/>
      <c r="F33" s="809"/>
      <c r="G33" s="982">
        <f>SUM(G34:G36)</f>
        <v>22000000</v>
      </c>
    </row>
    <row r="34" spans="1:7" s="11" customFormat="1" ht="14.25" customHeight="1">
      <c r="A34" s="12" t="s">
        <v>80</v>
      </c>
      <c r="B34" s="35" t="s">
        <v>81</v>
      </c>
      <c r="C34" s="36" t="s">
        <v>79</v>
      </c>
      <c r="D34" s="809">
        <v>4300000</v>
      </c>
      <c r="E34" s="988"/>
      <c r="F34" s="1015">
        <v>2700000</v>
      </c>
      <c r="G34" s="989">
        <v>7000000</v>
      </c>
    </row>
    <row r="35" spans="1:7" s="11" customFormat="1" ht="14.25" customHeight="1">
      <c r="A35" s="8" t="s">
        <v>82</v>
      </c>
      <c r="B35" s="37" t="s">
        <v>83</v>
      </c>
      <c r="C35" s="36" t="s">
        <v>79</v>
      </c>
      <c r="D35" s="809">
        <v>16500000</v>
      </c>
      <c r="E35" s="988"/>
      <c r="F35" s="1015">
        <v>-2700000</v>
      </c>
      <c r="G35" s="989">
        <v>13800000</v>
      </c>
    </row>
    <row r="36" spans="1:7" s="11" customFormat="1" ht="14.25" customHeight="1">
      <c r="A36" s="8" t="s">
        <v>84</v>
      </c>
      <c r="B36" s="37" t="s">
        <v>85</v>
      </c>
      <c r="C36" s="36" t="s">
        <v>79</v>
      </c>
      <c r="D36" s="809">
        <v>1200000</v>
      </c>
      <c r="E36" s="988"/>
      <c r="F36" s="1015"/>
      <c r="G36" s="989">
        <v>1200000</v>
      </c>
    </row>
    <row r="37" spans="1:7" s="11" customFormat="1" ht="14.25" customHeight="1">
      <c r="A37" s="12" t="s">
        <v>86</v>
      </c>
      <c r="B37" s="38" t="s">
        <v>87</v>
      </c>
      <c r="C37" s="14" t="s">
        <v>88</v>
      </c>
      <c r="D37" s="809">
        <f>SUM(D38:D39)</f>
        <v>42000000</v>
      </c>
      <c r="E37" s="809"/>
      <c r="F37" s="809"/>
      <c r="G37" s="982">
        <f>SUM(G38:G39)</f>
        <v>42000000</v>
      </c>
    </row>
    <row r="38" spans="1:7" s="11" customFormat="1" ht="14.25" customHeight="1">
      <c r="A38" s="12" t="s">
        <v>89</v>
      </c>
      <c r="B38" s="39" t="s">
        <v>90</v>
      </c>
      <c r="C38" s="36" t="s">
        <v>88</v>
      </c>
      <c r="D38" s="809">
        <v>42000000</v>
      </c>
      <c r="E38" s="988"/>
      <c r="F38" s="1015"/>
      <c r="G38" s="989">
        <v>42000000</v>
      </c>
    </row>
    <row r="39" spans="1:7" s="11" customFormat="1" ht="14.25" customHeight="1">
      <c r="A39" s="8" t="s">
        <v>91</v>
      </c>
      <c r="B39" s="39" t="s">
        <v>92</v>
      </c>
      <c r="C39" s="36" t="s">
        <v>88</v>
      </c>
      <c r="D39" s="809"/>
      <c r="E39" s="988"/>
      <c r="F39" s="1015"/>
      <c r="G39" s="989"/>
    </row>
    <row r="40" spans="1:7" s="11" customFormat="1" ht="17.25" customHeight="1">
      <c r="A40" s="8" t="s">
        <v>93</v>
      </c>
      <c r="B40" s="40" t="s">
        <v>94</v>
      </c>
      <c r="C40" s="14" t="s">
        <v>95</v>
      </c>
      <c r="D40" s="809">
        <v>4200000</v>
      </c>
      <c r="E40" s="988"/>
      <c r="F40" s="1015"/>
      <c r="G40" s="989">
        <v>4200000</v>
      </c>
    </row>
    <row r="41" spans="1:7" s="11" customFormat="1" ht="17.25" customHeight="1">
      <c r="A41" s="12" t="s">
        <v>96</v>
      </c>
      <c r="B41" s="38" t="s">
        <v>97</v>
      </c>
      <c r="C41" s="14" t="s">
        <v>98</v>
      </c>
      <c r="D41" s="809">
        <f>SUM(D42:D43)</f>
        <v>0</v>
      </c>
      <c r="E41" s="809"/>
      <c r="F41" s="809"/>
      <c r="G41" s="982">
        <f>SUM(G42:G43)</f>
        <v>0</v>
      </c>
    </row>
    <row r="42" spans="1:7" s="11" customFormat="1" ht="14.25" customHeight="1">
      <c r="A42" s="12" t="s">
        <v>99</v>
      </c>
      <c r="B42" s="39" t="s">
        <v>100</v>
      </c>
      <c r="C42" s="36" t="s">
        <v>98</v>
      </c>
      <c r="D42" s="809"/>
      <c r="E42" s="988"/>
      <c r="F42" s="1015"/>
      <c r="G42" s="989"/>
    </row>
    <row r="43" spans="1:7" s="11" customFormat="1" ht="14.25" customHeight="1">
      <c r="A43" s="8" t="s">
        <v>101</v>
      </c>
      <c r="B43" s="39" t="s">
        <v>102</v>
      </c>
      <c r="C43" s="36" t="s">
        <v>98</v>
      </c>
      <c r="D43" s="809"/>
      <c r="E43" s="988"/>
      <c r="F43" s="1015"/>
      <c r="G43" s="989"/>
    </row>
    <row r="44" spans="1:7" s="11" customFormat="1" ht="14.25" customHeight="1">
      <c r="A44" s="41" t="s">
        <v>103</v>
      </c>
      <c r="B44" s="42" t="s">
        <v>104</v>
      </c>
      <c r="C44" s="43" t="s">
        <v>105</v>
      </c>
      <c r="D44" s="813">
        <v>200000</v>
      </c>
      <c r="E44" s="990"/>
      <c r="F44" s="1018"/>
      <c r="G44" s="991">
        <v>200000</v>
      </c>
    </row>
    <row r="45" spans="1:7" s="11" customFormat="1" ht="17.25" customHeight="1">
      <c r="A45" s="28" t="s">
        <v>106</v>
      </c>
      <c r="B45" s="29" t="s">
        <v>107</v>
      </c>
      <c r="C45" s="30" t="s">
        <v>108</v>
      </c>
      <c r="D45" s="814">
        <f>SUM(D32+D33+D37+D40+D41+D44)</f>
        <v>68400000</v>
      </c>
      <c r="E45" s="814">
        <f>SUM(E32+E33+E37+E40+E41+E44)</f>
        <v>0</v>
      </c>
      <c r="F45" s="814">
        <f>SUM(F32+F33+F37+F40+F41+F44)</f>
        <v>0</v>
      </c>
      <c r="G45" s="525">
        <f>SUM(G32+G33+G37+G40+G41+G44)</f>
        <v>68400000</v>
      </c>
    </row>
    <row r="46" spans="1:7" s="11" customFormat="1" ht="14.25" customHeight="1">
      <c r="A46" s="32" t="s">
        <v>109</v>
      </c>
      <c r="B46" s="44" t="s">
        <v>110</v>
      </c>
      <c r="C46" s="45" t="s">
        <v>111</v>
      </c>
      <c r="D46" s="815">
        <v>1300000</v>
      </c>
      <c r="E46" s="986"/>
      <c r="F46" s="1018"/>
      <c r="G46" s="992">
        <v>1300000</v>
      </c>
    </row>
    <row r="47" spans="1:7" s="11" customFormat="1" ht="14.25" customHeight="1">
      <c r="A47" s="12" t="s">
        <v>112</v>
      </c>
      <c r="B47" s="25" t="s">
        <v>113</v>
      </c>
      <c r="C47" s="46" t="s">
        <v>114</v>
      </c>
      <c r="D47" s="809"/>
      <c r="E47" s="988"/>
      <c r="F47" s="1015"/>
      <c r="G47" s="989"/>
    </row>
    <row r="48" spans="1:7" s="11" customFormat="1" ht="14.25" customHeight="1">
      <c r="A48" s="12" t="s">
        <v>115</v>
      </c>
      <c r="B48" s="25" t="s">
        <v>116</v>
      </c>
      <c r="C48" s="46" t="s">
        <v>117</v>
      </c>
      <c r="D48" s="809">
        <v>2600000</v>
      </c>
      <c r="E48" s="988"/>
      <c r="F48" s="1015">
        <v>2955210</v>
      </c>
      <c r="G48" s="989">
        <v>5555210</v>
      </c>
    </row>
    <row r="49" spans="1:7" s="11" customFormat="1" ht="14.25" customHeight="1">
      <c r="A49" s="12" t="s">
        <v>118</v>
      </c>
      <c r="B49" s="25" t="s">
        <v>119</v>
      </c>
      <c r="C49" s="46" t="s">
        <v>120</v>
      </c>
      <c r="D49" s="809"/>
      <c r="E49" s="988"/>
      <c r="F49" s="1015"/>
      <c r="G49" s="989"/>
    </row>
    <row r="50" spans="1:7" s="11" customFormat="1" ht="14.25" customHeight="1">
      <c r="A50" s="12" t="s">
        <v>121</v>
      </c>
      <c r="B50" s="25" t="s">
        <v>122</v>
      </c>
      <c r="C50" s="46" t="s">
        <v>123</v>
      </c>
      <c r="D50" s="809">
        <v>4500000</v>
      </c>
      <c r="E50" s="988"/>
      <c r="F50" s="1015"/>
      <c r="G50" s="989">
        <v>4500000</v>
      </c>
    </row>
    <row r="51" spans="1:7" s="11" customFormat="1" ht="14.25" customHeight="1">
      <c r="A51" s="12" t="s">
        <v>124</v>
      </c>
      <c r="B51" s="25" t="s">
        <v>125</v>
      </c>
      <c r="C51" s="46" t="s">
        <v>126</v>
      </c>
      <c r="D51" s="809">
        <v>2268000</v>
      </c>
      <c r="E51" s="988"/>
      <c r="F51" s="1015"/>
      <c r="G51" s="989">
        <v>2268000</v>
      </c>
    </row>
    <row r="52" spans="1:7" s="11" customFormat="1" ht="14.25" customHeight="1">
      <c r="A52" s="12" t="s">
        <v>127</v>
      </c>
      <c r="B52" s="25" t="s">
        <v>128</v>
      </c>
      <c r="C52" s="46" t="s">
        <v>129</v>
      </c>
      <c r="D52" s="809"/>
      <c r="E52" s="988"/>
      <c r="F52" s="1015"/>
      <c r="G52" s="989"/>
    </row>
    <row r="53" spans="1:7" s="11" customFormat="1" ht="14.25" customHeight="1">
      <c r="A53" s="12" t="s">
        <v>130</v>
      </c>
      <c r="B53" s="25" t="s">
        <v>131</v>
      </c>
      <c r="C53" s="46" t="s">
        <v>132</v>
      </c>
      <c r="D53" s="809"/>
      <c r="E53" s="988"/>
      <c r="F53" s="1015"/>
      <c r="G53" s="989"/>
    </row>
    <row r="54" spans="1:7" s="11" customFormat="1" ht="14.25" customHeight="1">
      <c r="A54" s="12" t="s">
        <v>133</v>
      </c>
      <c r="B54" s="25" t="s">
        <v>134</v>
      </c>
      <c r="C54" s="46" t="s">
        <v>135</v>
      </c>
      <c r="D54" s="816"/>
      <c r="E54" s="988"/>
      <c r="F54" s="1015"/>
      <c r="G54" s="989"/>
    </row>
    <row r="55" spans="1:7" s="11" customFormat="1" ht="14.25" customHeight="1">
      <c r="A55" s="12" t="s">
        <v>136</v>
      </c>
      <c r="B55" s="25" t="s">
        <v>137</v>
      </c>
      <c r="C55" s="46" t="s">
        <v>138</v>
      </c>
      <c r="D55" s="816"/>
      <c r="E55" s="988"/>
      <c r="F55" s="1015"/>
      <c r="G55" s="989"/>
    </row>
    <row r="56" spans="1:7" s="11" customFormat="1" ht="14.25" customHeight="1">
      <c r="A56" s="18" t="s">
        <v>139</v>
      </c>
      <c r="B56" s="47" t="s">
        <v>140</v>
      </c>
      <c r="C56" s="43" t="s">
        <v>141</v>
      </c>
      <c r="D56" s="817"/>
      <c r="E56" s="990"/>
      <c r="F56" s="1018"/>
      <c r="G56" s="991"/>
    </row>
    <row r="57" spans="1:7" s="11" customFormat="1" ht="15.75" customHeight="1">
      <c r="A57" s="20" t="s">
        <v>142</v>
      </c>
      <c r="B57" s="48" t="s">
        <v>143</v>
      </c>
      <c r="C57" s="22" t="s">
        <v>144</v>
      </c>
      <c r="D57" s="818">
        <f>SUM(D46:D56)</f>
        <v>10668000</v>
      </c>
      <c r="E57" s="818">
        <f>SUM(E46:E56)</f>
        <v>0</v>
      </c>
      <c r="F57" s="818">
        <f>SUM(F46:F56)</f>
        <v>2955210</v>
      </c>
      <c r="G57" s="909">
        <f>SUM(G46:G56)</f>
        <v>13623210</v>
      </c>
    </row>
    <row r="58" spans="1:7" s="11" customFormat="1" ht="14.25" customHeight="1">
      <c r="A58" s="49" t="s">
        <v>145</v>
      </c>
      <c r="B58" s="24" t="s">
        <v>146</v>
      </c>
      <c r="C58" s="50" t="s">
        <v>147</v>
      </c>
      <c r="D58" s="819"/>
      <c r="E58" s="986"/>
      <c r="F58" s="1018"/>
      <c r="G58" s="992"/>
    </row>
    <row r="59" spans="1:7" s="11" customFormat="1" ht="14.25" customHeight="1">
      <c r="A59" s="51" t="s">
        <v>148</v>
      </c>
      <c r="B59" s="25" t="s">
        <v>149</v>
      </c>
      <c r="C59" s="46" t="s">
        <v>150</v>
      </c>
      <c r="D59" s="816"/>
      <c r="E59" s="988"/>
      <c r="F59" s="1015"/>
      <c r="G59" s="989"/>
    </row>
    <row r="60" spans="1:7" s="11" customFormat="1" ht="14.25" customHeight="1">
      <c r="A60" s="51" t="s">
        <v>151</v>
      </c>
      <c r="B60" s="25" t="s">
        <v>152</v>
      </c>
      <c r="C60" s="46" t="s">
        <v>153</v>
      </c>
      <c r="D60" s="816"/>
      <c r="E60" s="988"/>
      <c r="F60" s="1015"/>
      <c r="G60" s="989"/>
    </row>
    <row r="61" spans="1:7" s="11" customFormat="1" ht="14.25" customHeight="1">
      <c r="A61" s="51" t="s">
        <v>154</v>
      </c>
      <c r="B61" s="25" t="s">
        <v>155</v>
      </c>
      <c r="C61" s="46" t="s">
        <v>156</v>
      </c>
      <c r="D61" s="816"/>
      <c r="E61" s="988"/>
      <c r="F61" s="1015"/>
      <c r="G61" s="989"/>
    </row>
    <row r="62" spans="1:7" s="11" customFormat="1" ht="14.25" customHeight="1">
      <c r="A62" s="52" t="s">
        <v>157</v>
      </c>
      <c r="B62" s="47" t="s">
        <v>158</v>
      </c>
      <c r="C62" s="43" t="s">
        <v>159</v>
      </c>
      <c r="D62" s="817"/>
      <c r="E62" s="990"/>
      <c r="F62" s="1018"/>
      <c r="G62" s="991"/>
    </row>
    <row r="63" spans="1:7" s="11" customFormat="1" ht="14.25" customHeight="1">
      <c r="A63" s="28" t="s">
        <v>160</v>
      </c>
      <c r="B63" s="48" t="s">
        <v>161</v>
      </c>
      <c r="C63" s="53" t="s">
        <v>162</v>
      </c>
      <c r="D63" s="820">
        <f>SUM(D58:D62)</f>
        <v>0</v>
      </c>
      <c r="E63" s="820"/>
      <c r="F63" s="820"/>
      <c r="G63" s="984">
        <f>SUM(G58:G62)</f>
        <v>0</v>
      </c>
    </row>
    <row r="64" spans="1:7" s="11" customFormat="1" ht="16.5" customHeight="1">
      <c r="A64" s="32" t="s">
        <v>163</v>
      </c>
      <c r="B64" s="54" t="s">
        <v>164</v>
      </c>
      <c r="C64" s="55" t="s">
        <v>165</v>
      </c>
      <c r="D64" s="815"/>
      <c r="E64" s="986"/>
      <c r="F64" s="1018"/>
      <c r="G64" s="992"/>
    </row>
    <row r="65" spans="1:7" s="11" customFormat="1" ht="17.25" customHeight="1">
      <c r="A65" s="18" t="s">
        <v>166</v>
      </c>
      <c r="B65" s="47" t="s">
        <v>167</v>
      </c>
      <c r="C65" s="56" t="s">
        <v>168</v>
      </c>
      <c r="D65" s="813"/>
      <c r="E65" s="994"/>
      <c r="F65" s="1016"/>
      <c r="G65" s="991"/>
    </row>
    <row r="66" spans="1:7" s="11" customFormat="1" ht="17.25" customHeight="1">
      <c r="A66" s="28" t="s">
        <v>169</v>
      </c>
      <c r="B66" s="21" t="s">
        <v>170</v>
      </c>
      <c r="C66" s="22" t="s">
        <v>171</v>
      </c>
      <c r="D66" s="808">
        <f>SUM(D64:D65)</f>
        <v>0</v>
      </c>
      <c r="E66" s="808"/>
      <c r="F66" s="808"/>
      <c r="G66" s="23">
        <f>SUM(G64:G65)</f>
        <v>0</v>
      </c>
    </row>
    <row r="67" spans="1:7" s="11" customFormat="1" ht="16.5" customHeight="1">
      <c r="A67" s="8" t="s">
        <v>172</v>
      </c>
      <c r="B67" s="9" t="s">
        <v>173</v>
      </c>
      <c r="C67" s="10" t="s">
        <v>174</v>
      </c>
      <c r="D67" s="821"/>
      <c r="E67" s="986"/>
      <c r="F67" s="1018"/>
      <c r="G67" s="992"/>
    </row>
    <row r="68" spans="1:7" s="11" customFormat="1" ht="14.25" customHeight="1">
      <c r="A68" s="18" t="s">
        <v>175</v>
      </c>
      <c r="B68" s="47" t="s">
        <v>176</v>
      </c>
      <c r="C68" s="19" t="s">
        <v>177</v>
      </c>
      <c r="D68" s="822"/>
      <c r="E68" s="994"/>
      <c r="F68" s="1016"/>
      <c r="G68" s="991"/>
    </row>
    <row r="69" spans="1:7" s="11" customFormat="1" ht="15.75" customHeight="1">
      <c r="A69" s="18" t="s">
        <v>178</v>
      </c>
      <c r="B69" s="57" t="s">
        <v>179</v>
      </c>
      <c r="C69" s="58" t="s">
        <v>180</v>
      </c>
      <c r="D69" s="823">
        <f>SUM(D67:D68)</f>
        <v>0</v>
      </c>
      <c r="E69" s="823">
        <f>SUM(E67:E68)</f>
        <v>0</v>
      </c>
      <c r="F69" s="823">
        <f>SUM(F67:F68)</f>
        <v>0</v>
      </c>
      <c r="G69" s="59">
        <f>SUM(G67:G68)</f>
        <v>0</v>
      </c>
    </row>
    <row r="70" spans="1:7" s="11" customFormat="1" ht="21" customHeight="1">
      <c r="A70" s="28" t="s">
        <v>181</v>
      </c>
      <c r="B70" s="48" t="s">
        <v>182</v>
      </c>
      <c r="C70" s="60" t="s">
        <v>183</v>
      </c>
      <c r="D70" s="814">
        <f>SUM(D22+D31+D45+D57+D63+D66+D69)</f>
        <v>115931295</v>
      </c>
      <c r="E70" s="814">
        <f>SUM(E22+E31+E45+E57+E63+E66+E69)</f>
        <v>9753417</v>
      </c>
      <c r="F70" s="814">
        <f>SUM(F22+F31+F45+F57+F63+F66+F69)</f>
        <v>66897274</v>
      </c>
      <c r="G70" s="525">
        <f>SUM(G22+G31+G45+G57+G63+G66+G69)</f>
        <v>192581986</v>
      </c>
    </row>
    <row r="71" spans="1:7" s="11" customFormat="1" ht="14.25" customHeight="1">
      <c r="A71" s="8" t="s">
        <v>184</v>
      </c>
      <c r="B71" s="9" t="s">
        <v>185</v>
      </c>
      <c r="C71" s="10" t="s">
        <v>186</v>
      </c>
      <c r="D71" s="824"/>
      <c r="E71" s="986"/>
      <c r="F71" s="1018"/>
      <c r="G71" s="992"/>
    </row>
    <row r="72" spans="1:7" s="11" customFormat="1" ht="14.25" customHeight="1">
      <c r="A72" s="12" t="s">
        <v>187</v>
      </c>
      <c r="B72" s="13" t="s">
        <v>188</v>
      </c>
      <c r="C72" s="14" t="s">
        <v>189</v>
      </c>
      <c r="D72" s="825">
        <f>SUM(D73:D74)</f>
        <v>180445049</v>
      </c>
      <c r="E72" s="825">
        <f>SUM(E73:E74)</f>
        <v>73862252</v>
      </c>
      <c r="F72" s="825"/>
      <c r="G72" s="985">
        <f>SUM(G73:G74)</f>
        <v>254307301</v>
      </c>
    </row>
    <row r="73" spans="1:7" s="11" customFormat="1" ht="14.25" customHeight="1">
      <c r="A73" s="12" t="s">
        <v>190</v>
      </c>
      <c r="B73" s="61" t="s">
        <v>191</v>
      </c>
      <c r="C73" s="14" t="s">
        <v>192</v>
      </c>
      <c r="D73" s="816">
        <v>180445049</v>
      </c>
      <c r="E73" s="988">
        <v>73862252</v>
      </c>
      <c r="F73" s="1015"/>
      <c r="G73" s="989">
        <v>254307301</v>
      </c>
    </row>
    <row r="74" spans="1:7" s="11" customFormat="1" ht="14.25" customHeight="1">
      <c r="A74" s="18" t="s">
        <v>193</v>
      </c>
      <c r="B74" s="62" t="s">
        <v>194</v>
      </c>
      <c r="C74" s="14" t="s">
        <v>195</v>
      </c>
      <c r="D74" s="817"/>
      <c r="E74" s="990"/>
      <c r="F74" s="1018"/>
      <c r="G74" s="991"/>
    </row>
    <row r="75" spans="1:7" s="11" customFormat="1" ht="14.25" customHeight="1">
      <c r="A75" s="28" t="s">
        <v>196</v>
      </c>
      <c r="B75" s="63" t="s">
        <v>197</v>
      </c>
      <c r="C75" s="64" t="s">
        <v>198</v>
      </c>
      <c r="D75" s="814">
        <f>SUM(D71:D72)</f>
        <v>180445049</v>
      </c>
      <c r="E75" s="814">
        <f>SUM(E71:E72)</f>
        <v>73862252</v>
      </c>
      <c r="F75" s="814">
        <f>SUM(F71:F72)</f>
        <v>0</v>
      </c>
      <c r="G75" s="525">
        <f>SUM(G71:G72)</f>
        <v>254307301</v>
      </c>
    </row>
    <row r="76" spans="1:7" s="11" customFormat="1" ht="18.75" customHeight="1">
      <c r="A76" s="28" t="s">
        <v>199</v>
      </c>
      <c r="B76" s="826" t="s">
        <v>200</v>
      </c>
      <c r="C76" s="22"/>
      <c r="D76" s="814">
        <f>SUM(D75,D70)</f>
        <v>296376344</v>
      </c>
      <c r="E76" s="814">
        <f>SUM(E75,E70)</f>
        <v>83615669</v>
      </c>
      <c r="F76" s="814">
        <f>SUM(F75,F70)</f>
        <v>66897274</v>
      </c>
      <c r="G76" s="525">
        <f>SUM(G75,G70)</f>
        <v>446889287</v>
      </c>
    </row>
    <row r="77" spans="1:4" ht="17.25" customHeight="1">
      <c r="A77" s="1115"/>
      <c r="B77" s="1115"/>
      <c r="C77" s="1115"/>
      <c r="D77" s="1115"/>
    </row>
    <row r="78" spans="1:7" s="65" customFormat="1" ht="16.5" customHeight="1">
      <c r="A78" s="1118" t="s">
        <v>201</v>
      </c>
      <c r="B78" s="1118"/>
      <c r="C78" s="1118"/>
      <c r="D78" s="1118"/>
      <c r="E78" s="1118"/>
      <c r="F78" s="1118"/>
      <c r="G78" s="1118"/>
    </row>
    <row r="79" spans="1:7" ht="37.5" customHeight="1">
      <c r="A79" s="4" t="s">
        <v>2</v>
      </c>
      <c r="B79" s="5" t="s">
        <v>202</v>
      </c>
      <c r="C79" s="5" t="s">
        <v>4</v>
      </c>
      <c r="D79" s="6" t="str">
        <f>+D4</f>
        <v>2019. évi eredeti előirányzat</v>
      </c>
      <c r="E79" s="364" t="s">
        <v>730</v>
      </c>
      <c r="F79" s="364" t="s">
        <v>735</v>
      </c>
      <c r="G79" s="357" t="s">
        <v>731</v>
      </c>
    </row>
    <row r="80" spans="1:7" s="7" customFormat="1" ht="12" customHeight="1">
      <c r="A80" s="4" t="s">
        <v>5</v>
      </c>
      <c r="B80" s="5" t="s">
        <v>6</v>
      </c>
      <c r="C80" s="5" t="s">
        <v>7</v>
      </c>
      <c r="D80" s="6" t="s">
        <v>8</v>
      </c>
      <c r="E80" s="6" t="s">
        <v>268</v>
      </c>
      <c r="F80" s="6" t="s">
        <v>462</v>
      </c>
      <c r="G80" s="6" t="s">
        <v>732</v>
      </c>
    </row>
    <row r="81" spans="1:7" ht="15.75" customHeight="1">
      <c r="A81" s="49" t="s">
        <v>9</v>
      </c>
      <c r="B81" s="66" t="s">
        <v>203</v>
      </c>
      <c r="C81" s="67" t="s">
        <v>204</v>
      </c>
      <c r="D81" s="514">
        <v>24579042</v>
      </c>
      <c r="E81" s="971">
        <v>15685239</v>
      </c>
      <c r="F81" s="1019">
        <v>8340000</v>
      </c>
      <c r="G81" s="974">
        <v>48604281</v>
      </c>
    </row>
    <row r="82" spans="1:7" ht="15.75" customHeight="1">
      <c r="A82" s="51" t="s">
        <v>12</v>
      </c>
      <c r="B82" s="68" t="s">
        <v>205</v>
      </c>
      <c r="C82" s="69" t="s">
        <v>206</v>
      </c>
      <c r="D82" s="809">
        <v>4746113</v>
      </c>
      <c r="E82" s="972"/>
      <c r="F82" s="1020">
        <v>2000000</v>
      </c>
      <c r="G82" s="975">
        <v>6746113</v>
      </c>
    </row>
    <row r="83" spans="1:7" ht="15.75" customHeight="1">
      <c r="A83" s="51" t="s">
        <v>15</v>
      </c>
      <c r="B83" s="68" t="s">
        <v>207</v>
      </c>
      <c r="C83" s="69" t="s">
        <v>208</v>
      </c>
      <c r="D83" s="809">
        <v>25412000</v>
      </c>
      <c r="E83" s="972">
        <v>51200526</v>
      </c>
      <c r="F83" s="1020">
        <v>67998380</v>
      </c>
      <c r="G83" s="975">
        <v>144610906</v>
      </c>
    </row>
    <row r="84" spans="1:7" ht="15.75" customHeight="1">
      <c r="A84" s="49" t="s">
        <v>18</v>
      </c>
      <c r="B84" s="68" t="s">
        <v>209</v>
      </c>
      <c r="C84" s="69" t="s">
        <v>210</v>
      </c>
      <c r="D84" s="809">
        <v>1940000</v>
      </c>
      <c r="E84" s="972">
        <v>1468750</v>
      </c>
      <c r="F84" s="1020">
        <v>1674500</v>
      </c>
      <c r="G84" s="975">
        <v>5083250</v>
      </c>
    </row>
    <row r="85" spans="1:7" ht="15.75" customHeight="1">
      <c r="A85" s="51" t="s">
        <v>21</v>
      </c>
      <c r="B85" s="68" t="s">
        <v>211</v>
      </c>
      <c r="C85" s="69" t="s">
        <v>212</v>
      </c>
      <c r="D85" s="809">
        <f>SUM(D86:D92)</f>
        <v>65706154</v>
      </c>
      <c r="E85" s="809">
        <f>SUM(E86:E92)</f>
        <v>581461</v>
      </c>
      <c r="F85" s="809">
        <f>SUM(F86:F92)</f>
        <v>-24965846</v>
      </c>
      <c r="G85" s="982">
        <f>SUM(G86:G92)</f>
        <v>41321769</v>
      </c>
    </row>
    <row r="86" spans="1:7" ht="15.75" customHeight="1">
      <c r="A86" s="51" t="s">
        <v>24</v>
      </c>
      <c r="B86" s="68" t="s">
        <v>738</v>
      </c>
      <c r="C86" s="72" t="s">
        <v>214</v>
      </c>
      <c r="D86" s="1046"/>
      <c r="E86" s="1047"/>
      <c r="F86" s="1048">
        <v>6773985</v>
      </c>
      <c r="G86" s="1049">
        <v>6773985</v>
      </c>
    </row>
    <row r="87" spans="1:7" ht="15.75" customHeight="1">
      <c r="A87" s="51" t="s">
        <v>27</v>
      </c>
      <c r="B87" s="70" t="s">
        <v>215</v>
      </c>
      <c r="C87" s="103" t="s">
        <v>216</v>
      </c>
      <c r="D87" s="1046"/>
      <c r="E87" s="1047"/>
      <c r="F87" s="1048"/>
      <c r="G87" s="1049"/>
    </row>
    <row r="88" spans="1:7" ht="15.75" customHeight="1">
      <c r="A88" s="49" t="s">
        <v>30</v>
      </c>
      <c r="B88" s="70" t="s">
        <v>217</v>
      </c>
      <c r="C88" s="103" t="s">
        <v>218</v>
      </c>
      <c r="D88" s="1046"/>
      <c r="E88" s="1047"/>
      <c r="F88" s="1048"/>
      <c r="G88" s="1049"/>
    </row>
    <row r="89" spans="1:7" ht="15.75" customHeight="1">
      <c r="A89" s="51" t="s">
        <v>33</v>
      </c>
      <c r="B89" s="71" t="s">
        <v>219</v>
      </c>
      <c r="C89" s="103" t="s">
        <v>220</v>
      </c>
      <c r="D89" s="1050"/>
      <c r="E89" s="1047"/>
      <c r="F89" s="1048">
        <v>10000000</v>
      </c>
      <c r="G89" s="1049">
        <v>10000000</v>
      </c>
    </row>
    <row r="90" spans="1:7" ht="15.75" customHeight="1">
      <c r="A90" s="51" t="s">
        <v>36</v>
      </c>
      <c r="B90" s="70" t="s">
        <v>221</v>
      </c>
      <c r="C90" s="103" t="s">
        <v>222</v>
      </c>
      <c r="D90" s="1046"/>
      <c r="E90" s="1047"/>
      <c r="F90" s="1048"/>
      <c r="G90" s="1049"/>
    </row>
    <row r="91" spans="1:7" ht="15.75" customHeight="1">
      <c r="A91" s="51" t="s">
        <v>38</v>
      </c>
      <c r="B91" s="70" t="s">
        <v>223</v>
      </c>
      <c r="C91" s="103" t="s">
        <v>224</v>
      </c>
      <c r="D91" s="1050">
        <f>'5.sz.mell'!E20</f>
        <v>0</v>
      </c>
      <c r="E91" s="1047"/>
      <c r="F91" s="1048">
        <v>4196000</v>
      </c>
      <c r="G91" s="1049">
        <v>4196000</v>
      </c>
    </row>
    <row r="92" spans="1:7" ht="15.75" customHeight="1">
      <c r="A92" s="49" t="s">
        <v>40</v>
      </c>
      <c r="B92" s="70" t="s">
        <v>225</v>
      </c>
      <c r="C92" s="103" t="s">
        <v>226</v>
      </c>
      <c r="D92" s="1046">
        <v>65706154</v>
      </c>
      <c r="E92" s="1047">
        <v>581461</v>
      </c>
      <c r="F92" s="1048">
        <v>-45935831</v>
      </c>
      <c r="G92" s="1049">
        <v>20351784</v>
      </c>
    </row>
    <row r="93" spans="1:7" ht="15.75" customHeight="1">
      <c r="A93" s="51" t="s">
        <v>42</v>
      </c>
      <c r="B93" s="70" t="s">
        <v>227</v>
      </c>
      <c r="C93" s="72" t="s">
        <v>226</v>
      </c>
      <c r="D93" s="1046"/>
      <c r="E93" s="1047"/>
      <c r="F93" s="1048"/>
      <c r="G93" s="1049"/>
    </row>
    <row r="94" spans="1:7" ht="15.75" customHeight="1">
      <c r="A94" s="52" t="s">
        <v>44</v>
      </c>
      <c r="B94" s="73" t="s">
        <v>228</v>
      </c>
      <c r="C94" s="74" t="s">
        <v>226</v>
      </c>
      <c r="D94" s="1051"/>
      <c r="E94" s="1052"/>
      <c r="F94" s="1053"/>
      <c r="G94" s="1054"/>
    </row>
    <row r="95" spans="1:7" ht="15.75" customHeight="1">
      <c r="A95" s="75" t="s">
        <v>46</v>
      </c>
      <c r="B95" s="76" t="s">
        <v>456</v>
      </c>
      <c r="C95" s="30" t="s">
        <v>229</v>
      </c>
      <c r="D95" s="818">
        <f>SUM(D81:D85)</f>
        <v>122383309</v>
      </c>
      <c r="E95" s="818">
        <f>SUM(E81:E85)</f>
        <v>68935976</v>
      </c>
      <c r="F95" s="818">
        <f>SUM(F81:F85)</f>
        <v>55047034</v>
      </c>
      <c r="G95" s="977">
        <f>SUM(G81:G85)</f>
        <v>246366319</v>
      </c>
    </row>
    <row r="96" spans="1:7" ht="16.5" customHeight="1">
      <c r="A96" s="49" t="s">
        <v>48</v>
      </c>
      <c r="B96" s="66" t="s">
        <v>230</v>
      </c>
      <c r="C96" s="67" t="s">
        <v>231</v>
      </c>
      <c r="D96" s="1045">
        <v>135309060</v>
      </c>
      <c r="E96" s="973">
        <v>11843183</v>
      </c>
      <c r="F96" s="1021">
        <v>-13670683</v>
      </c>
      <c r="G96" s="978">
        <v>133481560</v>
      </c>
    </row>
    <row r="97" spans="1:7" ht="16.5" customHeight="1">
      <c r="A97" s="51" t="s">
        <v>50</v>
      </c>
      <c r="B97" s="68" t="s">
        <v>232</v>
      </c>
      <c r="C97" s="69" t="s">
        <v>233</v>
      </c>
      <c r="D97" s="809"/>
      <c r="E97" s="973"/>
      <c r="F97" s="1021">
        <v>27999923</v>
      </c>
      <c r="G97" s="975">
        <v>27999923</v>
      </c>
    </row>
    <row r="98" spans="1:7" ht="16.5" customHeight="1">
      <c r="A98" s="49" t="s">
        <v>53</v>
      </c>
      <c r="B98" s="13" t="s">
        <v>234</v>
      </c>
      <c r="C98" s="14" t="s">
        <v>235</v>
      </c>
      <c r="D98" s="809">
        <f>SUM(D99:D104)</f>
        <v>0</v>
      </c>
      <c r="E98" s="973">
        <f aca="true" t="shared" si="0" ref="E98:E104">G98-D98</f>
        <v>0</v>
      </c>
      <c r="F98" s="1021"/>
      <c r="G98" s="975"/>
    </row>
    <row r="99" spans="1:7" ht="16.5" customHeight="1">
      <c r="A99" s="51" t="s">
        <v>56</v>
      </c>
      <c r="B99" s="68" t="s">
        <v>236</v>
      </c>
      <c r="C99" s="14" t="s">
        <v>237</v>
      </c>
      <c r="D99" s="809"/>
      <c r="E99" s="973">
        <f t="shared" si="0"/>
        <v>0</v>
      </c>
      <c r="F99" s="1021"/>
      <c r="G99" s="975"/>
    </row>
    <row r="100" spans="1:7" ht="16.5" customHeight="1">
      <c r="A100" s="49" t="s">
        <v>59</v>
      </c>
      <c r="B100" s="77" t="s">
        <v>217</v>
      </c>
      <c r="C100" s="14" t="s">
        <v>238</v>
      </c>
      <c r="D100" s="809"/>
      <c r="E100" s="973">
        <f t="shared" si="0"/>
        <v>0</v>
      </c>
      <c r="F100" s="1021"/>
      <c r="G100" s="975"/>
    </row>
    <row r="101" spans="1:7" ht="16.5" customHeight="1">
      <c r="A101" s="51" t="s">
        <v>61</v>
      </c>
      <c r="B101" s="77" t="s">
        <v>239</v>
      </c>
      <c r="C101" s="14" t="s">
        <v>240</v>
      </c>
      <c r="D101" s="809"/>
      <c r="E101" s="973">
        <f t="shared" si="0"/>
        <v>0</v>
      </c>
      <c r="F101" s="1021"/>
      <c r="G101" s="975"/>
    </row>
    <row r="102" spans="1:7" ht="16.5" customHeight="1">
      <c r="A102" s="49" t="s">
        <v>63</v>
      </c>
      <c r="B102" s="77" t="s">
        <v>241</v>
      </c>
      <c r="C102" s="14" t="s">
        <v>242</v>
      </c>
      <c r="D102" s="809"/>
      <c r="E102" s="973">
        <f t="shared" si="0"/>
        <v>0</v>
      </c>
      <c r="F102" s="1021"/>
      <c r="G102" s="975"/>
    </row>
    <row r="103" spans="1:7" ht="16.5" customHeight="1">
      <c r="A103" s="51" t="s">
        <v>65</v>
      </c>
      <c r="B103" s="77" t="s">
        <v>243</v>
      </c>
      <c r="C103" s="14" t="s">
        <v>244</v>
      </c>
      <c r="D103" s="809"/>
      <c r="E103" s="973">
        <f t="shared" si="0"/>
        <v>0</v>
      </c>
      <c r="F103" s="1021"/>
      <c r="G103" s="975"/>
    </row>
    <row r="104" spans="1:7" ht="16.5" customHeight="1">
      <c r="A104" s="78" t="s">
        <v>67</v>
      </c>
      <c r="B104" s="79" t="s">
        <v>245</v>
      </c>
      <c r="C104" s="14" t="s">
        <v>246</v>
      </c>
      <c r="D104" s="813"/>
      <c r="E104" s="973">
        <f t="shared" si="0"/>
        <v>0</v>
      </c>
      <c r="F104" s="1022"/>
      <c r="G104" s="976"/>
    </row>
    <row r="105" spans="1:7" ht="16.5" customHeight="1">
      <c r="A105" s="75" t="s">
        <v>69</v>
      </c>
      <c r="B105" s="76" t="s">
        <v>455</v>
      </c>
      <c r="C105" s="30" t="s">
        <v>247</v>
      </c>
      <c r="D105" s="814">
        <f>+D96+D97+D98</f>
        <v>135309060</v>
      </c>
      <c r="E105" s="814">
        <f>+E96+E97+E98</f>
        <v>11843183</v>
      </c>
      <c r="F105" s="814">
        <f>+F96+F97+F98</f>
        <v>14329240</v>
      </c>
      <c r="G105" s="979">
        <f>+G96+G97+G98</f>
        <v>161481483</v>
      </c>
    </row>
    <row r="106" spans="1:7" ht="16.5" customHeight="1">
      <c r="A106" s="80" t="s">
        <v>71</v>
      </c>
      <c r="B106" s="48" t="s">
        <v>248</v>
      </c>
      <c r="C106" s="30" t="s">
        <v>249</v>
      </c>
      <c r="D106" s="827">
        <f>SUM(D95+D105)</f>
        <v>257692369</v>
      </c>
      <c r="E106" s="983">
        <f>SUM(E95+E105)</f>
        <v>80779159</v>
      </c>
      <c r="F106" s="983">
        <f>SUM(F95+F105)</f>
        <v>69376274</v>
      </c>
      <c r="G106" s="980">
        <f>SUM(G95+G105)</f>
        <v>407847802</v>
      </c>
    </row>
    <row r="107" spans="1:7" ht="16.5" customHeight="1">
      <c r="A107" s="81" t="s">
        <v>74</v>
      </c>
      <c r="B107" s="82" t="s">
        <v>250</v>
      </c>
      <c r="C107" s="83" t="s">
        <v>251</v>
      </c>
      <c r="D107" s="828">
        <f>'16.sz.mell'!D8</f>
        <v>0</v>
      </c>
      <c r="E107" s="973">
        <f>G107-D107</f>
        <v>0</v>
      </c>
      <c r="F107" s="1021"/>
      <c r="G107" s="978"/>
    </row>
    <row r="108" spans="1:7" ht="16.5" customHeight="1">
      <c r="A108" s="51" t="s">
        <v>77</v>
      </c>
      <c r="B108" s="84" t="s">
        <v>252</v>
      </c>
      <c r="C108" s="69" t="s">
        <v>253</v>
      </c>
      <c r="D108" s="809"/>
      <c r="E108" s="973">
        <f>G108-D108</f>
        <v>0</v>
      </c>
      <c r="F108" s="1021"/>
      <c r="G108" s="975"/>
    </row>
    <row r="109" spans="1:7" ht="16.5" customHeight="1">
      <c r="A109" s="85" t="s">
        <v>80</v>
      </c>
      <c r="B109" s="84" t="s">
        <v>254</v>
      </c>
      <c r="C109" s="69" t="s">
        <v>255</v>
      </c>
      <c r="D109" s="809"/>
      <c r="E109" s="973">
        <v>357510</v>
      </c>
      <c r="F109" s="1021"/>
      <c r="G109" s="975">
        <v>357510</v>
      </c>
    </row>
    <row r="110" spans="1:7" ht="16.5" customHeight="1">
      <c r="A110" s="51" t="s">
        <v>82</v>
      </c>
      <c r="B110" s="786" t="s">
        <v>442</v>
      </c>
      <c r="C110" s="69" t="s">
        <v>441</v>
      </c>
      <c r="D110" s="809">
        <v>38683975</v>
      </c>
      <c r="E110" s="973">
        <v>2479000</v>
      </c>
      <c r="F110" s="1021">
        <v>-2479000</v>
      </c>
      <c r="G110" s="975">
        <v>38683975</v>
      </c>
    </row>
    <row r="111" spans="1:7" ht="16.5" customHeight="1">
      <c r="A111" s="85" t="s">
        <v>84</v>
      </c>
      <c r="B111" s="84" t="s">
        <v>256</v>
      </c>
      <c r="C111" s="69" t="s">
        <v>257</v>
      </c>
      <c r="D111" s="809"/>
      <c r="E111" s="973">
        <f>G111-D111</f>
        <v>0</v>
      </c>
      <c r="F111" s="1022"/>
      <c r="G111" s="976"/>
    </row>
    <row r="112" spans="1:8" ht="16.5" customHeight="1">
      <c r="A112" s="51" t="s">
        <v>86</v>
      </c>
      <c r="B112" s="29" t="s">
        <v>258</v>
      </c>
      <c r="C112" s="30" t="s">
        <v>259</v>
      </c>
      <c r="D112" s="829">
        <f>SUM(D107:D111)</f>
        <v>38683975</v>
      </c>
      <c r="E112" s="829">
        <f>SUM(E107:E111)</f>
        <v>2836510</v>
      </c>
      <c r="F112" s="829">
        <f>SUM(F107:F111)</f>
        <v>-2479000</v>
      </c>
      <c r="G112" s="981">
        <f>SUM(G107:G111)</f>
        <v>39041485</v>
      </c>
      <c r="H112" s="89"/>
    </row>
    <row r="113" spans="1:7" s="11" customFormat="1" ht="24.75" customHeight="1">
      <c r="A113" s="85" t="s">
        <v>89</v>
      </c>
      <c r="B113" s="21" t="s">
        <v>260</v>
      </c>
      <c r="C113" s="91" t="s">
        <v>261</v>
      </c>
      <c r="D113" s="829">
        <f>D106+D112</f>
        <v>296376344</v>
      </c>
      <c r="E113" s="829">
        <f>E106+E112</f>
        <v>83615669</v>
      </c>
      <c r="F113" s="829">
        <f>F106+F112</f>
        <v>66897274</v>
      </c>
      <c r="G113" s="981">
        <f>G106+G112</f>
        <v>446889287</v>
      </c>
    </row>
    <row r="114" ht="16.5" customHeight="1"/>
    <row r="115" ht="15">
      <c r="D115" s="554"/>
    </row>
  </sheetData>
  <sheetProtection/>
  <mergeCells count="5">
    <mergeCell ref="A3:B3"/>
    <mergeCell ref="A77:D77"/>
    <mergeCell ref="A2:G2"/>
    <mergeCell ref="A1:G1"/>
    <mergeCell ref="A78:G78"/>
  </mergeCells>
  <printOptions horizontalCentered="1"/>
  <pageMargins left="0.5905511811023623" right="0.1968503937007874" top="0.5118110236220472" bottom="0.8661417322834646" header="0.2755905511811024" footer="0.5905511811023623"/>
  <pageSetup cellComments="asDisplayed" fitToHeight="1" fitToWidth="1" horizontalDpi="600" verticalDpi="600" orientation="portrait" paperSize="8" scale="59" r:id="rId1"/>
  <headerFooter alignWithMargins="0">
    <oddHeader>&amp;C&amp;"Times New Roman CE,Félkövér"&amp;12
&amp;R&amp;"Times New Roman CE,Félkövér dőlt"&amp;11 9. melléklet a ........./2020. (.........) önkormányzati rendelethez</oddHeader>
  </headerFooter>
  <rowBreaks count="2" manualBreakCount="2">
    <brk id="44" max="5" man="1"/>
    <brk id="9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="70" zoomScaleNormal="70" zoomScalePageLayoutView="0" workbookViewId="0" topLeftCell="A1">
      <selection activeCell="A1" sqref="A1:L1"/>
    </sheetView>
  </sheetViews>
  <sheetFormatPr defaultColWidth="9.375" defaultRowHeight="12.75"/>
  <cols>
    <col min="1" max="1" width="6.625" style="348" customWidth="1"/>
    <col min="2" max="2" width="24.625" style="309" customWidth="1"/>
    <col min="3" max="3" width="13.00390625" style="776" customWidth="1"/>
    <col min="4" max="5" width="15.50390625" style="349" customWidth="1"/>
    <col min="6" max="6" width="11.50390625" style="349" customWidth="1"/>
    <col min="7" max="8" width="13.00390625" style="349" customWidth="1"/>
    <col min="9" max="10" width="14.00390625" style="349" customWidth="1"/>
    <col min="11" max="11" width="13.375" style="309" customWidth="1"/>
    <col min="12" max="12" width="14.625" style="309" customWidth="1"/>
    <col min="13" max="16384" width="9.375" style="309" customWidth="1"/>
  </cols>
  <sheetData>
    <row r="1" spans="1:12" ht="43.5" customHeight="1">
      <c r="A1" s="1189" t="s">
        <v>709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</row>
    <row r="2" spans="1:10" ht="13.5">
      <c r="A2" s="310"/>
      <c r="B2" s="311"/>
      <c r="C2" s="770"/>
      <c r="D2" s="312"/>
      <c r="E2" s="313"/>
      <c r="F2" s="313"/>
      <c r="G2" s="314"/>
      <c r="H2" s="314"/>
      <c r="I2" s="314"/>
      <c r="J2" s="313"/>
    </row>
    <row r="3" spans="1:12" ht="13.5">
      <c r="A3" s="310"/>
      <c r="B3" s="315"/>
      <c r="C3" s="771"/>
      <c r="D3" s="316"/>
      <c r="E3" s="312"/>
      <c r="F3" s="312"/>
      <c r="G3" s="312"/>
      <c r="H3" s="312"/>
      <c r="I3" s="312"/>
      <c r="J3" s="1191" t="s">
        <v>411</v>
      </c>
      <c r="K3" s="1191"/>
      <c r="L3" s="1191"/>
    </row>
    <row r="4" spans="1:12" s="323" customFormat="1" ht="69.75" customHeight="1">
      <c r="A4" s="317" t="s">
        <v>406</v>
      </c>
      <c r="B4" s="318" t="s">
        <v>443</v>
      </c>
      <c r="C4" s="772" t="s">
        <v>444</v>
      </c>
      <c r="D4" s="318" t="s">
        <v>547</v>
      </c>
      <c r="E4" s="318" t="s">
        <v>548</v>
      </c>
      <c r="F4" s="318" t="s">
        <v>107</v>
      </c>
      <c r="G4" s="319" t="s">
        <v>446</v>
      </c>
      <c r="H4" s="319" t="s">
        <v>447</v>
      </c>
      <c r="I4" s="319" t="s">
        <v>415</v>
      </c>
      <c r="J4" s="320" t="s">
        <v>448</v>
      </c>
      <c r="K4" s="779" t="s">
        <v>188</v>
      </c>
      <c r="L4" s="351" t="s">
        <v>449</v>
      </c>
    </row>
    <row r="5" spans="1:12" s="323" customFormat="1" ht="39.75" customHeight="1">
      <c r="A5" s="1042" t="s">
        <v>9</v>
      </c>
      <c r="B5" s="1055" t="s">
        <v>668</v>
      </c>
      <c r="C5" s="1060" t="s">
        <v>656</v>
      </c>
      <c r="D5" s="1055"/>
      <c r="E5" s="1055"/>
      <c r="F5" s="1055"/>
      <c r="G5" s="1056"/>
      <c r="H5" s="1056"/>
      <c r="I5" s="1056"/>
      <c r="J5" s="1057"/>
      <c r="K5" s="1061"/>
      <c r="L5" s="777">
        <f>SUM(D5:K5)</f>
        <v>0</v>
      </c>
    </row>
    <row r="6" spans="1:12" s="323" customFormat="1" ht="39.75" customHeight="1">
      <c r="A6" s="324" t="s">
        <v>12</v>
      </c>
      <c r="B6" s="1043" t="s">
        <v>669</v>
      </c>
      <c r="C6" s="1062" t="s">
        <v>657</v>
      </c>
      <c r="D6" s="1043"/>
      <c r="E6" s="1043"/>
      <c r="F6" s="1043"/>
      <c r="G6" s="1063"/>
      <c r="H6" s="1063"/>
      <c r="I6" s="1063"/>
      <c r="J6" s="704"/>
      <c r="K6" s="1064"/>
      <c r="L6" s="996">
        <f aca="true" t="shared" si="0" ref="L6:L22">SUM(D6:K6)</f>
        <v>0</v>
      </c>
    </row>
    <row r="7" spans="1:12" s="323" customFormat="1" ht="39.75" customHeight="1">
      <c r="A7" s="324" t="s">
        <v>15</v>
      </c>
      <c r="B7" s="1043" t="s">
        <v>670</v>
      </c>
      <c r="C7" s="1062" t="s">
        <v>658</v>
      </c>
      <c r="D7" s="1043"/>
      <c r="E7" s="1043"/>
      <c r="F7" s="1043"/>
      <c r="G7" s="1063"/>
      <c r="H7" s="1063"/>
      <c r="I7" s="1063"/>
      <c r="J7" s="704"/>
      <c r="K7" s="1064"/>
      <c r="L7" s="996">
        <f t="shared" si="0"/>
        <v>0</v>
      </c>
    </row>
    <row r="8" spans="1:12" s="323" customFormat="1" ht="39.75" customHeight="1">
      <c r="A8" s="324" t="s">
        <v>18</v>
      </c>
      <c r="B8" s="1043" t="s">
        <v>671</v>
      </c>
      <c r="C8" s="1062" t="s">
        <v>659</v>
      </c>
      <c r="D8" s="1043"/>
      <c r="E8" s="1043"/>
      <c r="F8" s="1043"/>
      <c r="G8" s="1063"/>
      <c r="H8" s="1063"/>
      <c r="I8" s="1063"/>
      <c r="J8" s="704"/>
      <c r="K8" s="1064"/>
      <c r="L8" s="996">
        <f t="shared" si="0"/>
        <v>0</v>
      </c>
    </row>
    <row r="9" spans="1:12" s="323" customFormat="1" ht="39.75" customHeight="1">
      <c r="A9" s="324" t="s">
        <v>21</v>
      </c>
      <c r="B9" s="1043" t="s">
        <v>739</v>
      </c>
      <c r="C9" s="1062" t="s">
        <v>740</v>
      </c>
      <c r="D9" s="1043">
        <v>28454</v>
      </c>
      <c r="E9" s="1043"/>
      <c r="F9" s="1043"/>
      <c r="G9" s="1063"/>
      <c r="H9" s="1063"/>
      <c r="I9" s="1063"/>
      <c r="J9" s="704"/>
      <c r="K9" s="1064"/>
      <c r="L9" s="996">
        <f t="shared" si="0"/>
        <v>28454</v>
      </c>
    </row>
    <row r="10" spans="1:12" s="323" customFormat="1" ht="39.75" customHeight="1">
      <c r="A10" s="324" t="s">
        <v>24</v>
      </c>
      <c r="B10" s="1043" t="s">
        <v>672</v>
      </c>
      <c r="C10" s="1062" t="s">
        <v>660</v>
      </c>
      <c r="D10" s="1043"/>
      <c r="E10" s="1043"/>
      <c r="F10" s="1043"/>
      <c r="G10" s="1063"/>
      <c r="H10" s="1063"/>
      <c r="I10" s="1063"/>
      <c r="J10" s="704"/>
      <c r="K10" s="1064">
        <v>254307</v>
      </c>
      <c r="L10" s="996">
        <f t="shared" si="0"/>
        <v>254307</v>
      </c>
    </row>
    <row r="11" spans="1:12" s="323" customFormat="1" ht="39.75" customHeight="1">
      <c r="A11" s="324" t="s">
        <v>27</v>
      </c>
      <c r="B11" s="1043" t="s">
        <v>673</v>
      </c>
      <c r="C11" s="1062" t="s">
        <v>661</v>
      </c>
      <c r="D11" s="1043">
        <v>21197</v>
      </c>
      <c r="E11" s="1043"/>
      <c r="F11" s="1043"/>
      <c r="G11" s="1063">
        <v>648</v>
      </c>
      <c r="H11" s="1063"/>
      <c r="I11" s="1063"/>
      <c r="J11" s="704"/>
      <c r="K11" s="1064"/>
      <c r="L11" s="996">
        <f t="shared" si="0"/>
        <v>21845</v>
      </c>
    </row>
    <row r="12" spans="1:12" s="323" customFormat="1" ht="39.75" customHeight="1">
      <c r="A12" s="324" t="s">
        <v>30</v>
      </c>
      <c r="B12" s="1043" t="s">
        <v>741</v>
      </c>
      <c r="C12" s="1062" t="s">
        <v>742</v>
      </c>
      <c r="D12" s="1043"/>
      <c r="E12" s="1043">
        <v>30000</v>
      </c>
      <c r="F12" s="1043"/>
      <c r="G12" s="1063"/>
      <c r="H12" s="1063"/>
      <c r="I12" s="1063"/>
      <c r="J12" s="704"/>
      <c r="K12" s="1064"/>
      <c r="L12" s="996">
        <f t="shared" si="0"/>
        <v>30000</v>
      </c>
    </row>
    <row r="13" spans="1:12" s="323" customFormat="1" ht="39.75" customHeight="1">
      <c r="A13" s="324" t="s">
        <v>33</v>
      </c>
      <c r="B13" s="1043" t="s">
        <v>674</v>
      </c>
      <c r="C13" s="1062" t="s">
        <v>662</v>
      </c>
      <c r="D13" s="1043"/>
      <c r="E13" s="1043"/>
      <c r="F13" s="1043"/>
      <c r="G13" s="1063"/>
      <c r="H13" s="1063"/>
      <c r="I13" s="1063"/>
      <c r="J13" s="704"/>
      <c r="K13" s="1064"/>
      <c r="L13" s="996">
        <f t="shared" si="0"/>
        <v>0</v>
      </c>
    </row>
    <row r="14" spans="1:12" s="323" customFormat="1" ht="39.75" customHeight="1">
      <c r="A14" s="324" t="s">
        <v>36</v>
      </c>
      <c r="B14" s="1043" t="s">
        <v>675</v>
      </c>
      <c r="C14" s="1062" t="s">
        <v>663</v>
      </c>
      <c r="D14" s="1043">
        <v>2722</v>
      </c>
      <c r="E14" s="1043">
        <v>13000</v>
      </c>
      <c r="F14" s="1043"/>
      <c r="G14" s="1063">
        <v>7260</v>
      </c>
      <c r="H14" s="1063"/>
      <c r="I14" s="1063"/>
      <c r="J14" s="704"/>
      <c r="K14" s="1064"/>
      <c r="L14" s="996">
        <f t="shared" si="0"/>
        <v>22982</v>
      </c>
    </row>
    <row r="15" spans="1:12" s="323" customFormat="1" ht="39.75" customHeight="1">
      <c r="A15" s="324" t="s">
        <v>38</v>
      </c>
      <c r="B15" s="1043" t="s">
        <v>676</v>
      </c>
      <c r="C15" s="1062" t="s">
        <v>664</v>
      </c>
      <c r="D15" s="1043">
        <v>14889</v>
      </c>
      <c r="E15" s="1043"/>
      <c r="F15" s="1043"/>
      <c r="G15" s="1063"/>
      <c r="H15" s="1063"/>
      <c r="I15" s="1063"/>
      <c r="J15" s="704"/>
      <c r="K15" s="1064"/>
      <c r="L15" s="996">
        <f t="shared" si="0"/>
        <v>14889</v>
      </c>
    </row>
    <row r="16" spans="1:12" s="323" customFormat="1" ht="39.75" customHeight="1">
      <c r="A16" s="324" t="s">
        <v>40</v>
      </c>
      <c r="B16" s="1043" t="s">
        <v>677</v>
      </c>
      <c r="C16" s="1062" t="s">
        <v>650</v>
      </c>
      <c r="D16" s="1043"/>
      <c r="E16" s="1043"/>
      <c r="F16" s="1043"/>
      <c r="G16" s="1063"/>
      <c r="H16" s="1063"/>
      <c r="I16" s="1063"/>
      <c r="J16" s="704"/>
      <c r="K16" s="1064"/>
      <c r="L16" s="996">
        <f t="shared" si="0"/>
        <v>0</v>
      </c>
    </row>
    <row r="17" spans="1:12" s="323" customFormat="1" ht="39.75" customHeight="1">
      <c r="A17" s="324" t="s">
        <v>42</v>
      </c>
      <c r="B17" s="1043" t="s">
        <v>646</v>
      </c>
      <c r="C17" s="1062" t="s">
        <v>649</v>
      </c>
      <c r="D17" s="1043"/>
      <c r="E17" s="1043"/>
      <c r="F17" s="1043"/>
      <c r="G17" s="1063">
        <v>5715</v>
      </c>
      <c r="H17" s="1063"/>
      <c r="I17" s="1063"/>
      <c r="J17" s="704"/>
      <c r="K17" s="1064"/>
      <c r="L17" s="996">
        <f t="shared" si="0"/>
        <v>5715</v>
      </c>
    </row>
    <row r="18" spans="1:12" s="323" customFormat="1" ht="39.75" customHeight="1">
      <c r="A18" s="324" t="s">
        <v>44</v>
      </c>
      <c r="B18" s="1043" t="s">
        <v>679</v>
      </c>
      <c r="C18" s="1062" t="s">
        <v>666</v>
      </c>
      <c r="D18" s="1043"/>
      <c r="E18" s="1043"/>
      <c r="F18" s="1043"/>
      <c r="G18" s="1063"/>
      <c r="H18" s="1063"/>
      <c r="I18" s="1063"/>
      <c r="J18" s="704"/>
      <c r="K18" s="1064"/>
      <c r="L18" s="996">
        <f t="shared" si="0"/>
        <v>0</v>
      </c>
    </row>
    <row r="19" spans="1:12" s="323" customFormat="1" ht="39.75" customHeight="1">
      <c r="A19" s="747" t="s">
        <v>46</v>
      </c>
      <c r="B19" s="1055" t="s">
        <v>680</v>
      </c>
      <c r="C19" s="1060" t="s">
        <v>667</v>
      </c>
      <c r="D19" s="1055"/>
      <c r="E19" s="1055"/>
      <c r="F19" s="1055"/>
      <c r="G19" s="1056"/>
      <c r="H19" s="1056"/>
      <c r="I19" s="1056"/>
      <c r="J19" s="1057"/>
      <c r="K19" s="1061"/>
      <c r="L19" s="996">
        <f t="shared" si="0"/>
        <v>0</v>
      </c>
    </row>
    <row r="20" spans="1:12" s="323" customFormat="1" ht="39.75" customHeight="1">
      <c r="A20" s="747" t="s">
        <v>48</v>
      </c>
      <c r="B20" s="1044" t="s">
        <v>743</v>
      </c>
      <c r="C20" s="1070" t="s">
        <v>744</v>
      </c>
      <c r="D20" s="1044"/>
      <c r="E20" s="1044">
        <v>297</v>
      </c>
      <c r="F20" s="1044"/>
      <c r="G20" s="1071"/>
      <c r="H20" s="1071"/>
      <c r="I20" s="1071"/>
      <c r="J20" s="713"/>
      <c r="K20" s="1072"/>
      <c r="L20" s="996">
        <f t="shared" si="0"/>
        <v>297</v>
      </c>
    </row>
    <row r="21" spans="1:12" s="323" customFormat="1" ht="39.75" customHeight="1">
      <c r="A21" s="327" t="s">
        <v>50</v>
      </c>
      <c r="B21" s="1065" t="s">
        <v>745</v>
      </c>
      <c r="C21" s="1066" t="s">
        <v>746</v>
      </c>
      <c r="D21" s="1065"/>
      <c r="E21" s="1065"/>
      <c r="F21" s="1065">
        <v>68400</v>
      </c>
      <c r="G21" s="1067"/>
      <c r="H21" s="1067"/>
      <c r="I21" s="1067"/>
      <c r="J21" s="1068"/>
      <c r="K21" s="1069"/>
      <c r="L21" s="996">
        <f t="shared" si="0"/>
        <v>68400</v>
      </c>
    </row>
    <row r="22" spans="1:12" s="333" customFormat="1" ht="39.75" customHeight="1">
      <c r="A22" s="317" t="s">
        <v>53</v>
      </c>
      <c r="B22" s="751" t="s">
        <v>407</v>
      </c>
      <c r="C22" s="332"/>
      <c r="D22" s="751">
        <f>SUM(D5:D21)</f>
        <v>67262</v>
      </c>
      <c r="E22" s="751">
        <f aca="true" t="shared" si="1" ref="E22:K22">SUM(E5:E21)</f>
        <v>43297</v>
      </c>
      <c r="F22" s="751">
        <f t="shared" si="1"/>
        <v>68400</v>
      </c>
      <c r="G22" s="751">
        <f t="shared" si="1"/>
        <v>13623</v>
      </c>
      <c r="H22" s="751">
        <f t="shared" si="1"/>
        <v>0</v>
      </c>
      <c r="I22" s="751">
        <f t="shared" si="1"/>
        <v>0</v>
      </c>
      <c r="J22" s="751">
        <f t="shared" si="1"/>
        <v>0</v>
      </c>
      <c r="K22" s="751">
        <f t="shared" si="1"/>
        <v>254307</v>
      </c>
      <c r="L22" s="351">
        <f t="shared" si="0"/>
        <v>446889</v>
      </c>
    </row>
    <row r="23" spans="1:10" ht="21" customHeight="1">
      <c r="A23" s="334"/>
      <c r="B23" s="335"/>
      <c r="C23" s="773"/>
      <c r="D23" s="336"/>
      <c r="E23" s="337"/>
      <c r="F23" s="336"/>
      <c r="G23" s="336"/>
      <c r="H23" s="336"/>
      <c r="I23" s="336"/>
      <c r="J23" s="338"/>
    </row>
    <row r="24" spans="1:10" ht="42" customHeight="1">
      <c r="A24" s="334"/>
      <c r="B24" s="339"/>
      <c r="C24" s="774"/>
      <c r="D24" s="341"/>
      <c r="E24" s="337"/>
      <c r="F24" s="337"/>
      <c r="G24" s="336"/>
      <c r="H24" s="336"/>
      <c r="I24" s="336"/>
      <c r="J24" s="336"/>
    </row>
    <row r="25" spans="1:10" ht="42" customHeight="1">
      <c r="A25" s="342"/>
      <c r="B25" s="343"/>
      <c r="C25" s="775"/>
      <c r="D25" s="345"/>
      <c r="E25" s="313"/>
      <c r="F25" s="313"/>
      <c r="G25" s="314"/>
      <c r="H25" s="314"/>
      <c r="I25" s="314"/>
      <c r="J25" s="314"/>
    </row>
    <row r="26" spans="1:10" ht="13.5">
      <c r="A26" s="310"/>
      <c r="B26" s="311"/>
      <c r="C26" s="770"/>
      <c r="D26" s="312"/>
      <c r="E26" s="312"/>
      <c r="F26" s="312"/>
      <c r="G26" s="312"/>
      <c r="H26" s="312"/>
      <c r="I26" s="312"/>
      <c r="J26" s="312"/>
    </row>
    <row r="27" spans="1:10" s="347" customFormat="1" ht="13.5">
      <c r="A27" s="310"/>
      <c r="B27" s="311"/>
      <c r="C27" s="770"/>
      <c r="D27" s="312"/>
      <c r="E27" s="313"/>
      <c r="F27" s="346"/>
      <c r="G27" s="346"/>
      <c r="H27" s="346"/>
      <c r="I27" s="346"/>
      <c r="J27" s="346"/>
    </row>
  </sheetData>
  <sheetProtection/>
  <mergeCells count="2">
    <mergeCell ref="A1:L1"/>
    <mergeCell ref="J3:L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9.1. melléklet a ........./2020. (.........)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zoomScale="70" zoomScaleNormal="70" zoomScalePageLayoutView="0" workbookViewId="0" topLeftCell="A1">
      <selection activeCell="A1" sqref="A1:M1"/>
    </sheetView>
  </sheetViews>
  <sheetFormatPr defaultColWidth="9.375" defaultRowHeight="12.75"/>
  <cols>
    <col min="1" max="1" width="5.75390625" style="348" customWidth="1"/>
    <col min="2" max="2" width="22.375" style="309" customWidth="1"/>
    <col min="3" max="3" width="13.00390625" style="309" customWidth="1"/>
    <col min="4" max="4" width="11.00390625" style="349" customWidth="1"/>
    <col min="5" max="5" width="15.50390625" style="349" customWidth="1"/>
    <col min="6" max="6" width="11.125" style="349" customWidth="1"/>
    <col min="7" max="7" width="13.375" style="349" customWidth="1"/>
    <col min="8" max="9" width="14.00390625" style="349" customWidth="1"/>
    <col min="10" max="10" width="13.375" style="309" customWidth="1"/>
    <col min="11" max="11" width="12.375" style="309" customWidth="1"/>
    <col min="12" max="12" width="14.375" style="309" customWidth="1"/>
    <col min="13" max="13" width="15.125" style="309" customWidth="1"/>
    <col min="14" max="16384" width="9.375" style="309" customWidth="1"/>
  </cols>
  <sheetData>
    <row r="1" spans="1:13" ht="42" customHeight="1">
      <c r="A1" s="1189" t="s">
        <v>710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1:9" ht="13.5">
      <c r="A2" s="310"/>
      <c r="B2" s="311"/>
      <c r="C2" s="311"/>
      <c r="D2" s="312"/>
      <c r="E2" s="313"/>
      <c r="F2" s="313"/>
      <c r="G2" s="314"/>
      <c r="H2" s="314"/>
      <c r="I2" s="313"/>
    </row>
    <row r="3" spans="1:13" ht="13.5">
      <c r="A3" s="310"/>
      <c r="B3" s="315"/>
      <c r="C3" s="315"/>
      <c r="D3" s="316"/>
      <c r="E3" s="312"/>
      <c r="F3" s="312"/>
      <c r="G3" s="312"/>
      <c r="H3" s="312"/>
      <c r="I3" s="312"/>
      <c r="K3" s="1191" t="s">
        <v>411</v>
      </c>
      <c r="L3" s="1191"/>
      <c r="M3" s="1191"/>
    </row>
    <row r="4" spans="1:13" s="323" customFormat="1" ht="75.75" customHeight="1">
      <c r="A4" s="317" t="s">
        <v>406</v>
      </c>
      <c r="B4" s="318" t="s">
        <v>443</v>
      </c>
      <c r="C4" s="318" t="s">
        <v>444</v>
      </c>
      <c r="D4" s="318" t="s">
        <v>450</v>
      </c>
      <c r="E4" s="318" t="s">
        <v>205</v>
      </c>
      <c r="F4" s="318" t="s">
        <v>451</v>
      </c>
      <c r="G4" s="319" t="s">
        <v>209</v>
      </c>
      <c r="H4" s="319" t="s">
        <v>452</v>
      </c>
      <c r="I4" s="319" t="s">
        <v>230</v>
      </c>
      <c r="J4" s="321" t="s">
        <v>232</v>
      </c>
      <c r="K4" s="350" t="s">
        <v>234</v>
      </c>
      <c r="L4" s="321" t="s">
        <v>453</v>
      </c>
      <c r="M4" s="351" t="s">
        <v>454</v>
      </c>
    </row>
    <row r="5" spans="1:13" s="323" customFormat="1" ht="39.75" customHeight="1">
      <c r="A5" s="1042" t="s">
        <v>9</v>
      </c>
      <c r="B5" s="1055" t="s">
        <v>668</v>
      </c>
      <c r="C5" s="1060" t="s">
        <v>656</v>
      </c>
      <c r="D5" s="1055">
        <v>27565</v>
      </c>
      <c r="E5" s="1055">
        <v>4570</v>
      </c>
      <c r="F5" s="1055">
        <v>1200</v>
      </c>
      <c r="G5" s="1056"/>
      <c r="H5" s="1056"/>
      <c r="I5" s="1057"/>
      <c r="J5" s="1057"/>
      <c r="K5" s="1057"/>
      <c r="L5" s="1073"/>
      <c r="M5" s="778">
        <f>SUM(D5:L5)</f>
        <v>33335</v>
      </c>
    </row>
    <row r="6" spans="1:13" s="323" customFormat="1" ht="39.75" customHeight="1">
      <c r="A6" s="1042" t="s">
        <v>12</v>
      </c>
      <c r="B6" s="1055" t="s">
        <v>669</v>
      </c>
      <c r="C6" s="1060" t="s">
        <v>657</v>
      </c>
      <c r="D6" s="1055"/>
      <c r="E6" s="1055"/>
      <c r="F6" s="1055"/>
      <c r="G6" s="1056"/>
      <c r="H6" s="1056"/>
      <c r="I6" s="1057"/>
      <c r="J6" s="1057"/>
      <c r="K6" s="1057"/>
      <c r="L6" s="1073"/>
      <c r="M6" s="777">
        <f>SUM(D6:L6)</f>
        <v>0</v>
      </c>
    </row>
    <row r="7" spans="1:13" s="323" customFormat="1" ht="39.75" customHeight="1">
      <c r="A7" s="1042" t="s">
        <v>15</v>
      </c>
      <c r="B7" s="1055" t="s">
        <v>670</v>
      </c>
      <c r="C7" s="1060" t="s">
        <v>658</v>
      </c>
      <c r="D7" s="1055"/>
      <c r="E7" s="1055"/>
      <c r="F7" s="1055"/>
      <c r="G7" s="1056"/>
      <c r="H7" s="1056"/>
      <c r="I7" s="1057"/>
      <c r="J7" s="1057"/>
      <c r="K7" s="1057"/>
      <c r="L7" s="1073"/>
      <c r="M7" s="777">
        <f aca="true" t="shared" si="0" ref="M7:M18">SUM(D7:L7)</f>
        <v>0</v>
      </c>
    </row>
    <row r="8" spans="1:13" s="323" customFormat="1" ht="39.75" customHeight="1">
      <c r="A8" s="1042" t="s">
        <v>18</v>
      </c>
      <c r="B8" s="1055" t="s">
        <v>671</v>
      </c>
      <c r="C8" s="1060" t="s">
        <v>659</v>
      </c>
      <c r="D8" s="1055"/>
      <c r="E8" s="1055"/>
      <c r="F8" s="1055">
        <v>1000</v>
      </c>
      <c r="G8" s="1056"/>
      <c r="H8" s="1056"/>
      <c r="I8" s="1057">
        <v>250</v>
      </c>
      <c r="J8" s="1057"/>
      <c r="K8" s="1057"/>
      <c r="L8" s="1073"/>
      <c r="M8" s="777">
        <f t="shared" si="0"/>
        <v>1250</v>
      </c>
    </row>
    <row r="9" spans="1:13" s="323" customFormat="1" ht="39.75" customHeight="1">
      <c r="A9" s="1042" t="s">
        <v>21</v>
      </c>
      <c r="B9" s="1055" t="s">
        <v>672</v>
      </c>
      <c r="C9" s="1060" t="s">
        <v>660</v>
      </c>
      <c r="D9" s="1055"/>
      <c r="E9" s="1055"/>
      <c r="F9" s="1055"/>
      <c r="G9" s="1056"/>
      <c r="H9" s="1056">
        <v>34360</v>
      </c>
      <c r="I9" s="1057"/>
      <c r="J9" s="1057"/>
      <c r="K9" s="1057"/>
      <c r="L9" s="1073">
        <v>39041</v>
      </c>
      <c r="M9" s="777">
        <f t="shared" si="0"/>
        <v>73401</v>
      </c>
    </row>
    <row r="10" spans="1:13" s="323" customFormat="1" ht="39.75" customHeight="1">
      <c r="A10" s="1042" t="s">
        <v>24</v>
      </c>
      <c r="B10" s="1055" t="s">
        <v>673</v>
      </c>
      <c r="C10" s="1060" t="s">
        <v>661</v>
      </c>
      <c r="D10" s="1055">
        <v>12239</v>
      </c>
      <c r="E10" s="1055">
        <v>1030</v>
      </c>
      <c r="F10" s="1055">
        <v>9700</v>
      </c>
      <c r="G10" s="1056"/>
      <c r="H10" s="1056"/>
      <c r="I10" s="1057">
        <v>5947</v>
      </c>
      <c r="J10" s="1057"/>
      <c r="K10" s="1057"/>
      <c r="L10" s="1073"/>
      <c r="M10" s="777">
        <f t="shared" si="0"/>
        <v>28916</v>
      </c>
    </row>
    <row r="11" spans="1:13" s="323" customFormat="1" ht="39.75" customHeight="1">
      <c r="A11" s="1042" t="s">
        <v>27</v>
      </c>
      <c r="B11" s="1055" t="s">
        <v>674</v>
      </c>
      <c r="C11" s="1060" t="s">
        <v>662</v>
      </c>
      <c r="D11" s="1055"/>
      <c r="E11" s="1055"/>
      <c r="F11" s="1055">
        <v>2200</v>
      </c>
      <c r="G11" s="1056"/>
      <c r="H11" s="1056"/>
      <c r="I11" s="1057"/>
      <c r="J11" s="1057"/>
      <c r="K11" s="1057"/>
      <c r="L11" s="1073"/>
      <c r="M11" s="777">
        <f t="shared" si="0"/>
        <v>2200</v>
      </c>
    </row>
    <row r="12" spans="1:13" s="323" customFormat="1" ht="39.75" customHeight="1">
      <c r="A12" s="1042" t="s">
        <v>30</v>
      </c>
      <c r="B12" s="1055" t="s">
        <v>675</v>
      </c>
      <c r="C12" s="1060" t="s">
        <v>663</v>
      </c>
      <c r="D12" s="1055">
        <v>2500</v>
      </c>
      <c r="E12" s="1055"/>
      <c r="F12" s="1055">
        <v>117911</v>
      </c>
      <c r="G12" s="1056">
        <v>2082</v>
      </c>
      <c r="H12" s="1056">
        <v>6862</v>
      </c>
      <c r="I12" s="1057">
        <v>127285</v>
      </c>
      <c r="J12" s="1057">
        <v>28000</v>
      </c>
      <c r="K12" s="1057"/>
      <c r="L12" s="1073"/>
      <c r="M12" s="777">
        <f t="shared" si="0"/>
        <v>284640</v>
      </c>
    </row>
    <row r="13" spans="1:13" s="323" customFormat="1" ht="39.75" customHeight="1">
      <c r="A13" s="1042" t="s">
        <v>33</v>
      </c>
      <c r="B13" s="1055" t="s">
        <v>676</v>
      </c>
      <c r="C13" s="1060" t="s">
        <v>664</v>
      </c>
      <c r="D13" s="1055">
        <v>3000</v>
      </c>
      <c r="E13" s="1055">
        <v>572</v>
      </c>
      <c r="F13" s="1055">
        <v>11000</v>
      </c>
      <c r="G13" s="1056"/>
      <c r="H13" s="1056"/>
      <c r="I13" s="1057"/>
      <c r="J13" s="1057"/>
      <c r="K13" s="1057"/>
      <c r="L13" s="1073"/>
      <c r="M13" s="777">
        <f t="shared" si="0"/>
        <v>14572</v>
      </c>
    </row>
    <row r="14" spans="1:13" s="323" customFormat="1" ht="39.75" customHeight="1">
      <c r="A14" s="1042" t="s">
        <v>36</v>
      </c>
      <c r="B14" s="1055" t="s">
        <v>677</v>
      </c>
      <c r="C14" s="1060" t="s">
        <v>650</v>
      </c>
      <c r="D14" s="1055"/>
      <c r="E14" s="1055"/>
      <c r="F14" s="1055"/>
      <c r="G14" s="1056"/>
      <c r="H14" s="1056"/>
      <c r="I14" s="1057"/>
      <c r="J14" s="1057"/>
      <c r="K14" s="1057"/>
      <c r="L14" s="1073"/>
      <c r="M14" s="777">
        <f t="shared" si="0"/>
        <v>0</v>
      </c>
    </row>
    <row r="15" spans="1:13" s="323" customFormat="1" ht="39.75" customHeight="1">
      <c r="A15" s="1042" t="s">
        <v>38</v>
      </c>
      <c r="B15" s="1055" t="s">
        <v>678</v>
      </c>
      <c r="C15" s="1060" t="s">
        <v>665</v>
      </c>
      <c r="D15" s="1055"/>
      <c r="E15" s="1055"/>
      <c r="F15" s="1055"/>
      <c r="G15" s="1056"/>
      <c r="H15" s="1056"/>
      <c r="I15" s="1057"/>
      <c r="J15" s="1057"/>
      <c r="K15" s="1057"/>
      <c r="L15" s="1073"/>
      <c r="M15" s="777">
        <f t="shared" si="0"/>
        <v>0</v>
      </c>
    </row>
    <row r="16" spans="1:13" s="323" customFormat="1" ht="39.75" customHeight="1">
      <c r="A16" s="1042" t="s">
        <v>40</v>
      </c>
      <c r="B16" s="1055" t="s">
        <v>747</v>
      </c>
      <c r="C16" s="1060" t="s">
        <v>748</v>
      </c>
      <c r="D16" s="1055"/>
      <c r="E16" s="1055"/>
      <c r="F16" s="1055"/>
      <c r="G16" s="1056">
        <v>1256</v>
      </c>
      <c r="H16" s="1056"/>
      <c r="I16" s="1057"/>
      <c r="J16" s="1057"/>
      <c r="K16" s="1057"/>
      <c r="L16" s="1073"/>
      <c r="M16" s="777">
        <f t="shared" si="0"/>
        <v>1256</v>
      </c>
    </row>
    <row r="17" spans="1:13" s="323" customFormat="1" ht="39.75" customHeight="1">
      <c r="A17" s="1042" t="s">
        <v>42</v>
      </c>
      <c r="B17" s="1055" t="s">
        <v>679</v>
      </c>
      <c r="C17" s="1060" t="s">
        <v>666</v>
      </c>
      <c r="D17" s="1055">
        <v>3300</v>
      </c>
      <c r="E17" s="1055">
        <v>574</v>
      </c>
      <c r="F17" s="1055">
        <v>1600</v>
      </c>
      <c r="G17" s="1056">
        <v>1745</v>
      </c>
      <c r="H17" s="1056">
        <v>100</v>
      </c>
      <c r="I17" s="1057"/>
      <c r="J17" s="1057"/>
      <c r="K17" s="1057"/>
      <c r="L17" s="1073"/>
      <c r="M17" s="777">
        <f t="shared" si="0"/>
        <v>7319</v>
      </c>
    </row>
    <row r="18" spans="1:13" s="323" customFormat="1" ht="39.75" customHeight="1">
      <c r="A18" s="1042" t="s">
        <v>44</v>
      </c>
      <c r="B18" s="1055" t="s">
        <v>680</v>
      </c>
      <c r="C18" s="1060" t="s">
        <v>667</v>
      </c>
      <c r="D18" s="1055"/>
      <c r="E18" s="1055"/>
      <c r="F18" s="1055"/>
      <c r="G18" s="1056"/>
      <c r="H18" s="1056"/>
      <c r="I18" s="1057"/>
      <c r="J18" s="1057"/>
      <c r="K18" s="1057"/>
      <c r="L18" s="1073"/>
      <c r="M18" s="777">
        <f t="shared" si="0"/>
        <v>0</v>
      </c>
    </row>
    <row r="19" spans="1:13" s="333" customFormat="1" ht="39.75" customHeight="1">
      <c r="A19" s="317" t="s">
        <v>46</v>
      </c>
      <c r="B19" s="331" t="s">
        <v>407</v>
      </c>
      <c r="C19" s="332"/>
      <c r="D19" s="751">
        <f>SUM(D5:D18)</f>
        <v>48604</v>
      </c>
      <c r="E19" s="751">
        <f aca="true" t="shared" si="1" ref="E19:L19">SUM(E5:E18)</f>
        <v>6746</v>
      </c>
      <c r="F19" s="751">
        <f t="shared" si="1"/>
        <v>144611</v>
      </c>
      <c r="G19" s="751">
        <f t="shared" si="1"/>
        <v>5083</v>
      </c>
      <c r="H19" s="751">
        <f>SUM(H5:H18)</f>
        <v>41322</v>
      </c>
      <c r="I19" s="751">
        <f t="shared" si="1"/>
        <v>133482</v>
      </c>
      <c r="J19" s="751">
        <f t="shared" si="1"/>
        <v>28000</v>
      </c>
      <c r="K19" s="751">
        <f t="shared" si="1"/>
        <v>0</v>
      </c>
      <c r="L19" s="751">
        <f t="shared" si="1"/>
        <v>39041</v>
      </c>
      <c r="M19" s="351">
        <f>SUM(M5:M18)</f>
        <v>446889</v>
      </c>
    </row>
    <row r="20" spans="1:9" ht="21" customHeight="1">
      <c r="A20" s="334"/>
      <c r="B20" s="335"/>
      <c r="C20" s="335"/>
      <c r="D20" s="336"/>
      <c r="E20" s="337"/>
      <c r="F20" s="336"/>
      <c r="G20" s="336"/>
      <c r="H20" s="336"/>
      <c r="I20" s="338"/>
    </row>
    <row r="21" spans="1:9" ht="42" customHeight="1">
      <c r="A21" s="334"/>
      <c r="B21" s="339"/>
      <c r="C21" s="340"/>
      <c r="D21" s="341"/>
      <c r="E21" s="337"/>
      <c r="F21" s="337"/>
      <c r="G21" s="336"/>
      <c r="H21" s="336"/>
      <c r="I21" s="336"/>
    </row>
    <row r="22" spans="1:9" ht="42" customHeight="1">
      <c r="A22" s="342"/>
      <c r="B22" s="343"/>
      <c r="C22" s="344"/>
      <c r="D22" s="345"/>
      <c r="E22" s="313"/>
      <c r="F22" s="313"/>
      <c r="G22" s="314"/>
      <c r="H22" s="314"/>
      <c r="I22" s="314"/>
    </row>
    <row r="23" spans="1:9" ht="13.5">
      <c r="A23" s="310"/>
      <c r="B23" s="311"/>
      <c r="C23" s="311"/>
      <c r="D23" s="312"/>
      <c r="E23" s="312"/>
      <c r="F23" s="312"/>
      <c r="G23" s="312"/>
      <c r="H23" s="312"/>
      <c r="I23" s="312"/>
    </row>
    <row r="24" spans="1:9" s="347" customFormat="1" ht="13.5">
      <c r="A24" s="310"/>
      <c r="B24" s="311"/>
      <c r="C24" s="311"/>
      <c r="D24" s="312"/>
      <c r="E24" s="313"/>
      <c r="F24" s="346"/>
      <c r="G24" s="346"/>
      <c r="H24" s="346"/>
      <c r="I24" s="346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75" r:id="rId1"/>
  <headerFooter>
    <oddHeader>&amp;R &amp;"Times New Roman CE,Félkövér dőlt"&amp;11 9.2.  melléklet a ........./2020. (.........)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"/>
  <sheetViews>
    <sheetView zoomScaleSheetLayoutView="100" zoomScalePageLayoutView="0" workbookViewId="0" topLeftCell="A1">
      <selection activeCell="A1" sqref="A1:I1"/>
    </sheetView>
  </sheetViews>
  <sheetFormatPr defaultColWidth="9.375" defaultRowHeight="12.75"/>
  <cols>
    <col min="1" max="1" width="6.625" style="380" customWidth="1"/>
    <col min="2" max="2" width="60.125" style="381" customWidth="1"/>
    <col min="3" max="3" width="8.125" style="381" customWidth="1"/>
    <col min="4" max="8" width="14.50390625" style="358" customWidth="1"/>
    <col min="9" max="9" width="21.00390625" style="358" customWidth="1"/>
    <col min="10" max="16384" width="9.375" style="358" customWidth="1"/>
  </cols>
  <sheetData>
    <row r="1" spans="1:9" s="352" customFormat="1" ht="55.5" customHeight="1">
      <c r="A1" s="1192" t="s">
        <v>712</v>
      </c>
      <c r="B1" s="1192"/>
      <c r="C1" s="1192"/>
      <c r="D1" s="1192"/>
      <c r="E1" s="1192"/>
      <c r="F1" s="1192"/>
      <c r="G1" s="1192"/>
      <c r="H1" s="1192"/>
      <c r="I1" s="1192"/>
    </row>
    <row r="2" spans="1:9" s="355" customFormat="1" ht="15.75" customHeight="1">
      <c r="A2" s="353"/>
      <c r="B2" s="353"/>
      <c r="C2" s="354"/>
      <c r="D2" s="354"/>
      <c r="E2" s="354"/>
      <c r="I2" s="354" t="s">
        <v>1</v>
      </c>
    </row>
    <row r="3" spans="1:9" ht="38.25" customHeight="1">
      <c r="A3" s="356" t="s">
        <v>406</v>
      </c>
      <c r="B3" s="356" t="s">
        <v>458</v>
      </c>
      <c r="C3" s="357" t="s">
        <v>459</v>
      </c>
      <c r="D3" s="357" t="s">
        <v>460</v>
      </c>
      <c r="E3" s="357" t="s">
        <v>461</v>
      </c>
      <c r="F3" s="357" t="s">
        <v>695</v>
      </c>
      <c r="G3" s="364" t="s">
        <v>730</v>
      </c>
      <c r="H3" s="364" t="s">
        <v>735</v>
      </c>
      <c r="I3" s="357" t="s">
        <v>731</v>
      </c>
    </row>
    <row r="4" spans="1:9" s="360" customFormat="1" ht="12.75" customHeight="1">
      <c r="A4" s="359" t="s">
        <v>5</v>
      </c>
      <c r="B4" s="359" t="s">
        <v>6</v>
      </c>
      <c r="C4" s="359" t="s">
        <v>7</v>
      </c>
      <c r="D4" s="359" t="s">
        <v>8</v>
      </c>
      <c r="E4" s="359" t="s">
        <v>268</v>
      </c>
      <c r="F4" s="359" t="s">
        <v>462</v>
      </c>
      <c r="G4" s="359" t="s">
        <v>732</v>
      </c>
      <c r="H4" s="359" t="s">
        <v>733</v>
      </c>
      <c r="I4" s="359" t="s">
        <v>736</v>
      </c>
    </row>
    <row r="5" spans="1:9" s="360" customFormat="1" ht="15.75" customHeight="1">
      <c r="A5" s="1193" t="s">
        <v>265</v>
      </c>
      <c r="B5" s="1193"/>
      <c r="C5" s="1193"/>
      <c r="D5" s="1193"/>
      <c r="E5" s="1193"/>
      <c r="F5" s="1193"/>
      <c r="G5" s="1193"/>
      <c r="H5" s="1193"/>
      <c r="I5" s="1193"/>
    </row>
    <row r="6" spans="1:9" s="360" customFormat="1" ht="25.5" customHeight="1">
      <c r="A6" s="830" t="s">
        <v>9</v>
      </c>
      <c r="B6" s="833" t="s">
        <v>463</v>
      </c>
      <c r="C6" s="834" t="s">
        <v>464</v>
      </c>
      <c r="D6" s="835"/>
      <c r="E6" s="835"/>
      <c r="F6" s="835">
        <f>SUM(D6:E6)</f>
        <v>0</v>
      </c>
      <c r="G6" s="836"/>
      <c r="H6" s="1035"/>
      <c r="I6" s="955"/>
    </row>
    <row r="7" spans="1:9" s="360" customFormat="1" ht="30" customHeight="1">
      <c r="A7" s="831" t="s">
        <v>12</v>
      </c>
      <c r="B7" s="837" t="s">
        <v>465</v>
      </c>
      <c r="C7" s="838" t="s">
        <v>466</v>
      </c>
      <c r="D7" s="839"/>
      <c r="E7" s="839"/>
      <c r="F7" s="839">
        <f>SUM(D7:E7)</f>
        <v>0</v>
      </c>
      <c r="G7" s="860"/>
      <c r="H7" s="1023"/>
      <c r="I7" s="956"/>
    </row>
    <row r="8" spans="1:9" s="360" customFormat="1" ht="25.5" customHeight="1">
      <c r="A8" s="831" t="s">
        <v>15</v>
      </c>
      <c r="B8" s="837" t="s">
        <v>467</v>
      </c>
      <c r="C8" s="840" t="s">
        <v>468</v>
      </c>
      <c r="D8" s="839"/>
      <c r="E8" s="839"/>
      <c r="F8" s="839">
        <f>SUM(D8:E8)</f>
        <v>0</v>
      </c>
      <c r="G8" s="860"/>
      <c r="H8" s="1023"/>
      <c r="I8" s="956"/>
    </row>
    <row r="9" spans="1:9" s="360" customFormat="1" ht="25.5" customHeight="1">
      <c r="A9" s="911" t="s">
        <v>18</v>
      </c>
      <c r="B9" s="912" t="s">
        <v>469</v>
      </c>
      <c r="C9" s="913" t="s">
        <v>470</v>
      </c>
      <c r="D9" s="914"/>
      <c r="E9" s="914"/>
      <c r="F9" s="914">
        <f>SUM(D9:E9)</f>
        <v>0</v>
      </c>
      <c r="G9" s="915"/>
      <c r="H9" s="1024"/>
      <c r="I9" s="957"/>
    </row>
    <row r="10" spans="1:9" s="360" customFormat="1" ht="27.75" customHeight="1">
      <c r="A10" s="832" t="s">
        <v>21</v>
      </c>
      <c r="B10" s="922" t="s">
        <v>471</v>
      </c>
      <c r="C10" s="923" t="s">
        <v>35</v>
      </c>
      <c r="D10" s="924">
        <f>SUM(D6:D9)</f>
        <v>0</v>
      </c>
      <c r="E10" s="924">
        <f>SUM(E6:E9)</f>
        <v>0</v>
      </c>
      <c r="F10" s="925">
        <f>SUM(F6:F9)</f>
        <v>0</v>
      </c>
      <c r="G10" s="926"/>
      <c r="H10" s="1025"/>
      <c r="I10" s="958"/>
    </row>
    <row r="11" spans="1:9" s="360" customFormat="1" ht="24.75" customHeight="1">
      <c r="A11" s="916" t="s">
        <v>24</v>
      </c>
      <c r="B11" s="917" t="s">
        <v>472</v>
      </c>
      <c r="C11" s="918" t="s">
        <v>473</v>
      </c>
      <c r="D11" s="919"/>
      <c r="E11" s="919"/>
      <c r="F11" s="920">
        <f>SUM(D11:E11)</f>
        <v>0</v>
      </c>
      <c r="G11" s="921"/>
      <c r="H11" s="1026"/>
      <c r="I11" s="959"/>
    </row>
    <row r="12" spans="1:9" s="360" customFormat="1" ht="30" customHeight="1">
      <c r="A12" s="831" t="s">
        <v>27</v>
      </c>
      <c r="B12" s="837" t="s">
        <v>474</v>
      </c>
      <c r="C12" s="838" t="s">
        <v>475</v>
      </c>
      <c r="D12" s="841"/>
      <c r="E12" s="841"/>
      <c r="F12" s="842">
        <f>SUM(D11:E11)</f>
        <v>0</v>
      </c>
      <c r="G12" s="860"/>
      <c r="H12" s="1023"/>
      <c r="I12" s="956"/>
    </row>
    <row r="13" spans="1:9" s="360" customFormat="1" ht="30" customHeight="1">
      <c r="A13" s="831" t="s">
        <v>30</v>
      </c>
      <c r="B13" s="837" t="s">
        <v>476</v>
      </c>
      <c r="C13" s="838" t="s">
        <v>477</v>
      </c>
      <c r="D13" s="841"/>
      <c r="E13" s="841"/>
      <c r="F13" s="842">
        <f>SUM(D13:E13)</f>
        <v>0</v>
      </c>
      <c r="G13" s="860"/>
      <c r="H13" s="1023"/>
      <c r="I13" s="956"/>
    </row>
    <row r="14" spans="1:9" s="360" customFormat="1" ht="30" customHeight="1">
      <c r="A14" s="911" t="s">
        <v>33</v>
      </c>
      <c r="B14" s="912" t="s">
        <v>478</v>
      </c>
      <c r="C14" s="927" t="s">
        <v>479</v>
      </c>
      <c r="D14" s="928"/>
      <c r="E14" s="928"/>
      <c r="F14" s="929">
        <f>SUM(D13:E13)</f>
        <v>0</v>
      </c>
      <c r="G14" s="915"/>
      <c r="H14" s="1024"/>
      <c r="I14" s="957"/>
    </row>
    <row r="15" spans="1:9" s="360" customFormat="1" ht="21.75" customHeight="1">
      <c r="A15" s="832" t="s">
        <v>36</v>
      </c>
      <c r="B15" s="934" t="s">
        <v>445</v>
      </c>
      <c r="C15" s="935" t="s">
        <v>58</v>
      </c>
      <c r="D15" s="924">
        <f>SUM(D11:D14)</f>
        <v>0</v>
      </c>
      <c r="E15" s="924">
        <f>SUM(E11:E14)</f>
        <v>0</v>
      </c>
      <c r="F15" s="925">
        <f>SUM(F11:F14)</f>
        <v>0</v>
      </c>
      <c r="G15" s="926"/>
      <c r="H15" s="1025"/>
      <c r="I15" s="958"/>
    </row>
    <row r="16" spans="1:9" s="361" customFormat="1" ht="16.5" customHeight="1">
      <c r="A16" s="916" t="s">
        <v>38</v>
      </c>
      <c r="B16" s="930" t="s">
        <v>110</v>
      </c>
      <c r="C16" s="931" t="s">
        <v>111</v>
      </c>
      <c r="D16" s="932"/>
      <c r="E16" s="932"/>
      <c r="F16" s="933">
        <f>SUM(D16:E16)</f>
        <v>0</v>
      </c>
      <c r="G16" s="864"/>
      <c r="H16" s="1027"/>
      <c r="I16" s="960"/>
    </row>
    <row r="17" spans="1:9" s="361" customFormat="1" ht="16.5" customHeight="1">
      <c r="A17" s="831" t="s">
        <v>40</v>
      </c>
      <c r="B17" s="843" t="s">
        <v>113</v>
      </c>
      <c r="C17" s="844" t="s">
        <v>114</v>
      </c>
      <c r="D17" s="845"/>
      <c r="E17" s="845"/>
      <c r="F17" s="846">
        <f>SUM(D17:E17)</f>
        <v>0</v>
      </c>
      <c r="G17" s="861"/>
      <c r="H17" s="1039">
        <v>14400</v>
      </c>
      <c r="I17" s="961">
        <v>14400</v>
      </c>
    </row>
    <row r="18" spans="1:9" s="361" customFormat="1" ht="16.5" customHeight="1">
      <c r="A18" s="831" t="s">
        <v>42</v>
      </c>
      <c r="B18" s="843" t="s">
        <v>480</v>
      </c>
      <c r="C18" s="844" t="s">
        <v>117</v>
      </c>
      <c r="D18" s="845">
        <f>SUM(D19:D20)</f>
        <v>0</v>
      </c>
      <c r="E18" s="845">
        <f>SUM(E19:E20)</f>
        <v>0</v>
      </c>
      <c r="F18" s="846">
        <f>SUM(F19:F20)</f>
        <v>0</v>
      </c>
      <c r="G18" s="861"/>
      <c r="H18" s="1028"/>
      <c r="I18" s="961"/>
    </row>
    <row r="19" spans="1:9" s="361" customFormat="1" ht="16.5" customHeight="1">
      <c r="A19" s="831" t="s">
        <v>44</v>
      </c>
      <c r="B19" s="847" t="s">
        <v>481</v>
      </c>
      <c r="C19" s="848" t="s">
        <v>482</v>
      </c>
      <c r="D19" s="849"/>
      <c r="E19" s="849"/>
      <c r="F19" s="846">
        <f>SUM(D19:E19)</f>
        <v>0</v>
      </c>
      <c r="G19" s="861"/>
      <c r="H19" s="1028"/>
      <c r="I19" s="961"/>
    </row>
    <row r="20" spans="1:9" s="362" customFormat="1" ht="16.5" customHeight="1">
      <c r="A20" s="831" t="s">
        <v>46</v>
      </c>
      <c r="B20" s="847" t="s">
        <v>483</v>
      </c>
      <c r="C20" s="848" t="s">
        <v>484</v>
      </c>
      <c r="D20" s="849"/>
      <c r="E20" s="849"/>
      <c r="F20" s="846">
        <f>SUM(D20:E20)</f>
        <v>0</v>
      </c>
      <c r="G20" s="862"/>
      <c r="H20" s="1029"/>
      <c r="I20" s="962"/>
    </row>
    <row r="21" spans="1:9" s="362" customFormat="1" ht="16.5" customHeight="1">
      <c r="A21" s="831" t="s">
        <v>48</v>
      </c>
      <c r="B21" s="850" t="s">
        <v>119</v>
      </c>
      <c r="C21" s="844" t="s">
        <v>120</v>
      </c>
      <c r="D21" s="849"/>
      <c r="E21" s="849"/>
      <c r="F21" s="846">
        <f>SUM(D21:E21)</f>
        <v>0</v>
      </c>
      <c r="G21" s="862"/>
      <c r="H21" s="1029"/>
      <c r="I21" s="962"/>
    </row>
    <row r="22" spans="1:9" s="361" customFormat="1" ht="16.5" customHeight="1">
      <c r="A22" s="831" t="s">
        <v>50</v>
      </c>
      <c r="B22" s="843" t="s">
        <v>122</v>
      </c>
      <c r="C22" s="844" t="s">
        <v>123</v>
      </c>
      <c r="D22" s="845">
        <v>220000</v>
      </c>
      <c r="E22" s="845"/>
      <c r="F22" s="846">
        <f aca="true" t="shared" si="0" ref="F22:F28">SUM(D22:E22)</f>
        <v>220000</v>
      </c>
      <c r="G22" s="910">
        <f>I22-F22</f>
        <v>0</v>
      </c>
      <c r="H22" s="1030"/>
      <c r="I22" s="961">
        <v>220000</v>
      </c>
    </row>
    <row r="23" spans="1:9" s="361" customFormat="1" ht="16.5" customHeight="1">
      <c r="A23" s="831" t="s">
        <v>53</v>
      </c>
      <c r="B23" s="843" t="s">
        <v>485</v>
      </c>
      <c r="C23" s="844" t="s">
        <v>126</v>
      </c>
      <c r="D23" s="845">
        <v>20000</v>
      </c>
      <c r="E23" s="845"/>
      <c r="F23" s="846">
        <f t="shared" si="0"/>
        <v>20000</v>
      </c>
      <c r="G23" s="910"/>
      <c r="H23" s="1030">
        <v>-18031</v>
      </c>
      <c r="I23" s="961">
        <v>1969</v>
      </c>
    </row>
    <row r="24" spans="1:9" s="362" customFormat="1" ht="16.5" customHeight="1">
      <c r="A24" s="831" t="s">
        <v>56</v>
      </c>
      <c r="B24" s="843" t="s">
        <v>486</v>
      </c>
      <c r="C24" s="844" t="s">
        <v>129</v>
      </c>
      <c r="D24" s="845"/>
      <c r="E24" s="845"/>
      <c r="F24" s="846">
        <f t="shared" si="0"/>
        <v>0</v>
      </c>
      <c r="G24" s="862"/>
      <c r="H24" s="1029"/>
      <c r="I24" s="962"/>
    </row>
    <row r="25" spans="1:9" s="362" customFormat="1" ht="16.5" customHeight="1">
      <c r="A25" s="831" t="s">
        <v>59</v>
      </c>
      <c r="B25" s="851" t="s">
        <v>131</v>
      </c>
      <c r="C25" s="844" t="s">
        <v>132</v>
      </c>
      <c r="D25" s="845"/>
      <c r="E25" s="845"/>
      <c r="F25" s="846">
        <f t="shared" si="0"/>
        <v>0</v>
      </c>
      <c r="G25" s="862"/>
      <c r="H25" s="1029"/>
      <c r="I25" s="962"/>
    </row>
    <row r="26" spans="1:9" s="362" customFormat="1" ht="16.5" customHeight="1">
      <c r="A26" s="831" t="s">
        <v>61</v>
      </c>
      <c r="B26" s="843" t="s">
        <v>487</v>
      </c>
      <c r="C26" s="844" t="s">
        <v>135</v>
      </c>
      <c r="D26" s="845"/>
      <c r="E26" s="845"/>
      <c r="F26" s="846">
        <f t="shared" si="0"/>
        <v>0</v>
      </c>
      <c r="G26" s="862"/>
      <c r="H26" s="1029"/>
      <c r="I26" s="962"/>
    </row>
    <row r="27" spans="1:9" s="362" customFormat="1" ht="16.5" customHeight="1">
      <c r="A27" s="831" t="s">
        <v>63</v>
      </c>
      <c r="B27" s="843" t="s">
        <v>488</v>
      </c>
      <c r="C27" s="844" t="s">
        <v>138</v>
      </c>
      <c r="D27" s="845"/>
      <c r="E27" s="845"/>
      <c r="F27" s="846">
        <f t="shared" si="0"/>
        <v>0</v>
      </c>
      <c r="G27" s="862"/>
      <c r="H27" s="1029"/>
      <c r="I27" s="962"/>
    </row>
    <row r="28" spans="1:9" s="362" customFormat="1" ht="16.5" customHeight="1">
      <c r="A28" s="911" t="s">
        <v>65</v>
      </c>
      <c r="B28" s="936" t="s">
        <v>140</v>
      </c>
      <c r="C28" s="937" t="s">
        <v>141</v>
      </c>
      <c r="D28" s="938"/>
      <c r="E28" s="938"/>
      <c r="F28" s="939">
        <f t="shared" si="0"/>
        <v>0</v>
      </c>
      <c r="G28" s="863"/>
      <c r="H28" s="1040">
        <v>3631</v>
      </c>
      <c r="I28" s="1041">
        <v>3631</v>
      </c>
    </row>
    <row r="29" spans="1:9" s="362" customFormat="1" ht="16.5" customHeight="1">
      <c r="A29" s="832" t="s">
        <v>67</v>
      </c>
      <c r="B29" s="29" t="s">
        <v>489</v>
      </c>
      <c r="C29" s="852" t="s">
        <v>144</v>
      </c>
      <c r="D29" s="853">
        <f aca="true" t="shared" si="1" ref="D29:I29">SUM(D16+D17+D18+D21+D22+D23+D24+D25+D26+D27+D28)</f>
        <v>240000</v>
      </c>
      <c r="E29" s="853">
        <f t="shared" si="1"/>
        <v>0</v>
      </c>
      <c r="F29" s="853">
        <f t="shared" si="1"/>
        <v>240000</v>
      </c>
      <c r="G29" s="853">
        <f t="shared" si="1"/>
        <v>0</v>
      </c>
      <c r="H29" s="853">
        <f t="shared" si="1"/>
        <v>0</v>
      </c>
      <c r="I29" s="963">
        <f t="shared" si="1"/>
        <v>240000</v>
      </c>
    </row>
    <row r="30" spans="1:9" s="363" customFormat="1" ht="16.5" customHeight="1">
      <c r="A30" s="940" t="s">
        <v>69</v>
      </c>
      <c r="B30" s="941" t="s">
        <v>447</v>
      </c>
      <c r="C30" s="942" t="s">
        <v>162</v>
      </c>
      <c r="D30" s="943"/>
      <c r="E30" s="943"/>
      <c r="F30" s="943">
        <f>SUM(D30:E30)</f>
        <v>0</v>
      </c>
      <c r="G30" s="944"/>
      <c r="H30" s="1031"/>
      <c r="I30" s="964"/>
    </row>
    <row r="31" spans="1:9" s="362" customFormat="1" ht="16.5" customHeight="1">
      <c r="A31" s="832" t="s">
        <v>71</v>
      </c>
      <c r="B31" s="29" t="s">
        <v>415</v>
      </c>
      <c r="C31" s="852" t="s">
        <v>171</v>
      </c>
      <c r="D31" s="949"/>
      <c r="E31" s="949"/>
      <c r="F31" s="949">
        <f>SUM(D31:E31)</f>
        <v>0</v>
      </c>
      <c r="G31" s="865"/>
      <c r="H31" s="1032"/>
      <c r="I31" s="965"/>
    </row>
    <row r="32" spans="1:9" s="362" customFormat="1" ht="16.5" customHeight="1">
      <c r="A32" s="945" t="s">
        <v>74</v>
      </c>
      <c r="B32" s="623" t="s">
        <v>448</v>
      </c>
      <c r="C32" s="946" t="s">
        <v>180</v>
      </c>
      <c r="D32" s="947"/>
      <c r="E32" s="947"/>
      <c r="F32" s="947">
        <f>SUM(D32:E32)</f>
        <v>0</v>
      </c>
      <c r="G32" s="948"/>
      <c r="H32" s="1033"/>
      <c r="I32" s="966"/>
    </row>
    <row r="33" spans="1:9" s="362" customFormat="1" ht="16.5" customHeight="1">
      <c r="A33" s="832" t="s">
        <v>77</v>
      </c>
      <c r="B33" s="29" t="s">
        <v>490</v>
      </c>
      <c r="C33" s="852" t="s">
        <v>183</v>
      </c>
      <c r="D33" s="853">
        <f aca="true" t="shared" si="2" ref="D33:I33">D10+D15+D29+D30+D31+D32</f>
        <v>240000</v>
      </c>
      <c r="E33" s="853">
        <f t="shared" si="2"/>
        <v>0</v>
      </c>
      <c r="F33" s="853">
        <f t="shared" si="2"/>
        <v>240000</v>
      </c>
      <c r="G33" s="853">
        <f t="shared" si="2"/>
        <v>0</v>
      </c>
      <c r="H33" s="853">
        <f t="shared" si="2"/>
        <v>0</v>
      </c>
      <c r="I33" s="963">
        <f t="shared" si="2"/>
        <v>240000</v>
      </c>
    </row>
    <row r="34" spans="1:9" s="361" customFormat="1" ht="16.5" customHeight="1">
      <c r="A34" s="831" t="s">
        <v>80</v>
      </c>
      <c r="B34" s="786" t="s">
        <v>491</v>
      </c>
      <c r="C34" s="854" t="s">
        <v>189</v>
      </c>
      <c r="D34" s="855">
        <f aca="true" t="shared" si="3" ref="D34:I34">SUM(D35:D36)</f>
        <v>231702</v>
      </c>
      <c r="E34" s="855">
        <f t="shared" si="3"/>
        <v>0</v>
      </c>
      <c r="F34" s="855">
        <f t="shared" si="3"/>
        <v>231702</v>
      </c>
      <c r="G34" s="855">
        <f t="shared" si="3"/>
        <v>-197945</v>
      </c>
      <c r="H34" s="855">
        <f t="shared" si="3"/>
        <v>0</v>
      </c>
      <c r="I34" s="967">
        <f t="shared" si="3"/>
        <v>33757</v>
      </c>
    </row>
    <row r="35" spans="1:9" s="361" customFormat="1" ht="16.5" customHeight="1">
      <c r="A35" s="831" t="s">
        <v>82</v>
      </c>
      <c r="B35" s="856" t="s">
        <v>191</v>
      </c>
      <c r="C35" s="854" t="s">
        <v>192</v>
      </c>
      <c r="D35" s="855">
        <v>231702</v>
      </c>
      <c r="E35" s="855"/>
      <c r="F35" s="855">
        <f>SUM(D35:E35)</f>
        <v>231702</v>
      </c>
      <c r="G35" s="1077">
        <v>-197945</v>
      </c>
      <c r="H35" s="1030"/>
      <c r="I35" s="1078">
        <v>33757</v>
      </c>
    </row>
    <row r="36" spans="1:9" s="361" customFormat="1" ht="16.5" customHeight="1">
      <c r="A36" s="831" t="s">
        <v>84</v>
      </c>
      <c r="B36" s="856" t="s">
        <v>194</v>
      </c>
      <c r="C36" s="854" t="s">
        <v>195</v>
      </c>
      <c r="D36" s="855"/>
      <c r="E36" s="855"/>
      <c r="F36" s="855">
        <f>SUM(D36:E36)</f>
        <v>0</v>
      </c>
      <c r="G36" s="861"/>
      <c r="H36" s="1028"/>
      <c r="I36" s="961"/>
    </row>
    <row r="37" spans="1:9" s="361" customFormat="1" ht="16.5" customHeight="1">
      <c r="A37" s="831" t="s">
        <v>86</v>
      </c>
      <c r="B37" s="786" t="s">
        <v>492</v>
      </c>
      <c r="C37" s="857" t="s">
        <v>493</v>
      </c>
      <c r="D37" s="855">
        <f aca="true" t="shared" si="4" ref="D37:I37">SUM(D38:D39)</f>
        <v>38683975</v>
      </c>
      <c r="E37" s="855">
        <f t="shared" si="4"/>
        <v>0</v>
      </c>
      <c r="F37" s="855">
        <f t="shared" si="4"/>
        <v>38683975</v>
      </c>
      <c r="G37" s="855">
        <f t="shared" si="4"/>
        <v>2479000</v>
      </c>
      <c r="H37" s="855">
        <f t="shared" si="4"/>
        <v>-2479000</v>
      </c>
      <c r="I37" s="968">
        <f t="shared" si="4"/>
        <v>38683975</v>
      </c>
    </row>
    <row r="38" spans="1:9" s="361" customFormat="1" ht="16.5" customHeight="1">
      <c r="A38" s="831"/>
      <c r="B38" s="858" t="s">
        <v>570</v>
      </c>
      <c r="C38" s="72" t="s">
        <v>493</v>
      </c>
      <c r="D38" s="855">
        <v>23037095</v>
      </c>
      <c r="E38" s="855"/>
      <c r="F38" s="855">
        <f>SUM(D38:E38)</f>
        <v>23037095</v>
      </c>
      <c r="G38" s="855"/>
      <c r="H38" s="1034">
        <v>5416902</v>
      </c>
      <c r="I38" s="953">
        <v>28453997</v>
      </c>
    </row>
    <row r="39" spans="1:9" s="361" customFormat="1" ht="16.5" customHeight="1">
      <c r="A39" s="911"/>
      <c r="B39" s="950" t="s">
        <v>571</v>
      </c>
      <c r="C39" s="74" t="s">
        <v>493</v>
      </c>
      <c r="D39" s="951">
        <v>15646880</v>
      </c>
      <c r="E39" s="951"/>
      <c r="F39" s="951">
        <f>SUM(D39:E39)</f>
        <v>15646880</v>
      </c>
      <c r="G39" s="951">
        <v>2479000</v>
      </c>
      <c r="H39" s="822">
        <v>-7895902</v>
      </c>
      <c r="I39" s="969">
        <v>10229978</v>
      </c>
    </row>
    <row r="40" spans="1:9" s="361" customFormat="1" ht="16.5" customHeight="1">
      <c r="A40" s="832" t="s">
        <v>89</v>
      </c>
      <c r="B40" s="29" t="s">
        <v>494</v>
      </c>
      <c r="C40" s="30" t="s">
        <v>495</v>
      </c>
      <c r="D40" s="859">
        <f aca="true" t="shared" si="5" ref="D40:I40">SUM(D34+D37)</f>
        <v>38915677</v>
      </c>
      <c r="E40" s="859">
        <f t="shared" si="5"/>
        <v>0</v>
      </c>
      <c r="F40" s="859">
        <f t="shared" si="5"/>
        <v>38915677</v>
      </c>
      <c r="G40" s="859">
        <f t="shared" si="5"/>
        <v>2281055</v>
      </c>
      <c r="H40" s="859">
        <f t="shared" si="5"/>
        <v>-2479000</v>
      </c>
      <c r="I40" s="970">
        <f t="shared" si="5"/>
        <v>38717732</v>
      </c>
    </row>
    <row r="41" spans="1:9" s="361" customFormat="1" ht="16.5" customHeight="1">
      <c r="A41" s="832" t="s">
        <v>93</v>
      </c>
      <c r="B41" s="29" t="s">
        <v>496</v>
      </c>
      <c r="C41" s="30" t="s">
        <v>198</v>
      </c>
      <c r="D41" s="859">
        <f aca="true" t="shared" si="6" ref="D41:I41">D40</f>
        <v>38915677</v>
      </c>
      <c r="E41" s="859">
        <f t="shared" si="6"/>
        <v>0</v>
      </c>
      <c r="F41" s="859">
        <f t="shared" si="6"/>
        <v>38915677</v>
      </c>
      <c r="G41" s="859">
        <f t="shared" si="6"/>
        <v>2281055</v>
      </c>
      <c r="H41" s="859">
        <f t="shared" si="6"/>
        <v>-2479000</v>
      </c>
      <c r="I41" s="970">
        <f t="shared" si="6"/>
        <v>38717732</v>
      </c>
    </row>
    <row r="42" spans="1:9" s="361" customFormat="1" ht="23.25" customHeight="1">
      <c r="A42" s="832" t="s">
        <v>96</v>
      </c>
      <c r="B42" s="29" t="s">
        <v>497</v>
      </c>
      <c r="C42" s="30"/>
      <c r="D42" s="859">
        <f aca="true" t="shared" si="7" ref="D42:I42">D33+D41</f>
        <v>39155677</v>
      </c>
      <c r="E42" s="859">
        <f t="shared" si="7"/>
        <v>0</v>
      </c>
      <c r="F42" s="859">
        <f t="shared" si="7"/>
        <v>39155677</v>
      </c>
      <c r="G42" s="859">
        <f t="shared" si="7"/>
        <v>2281055</v>
      </c>
      <c r="H42" s="859">
        <f t="shared" si="7"/>
        <v>-2479000</v>
      </c>
      <c r="I42" s="970">
        <f t="shared" si="7"/>
        <v>38957732</v>
      </c>
    </row>
    <row r="43" spans="1:6" s="361" customFormat="1" ht="15" customHeight="1">
      <c r="A43" s="365"/>
      <c r="B43" s="366"/>
      <c r="C43" s="367"/>
      <c r="D43" s="368"/>
      <c r="E43" s="368"/>
      <c r="F43" s="368"/>
    </row>
    <row r="44" spans="1:9" s="361" customFormat="1" ht="15" customHeight="1">
      <c r="A44" s="1194" t="s">
        <v>498</v>
      </c>
      <c r="B44" s="1194"/>
      <c r="C44" s="1194"/>
      <c r="D44" s="1194"/>
      <c r="E44" s="1194"/>
      <c r="F44" s="1194"/>
      <c r="G44" s="1194"/>
      <c r="H44" s="1194"/>
      <c r="I44" s="1194"/>
    </row>
    <row r="45" spans="1:9" s="361" customFormat="1" ht="38.25" customHeight="1">
      <c r="A45" s="357" t="s">
        <v>406</v>
      </c>
      <c r="B45" s="357" t="s">
        <v>267</v>
      </c>
      <c r="C45" s="369" t="s">
        <v>459</v>
      </c>
      <c r="D45" s="369" t="s">
        <v>460</v>
      </c>
      <c r="E45" s="369" t="s">
        <v>461</v>
      </c>
      <c r="F45" s="369" t="s">
        <v>711</v>
      </c>
      <c r="G45" s="364" t="s">
        <v>730</v>
      </c>
      <c r="H45" s="364" t="s">
        <v>735</v>
      </c>
      <c r="I45" s="357" t="s">
        <v>731</v>
      </c>
    </row>
    <row r="46" spans="1:9" s="361" customFormat="1" ht="15" customHeight="1">
      <c r="A46" s="370" t="s">
        <v>5</v>
      </c>
      <c r="B46" s="370" t="s">
        <v>6</v>
      </c>
      <c r="C46" s="370"/>
      <c r="D46" s="370" t="s">
        <v>8</v>
      </c>
      <c r="E46" s="370" t="s">
        <v>268</v>
      </c>
      <c r="F46" s="370" t="s">
        <v>462</v>
      </c>
      <c r="G46" s="359" t="s">
        <v>732</v>
      </c>
      <c r="H46" s="359" t="s">
        <v>733</v>
      </c>
      <c r="I46" s="359" t="s">
        <v>736</v>
      </c>
    </row>
    <row r="47" spans="1:9" s="361" customFormat="1" ht="17.25" customHeight="1">
      <c r="A47" s="866" t="s">
        <v>9</v>
      </c>
      <c r="B47" s="874" t="s">
        <v>203</v>
      </c>
      <c r="C47" s="34" t="s">
        <v>204</v>
      </c>
      <c r="D47" s="875">
        <v>21541820</v>
      </c>
      <c r="E47" s="875"/>
      <c r="F47" s="875">
        <f>SUM(D47:E47)</f>
        <v>21541820</v>
      </c>
      <c r="G47" s="895">
        <v>188000</v>
      </c>
      <c r="H47" s="1038"/>
      <c r="I47" s="889">
        <v>21729820</v>
      </c>
    </row>
    <row r="48" spans="1:9" s="361" customFormat="1" ht="17.25" customHeight="1">
      <c r="A48" s="867" t="s">
        <v>12</v>
      </c>
      <c r="B48" s="517" t="s">
        <v>205</v>
      </c>
      <c r="C48" s="69" t="s">
        <v>206</v>
      </c>
      <c r="D48" s="518">
        <v>4083655</v>
      </c>
      <c r="E48" s="518"/>
      <c r="F48" s="513">
        <f>SUM(D48:E48)</f>
        <v>4083655</v>
      </c>
      <c r="G48" s="897"/>
      <c r="H48" s="896"/>
      <c r="I48" s="890">
        <v>4083655</v>
      </c>
    </row>
    <row r="49" spans="1:9" s="361" customFormat="1" ht="17.25" customHeight="1">
      <c r="A49" s="867" t="s">
        <v>15</v>
      </c>
      <c r="B49" s="517" t="s">
        <v>207</v>
      </c>
      <c r="C49" s="69" t="s">
        <v>208</v>
      </c>
      <c r="D49" s="518">
        <v>13530202</v>
      </c>
      <c r="E49" s="518"/>
      <c r="F49" s="513">
        <f>SUM(D49:E49)</f>
        <v>13530202</v>
      </c>
      <c r="G49" s="896">
        <v>2093055</v>
      </c>
      <c r="H49" s="896">
        <v>-2479000</v>
      </c>
      <c r="I49" s="890">
        <v>13144257</v>
      </c>
    </row>
    <row r="50" spans="1:9" s="361" customFormat="1" ht="17.25" customHeight="1">
      <c r="A50" s="867" t="s">
        <v>18</v>
      </c>
      <c r="B50" s="517" t="s">
        <v>209</v>
      </c>
      <c r="C50" s="69" t="s">
        <v>210</v>
      </c>
      <c r="D50" s="518"/>
      <c r="E50" s="518"/>
      <c r="F50" s="513">
        <f>SUM(D50:E50)</f>
        <v>0</v>
      </c>
      <c r="G50" s="896"/>
      <c r="H50" s="896"/>
      <c r="I50" s="890"/>
    </row>
    <row r="51" spans="1:9" s="361" customFormat="1" ht="17.25" customHeight="1">
      <c r="A51" s="898" t="s">
        <v>21</v>
      </c>
      <c r="B51" s="522" t="s">
        <v>211</v>
      </c>
      <c r="C51" s="899" t="s">
        <v>212</v>
      </c>
      <c r="D51" s="900"/>
      <c r="E51" s="900"/>
      <c r="F51" s="903">
        <f>SUM(D51:E51)</f>
        <v>0</v>
      </c>
      <c r="G51" s="901"/>
      <c r="H51" s="901"/>
      <c r="I51" s="904"/>
    </row>
    <row r="52" spans="1:11" s="360" customFormat="1" ht="17.25" customHeight="1">
      <c r="A52" s="80" t="s">
        <v>24</v>
      </c>
      <c r="B52" s="908" t="s">
        <v>499</v>
      </c>
      <c r="C52" s="30" t="s">
        <v>229</v>
      </c>
      <c r="D52" s="902">
        <f aca="true" t="shared" si="8" ref="D52:I52">SUM(D47:D51)</f>
        <v>39155677</v>
      </c>
      <c r="E52" s="902">
        <f t="shared" si="8"/>
        <v>0</v>
      </c>
      <c r="F52" s="902">
        <f t="shared" si="8"/>
        <v>39155677</v>
      </c>
      <c r="G52" s="902">
        <f t="shared" si="8"/>
        <v>2281055</v>
      </c>
      <c r="H52" s="902">
        <f t="shared" si="8"/>
        <v>-2479000</v>
      </c>
      <c r="I52" s="1036">
        <f t="shared" si="8"/>
        <v>38957732</v>
      </c>
      <c r="J52" s="371"/>
      <c r="K52" s="371"/>
    </row>
    <row r="53" spans="1:11" s="373" customFormat="1" ht="17.25" customHeight="1">
      <c r="A53" s="905" t="s">
        <v>27</v>
      </c>
      <c r="B53" s="906" t="s">
        <v>500</v>
      </c>
      <c r="C53" s="67" t="s">
        <v>231</v>
      </c>
      <c r="D53" s="513"/>
      <c r="E53" s="513"/>
      <c r="F53" s="513">
        <f>SUM(D53:E53)</f>
        <v>0</v>
      </c>
      <c r="G53" s="897"/>
      <c r="H53" s="897"/>
      <c r="I53" s="907"/>
      <c r="J53" s="372"/>
      <c r="K53" s="372"/>
    </row>
    <row r="54" spans="1:11" ht="17.25" customHeight="1">
      <c r="A54" s="867" t="s">
        <v>30</v>
      </c>
      <c r="B54" s="517" t="s">
        <v>232</v>
      </c>
      <c r="C54" s="69" t="s">
        <v>233</v>
      </c>
      <c r="D54" s="518"/>
      <c r="E54" s="518"/>
      <c r="F54" s="518">
        <f>SUM(D54:E54)</f>
        <v>0</v>
      </c>
      <c r="G54" s="896"/>
      <c r="H54" s="896"/>
      <c r="I54" s="891"/>
      <c r="J54" s="374"/>
      <c r="K54" s="374"/>
    </row>
    <row r="55" spans="1:11" ht="17.25" customHeight="1">
      <c r="A55" s="898" t="s">
        <v>33</v>
      </c>
      <c r="B55" s="522" t="s">
        <v>501</v>
      </c>
      <c r="C55" s="899" t="s">
        <v>235</v>
      </c>
      <c r="D55" s="900"/>
      <c r="E55" s="900"/>
      <c r="F55" s="900">
        <f>SUM(D55:E55)</f>
        <v>0</v>
      </c>
      <c r="G55" s="901"/>
      <c r="H55" s="901"/>
      <c r="I55" s="892"/>
      <c r="J55" s="374"/>
      <c r="K55" s="374"/>
    </row>
    <row r="56" spans="1:11" ht="17.25" customHeight="1">
      <c r="A56" s="80" t="s">
        <v>36</v>
      </c>
      <c r="B56" s="60" t="s">
        <v>502</v>
      </c>
      <c r="C56" s="30" t="s">
        <v>247</v>
      </c>
      <c r="D56" s="902">
        <f>SUM(D53:D55)</f>
        <v>0</v>
      </c>
      <c r="E56" s="902">
        <f>SUM(E53:E55)</f>
        <v>0</v>
      </c>
      <c r="F56" s="902">
        <f>SUM(D56:E56)</f>
        <v>0</v>
      </c>
      <c r="G56" s="878"/>
      <c r="H56" s="878"/>
      <c r="I56" s="893"/>
      <c r="J56" s="374"/>
      <c r="K56" s="374"/>
    </row>
    <row r="57" spans="1:11" ht="17.25" customHeight="1">
      <c r="A57" s="80" t="s">
        <v>38</v>
      </c>
      <c r="B57" s="87" t="s">
        <v>503</v>
      </c>
      <c r="C57" s="30" t="s">
        <v>249</v>
      </c>
      <c r="D57" s="524">
        <f aca="true" t="shared" si="9" ref="D57:I57">D52+D56</f>
        <v>39155677</v>
      </c>
      <c r="E57" s="524">
        <f t="shared" si="9"/>
        <v>0</v>
      </c>
      <c r="F57" s="524">
        <f t="shared" si="9"/>
        <v>39155677</v>
      </c>
      <c r="G57" s="524">
        <f t="shared" si="9"/>
        <v>2281055</v>
      </c>
      <c r="H57" s="524">
        <f t="shared" si="9"/>
        <v>-2479000</v>
      </c>
      <c r="I57" s="1037">
        <f t="shared" si="9"/>
        <v>38957732</v>
      </c>
      <c r="J57" s="374"/>
      <c r="K57" s="374"/>
    </row>
    <row r="58" spans="1:11" ht="17.25" customHeight="1">
      <c r="A58" s="952" t="s">
        <v>40</v>
      </c>
      <c r="B58" s="876" t="s">
        <v>504</v>
      </c>
      <c r="C58" s="870" t="s">
        <v>505</v>
      </c>
      <c r="D58" s="877"/>
      <c r="E58" s="877"/>
      <c r="F58" s="877">
        <f>SUM(D58:E58)</f>
        <v>0</v>
      </c>
      <c r="G58" s="878"/>
      <c r="H58" s="878"/>
      <c r="I58" s="893"/>
      <c r="J58" s="374"/>
      <c r="K58" s="374"/>
    </row>
    <row r="59" spans="1:11" ht="27.75" customHeight="1">
      <c r="A59" s="868" t="s">
        <v>44</v>
      </c>
      <c r="B59" s="87" t="s">
        <v>572</v>
      </c>
      <c r="C59" s="30" t="s">
        <v>259</v>
      </c>
      <c r="D59" s="524">
        <f>SUM(D58:D58)</f>
        <v>0</v>
      </c>
      <c r="E59" s="524">
        <f>SUM(E58:E58)</f>
        <v>0</v>
      </c>
      <c r="F59" s="524">
        <f>SUM(F58:F58)</f>
        <v>0</v>
      </c>
      <c r="G59" s="871"/>
      <c r="H59" s="871"/>
      <c r="I59" s="894"/>
      <c r="J59" s="374"/>
      <c r="K59" s="374"/>
    </row>
    <row r="60" spans="1:11" ht="17.25" customHeight="1">
      <c r="A60" s="869" t="s">
        <v>46</v>
      </c>
      <c r="B60" s="872" t="s">
        <v>506</v>
      </c>
      <c r="C60" s="30" t="s">
        <v>261</v>
      </c>
      <c r="D60" s="873">
        <f aca="true" t="shared" si="10" ref="D60:I60">SUM(D57+D59)</f>
        <v>39155677</v>
      </c>
      <c r="E60" s="873">
        <f t="shared" si="10"/>
        <v>0</v>
      </c>
      <c r="F60" s="873">
        <f t="shared" si="10"/>
        <v>39155677</v>
      </c>
      <c r="G60" s="524">
        <f t="shared" si="10"/>
        <v>2281055</v>
      </c>
      <c r="H60" s="524">
        <f t="shared" si="10"/>
        <v>-2479000</v>
      </c>
      <c r="I60" s="1037">
        <f t="shared" si="10"/>
        <v>38957732</v>
      </c>
      <c r="J60" s="374"/>
      <c r="K60" s="374"/>
    </row>
    <row r="61" spans="1:11" ht="12" customHeight="1">
      <c r="A61" s="375"/>
      <c r="B61" s="376"/>
      <c r="C61" s="377"/>
      <c r="D61" s="377"/>
      <c r="E61" s="377"/>
      <c r="F61" s="377"/>
      <c r="G61" s="374"/>
      <c r="H61" s="374"/>
      <c r="I61" s="374"/>
      <c r="J61" s="374"/>
      <c r="K61" s="374"/>
    </row>
    <row r="62" spans="1:11" ht="12" customHeight="1">
      <c r="A62" s="375"/>
      <c r="B62" s="376"/>
      <c r="C62" s="377"/>
      <c r="D62" s="377"/>
      <c r="E62" s="377"/>
      <c r="F62" s="377"/>
      <c r="G62" s="374"/>
      <c r="H62" s="374"/>
      <c r="I62" s="374"/>
      <c r="J62" s="374"/>
      <c r="K62" s="374"/>
    </row>
    <row r="63" spans="1:3" ht="12.75">
      <c r="A63" s="378"/>
      <c r="B63" s="379"/>
      <c r="C63" s="379"/>
    </row>
    <row r="64" spans="1:3" ht="12.75">
      <c r="A64" s="378"/>
      <c r="B64" s="379"/>
      <c r="C64" s="379"/>
    </row>
    <row r="65" spans="1:3" ht="12.75">
      <c r="A65" s="378"/>
      <c r="B65" s="379"/>
      <c r="C65" s="379"/>
    </row>
  </sheetData>
  <sheetProtection formatCells="0"/>
  <mergeCells count="3">
    <mergeCell ref="A1:I1"/>
    <mergeCell ref="A5:I5"/>
    <mergeCell ref="A44:I44"/>
  </mergeCells>
  <printOptions horizontalCentered="1"/>
  <pageMargins left="0.5118110236220472" right="0.5118110236220472" top="0.984251968503937" bottom="0.984251968503937" header="0.5511811023622047" footer="0.7874015748031497"/>
  <pageSetup fitToHeight="1" fitToWidth="1" horizontalDpi="600" verticalDpi="600" orientation="portrait" paperSize="8" scale="79" r:id="rId1"/>
  <headerFooter alignWithMargins="0">
    <oddHeader>&amp;R&amp;"Times New Roman CE,Félkövér dőlt"&amp;11 10. melléklet a ........./2020. (.........)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"/>
  <sheetViews>
    <sheetView zoomScalePageLayoutView="0" workbookViewId="0" topLeftCell="A1">
      <selection activeCell="A1" sqref="A1:L1"/>
    </sheetView>
  </sheetViews>
  <sheetFormatPr defaultColWidth="9.375" defaultRowHeight="12.75"/>
  <cols>
    <col min="1" max="1" width="6.625" style="348" customWidth="1"/>
    <col min="2" max="2" width="24.625" style="309" customWidth="1"/>
    <col min="3" max="3" width="13.00390625" style="309" customWidth="1"/>
    <col min="4" max="5" width="15.50390625" style="349" customWidth="1"/>
    <col min="6" max="6" width="11.50390625" style="349" customWidth="1"/>
    <col min="7" max="7" width="13.00390625" style="349" customWidth="1"/>
    <col min="8" max="9" width="14.00390625" style="349" customWidth="1"/>
    <col min="10" max="11" width="13.375" style="309" customWidth="1"/>
    <col min="12" max="12" width="14.625" style="309" customWidth="1"/>
    <col min="13" max="16384" width="9.375" style="309" customWidth="1"/>
  </cols>
  <sheetData>
    <row r="1" spans="1:12" ht="41.25" customHeight="1">
      <c r="A1" s="1189" t="s">
        <v>713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</row>
    <row r="2" spans="1:9" ht="13.5">
      <c r="A2" s="310"/>
      <c r="B2" s="311"/>
      <c r="C2" s="311"/>
      <c r="D2" s="312"/>
      <c r="E2" s="313"/>
      <c r="F2" s="313"/>
      <c r="G2" s="314"/>
      <c r="H2" s="314"/>
      <c r="I2" s="313"/>
    </row>
    <row r="3" spans="1:12" ht="13.5">
      <c r="A3" s="310"/>
      <c r="B3" s="315"/>
      <c r="C3" s="315"/>
      <c r="D3" s="316"/>
      <c r="E3" s="312"/>
      <c r="F3" s="312"/>
      <c r="G3" s="312"/>
      <c r="H3" s="312"/>
      <c r="I3" s="1191" t="s">
        <v>411</v>
      </c>
      <c r="J3" s="1191"/>
      <c r="K3" s="1191"/>
      <c r="L3" s="1191"/>
    </row>
    <row r="4" spans="1:12" s="323" customFormat="1" ht="69.75" customHeight="1">
      <c r="A4" s="317" t="s">
        <v>406</v>
      </c>
      <c r="B4" s="318" t="s">
        <v>443</v>
      </c>
      <c r="C4" s="318" t="s">
        <v>444</v>
      </c>
      <c r="D4" s="318" t="s">
        <v>737</v>
      </c>
      <c r="E4" s="318" t="s">
        <v>445</v>
      </c>
      <c r="F4" s="318" t="s">
        <v>446</v>
      </c>
      <c r="G4" s="319" t="s">
        <v>447</v>
      </c>
      <c r="H4" s="319" t="s">
        <v>415</v>
      </c>
      <c r="I4" s="320" t="s">
        <v>448</v>
      </c>
      <c r="J4" s="321" t="s">
        <v>188</v>
      </c>
      <c r="K4" s="779" t="s">
        <v>492</v>
      </c>
      <c r="L4" s="322" t="s">
        <v>449</v>
      </c>
    </row>
    <row r="5" spans="1:12" s="323" customFormat="1" ht="49.5" customHeight="1">
      <c r="A5" s="1042" t="s">
        <v>9</v>
      </c>
      <c r="B5" s="1043" t="s">
        <v>672</v>
      </c>
      <c r="C5" s="326" t="s">
        <v>660</v>
      </c>
      <c r="D5" s="1055"/>
      <c r="E5" s="1055"/>
      <c r="F5" s="1055"/>
      <c r="G5" s="1056"/>
      <c r="H5" s="1056"/>
      <c r="I5" s="1057"/>
      <c r="J5" s="1058"/>
      <c r="K5" s="1059">
        <v>38684</v>
      </c>
      <c r="L5" s="750">
        <f>SUM(D5:K5)</f>
        <v>38684</v>
      </c>
    </row>
    <row r="6" spans="1:12" s="323" customFormat="1" ht="49.5" customHeight="1">
      <c r="A6" s="324" t="s">
        <v>12</v>
      </c>
      <c r="B6" s="1044" t="s">
        <v>647</v>
      </c>
      <c r="C6" s="749" t="s">
        <v>650</v>
      </c>
      <c r="D6" s="758"/>
      <c r="E6" s="759"/>
      <c r="F6" s="759"/>
      <c r="G6" s="760"/>
      <c r="H6" s="760"/>
      <c r="I6" s="759"/>
      <c r="J6" s="761"/>
      <c r="K6" s="762"/>
      <c r="L6" s="750">
        <f>SUM(D6:J6)</f>
        <v>0</v>
      </c>
    </row>
    <row r="7" spans="1:12" ht="49.5" customHeight="1">
      <c r="A7" s="324" t="s">
        <v>15</v>
      </c>
      <c r="B7" s="1043" t="s">
        <v>645</v>
      </c>
      <c r="C7" s="326" t="s">
        <v>648</v>
      </c>
      <c r="D7" s="752"/>
      <c r="E7" s="753"/>
      <c r="F7" s="753"/>
      <c r="G7" s="754"/>
      <c r="H7" s="754"/>
      <c r="I7" s="753"/>
      <c r="J7" s="755">
        <v>34</v>
      </c>
      <c r="K7" s="756"/>
      <c r="L7" s="750">
        <f>SUM(D7:J7)</f>
        <v>34</v>
      </c>
    </row>
    <row r="8" spans="1:12" ht="49.5" customHeight="1">
      <c r="A8" s="1042" t="s">
        <v>18</v>
      </c>
      <c r="B8" s="1044" t="s">
        <v>646</v>
      </c>
      <c r="C8" s="749" t="s">
        <v>649</v>
      </c>
      <c r="D8" s="758"/>
      <c r="E8" s="759"/>
      <c r="F8" s="759">
        <v>240</v>
      </c>
      <c r="G8" s="760"/>
      <c r="H8" s="760"/>
      <c r="I8" s="759"/>
      <c r="J8" s="761"/>
      <c r="K8" s="762"/>
      <c r="L8" s="750">
        <f>SUM(D8:J8)</f>
        <v>240</v>
      </c>
    </row>
    <row r="9" spans="1:12" s="333" customFormat="1" ht="33" customHeight="1">
      <c r="A9" s="330" t="s">
        <v>18</v>
      </c>
      <c r="B9" s="751" t="s">
        <v>407</v>
      </c>
      <c r="C9" s="332"/>
      <c r="D9" s="751">
        <f aca="true" t="shared" si="0" ref="D9:J9">SUM(D7:D8)</f>
        <v>0</v>
      </c>
      <c r="E9" s="751">
        <f t="shared" si="0"/>
        <v>0</v>
      </c>
      <c r="F9" s="751">
        <f t="shared" si="0"/>
        <v>240</v>
      </c>
      <c r="G9" s="751">
        <f t="shared" si="0"/>
        <v>0</v>
      </c>
      <c r="H9" s="751">
        <f t="shared" si="0"/>
        <v>0</v>
      </c>
      <c r="I9" s="751">
        <f t="shared" si="0"/>
        <v>0</v>
      </c>
      <c r="J9" s="751">
        <f t="shared" si="0"/>
        <v>34</v>
      </c>
      <c r="K9" s="780"/>
      <c r="L9" s="782">
        <f>SUM(L5:L8)</f>
        <v>38958</v>
      </c>
    </row>
    <row r="10" spans="1:9" ht="21" customHeight="1">
      <c r="A10" s="334"/>
      <c r="B10" s="335"/>
      <c r="C10" s="335"/>
      <c r="D10" s="336"/>
      <c r="E10" s="337"/>
      <c r="F10" s="336"/>
      <c r="G10" s="336"/>
      <c r="H10" s="336"/>
      <c r="I10" s="338"/>
    </row>
    <row r="11" spans="1:9" ht="42" customHeight="1">
      <c r="A11" s="334"/>
      <c r="B11" s="339"/>
      <c r="C11" s="340"/>
      <c r="D11" s="341"/>
      <c r="E11" s="337"/>
      <c r="F11" s="337"/>
      <c r="G11" s="336"/>
      <c r="H11" s="336"/>
      <c r="I11" s="336"/>
    </row>
    <row r="12" spans="1:9" ht="42" customHeight="1">
      <c r="A12" s="342"/>
      <c r="B12" s="343"/>
      <c r="C12" s="344"/>
      <c r="D12" s="345"/>
      <c r="E12" s="313"/>
      <c r="F12" s="313"/>
      <c r="G12" s="314"/>
      <c r="H12" s="314"/>
      <c r="I12" s="314"/>
    </row>
    <row r="13" spans="1:9" ht="13.5">
      <c r="A13" s="310"/>
      <c r="B13" s="311"/>
      <c r="C13" s="311"/>
      <c r="D13" s="312"/>
      <c r="E13" s="312"/>
      <c r="F13" s="312"/>
      <c r="G13" s="312"/>
      <c r="H13" s="312"/>
      <c r="I13" s="312"/>
    </row>
    <row r="14" spans="1:9" s="347" customFormat="1" ht="13.5">
      <c r="A14" s="310"/>
      <c r="B14" s="311"/>
      <c r="C14" s="311"/>
      <c r="D14" s="312"/>
      <c r="E14" s="313"/>
      <c r="F14" s="346"/>
      <c r="G14" s="346"/>
      <c r="H14" s="346"/>
      <c r="I14" s="346"/>
    </row>
  </sheetData>
  <sheetProtection/>
  <mergeCells count="2">
    <mergeCell ref="A1:L1"/>
    <mergeCell ref="I3:L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........./2020. (.........)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"/>
  <sheetViews>
    <sheetView zoomScalePageLayoutView="0" workbookViewId="0" topLeftCell="A1">
      <selection activeCell="A1" sqref="A1:M1"/>
    </sheetView>
  </sheetViews>
  <sheetFormatPr defaultColWidth="9.375" defaultRowHeight="12.75"/>
  <cols>
    <col min="1" max="1" width="5.75390625" style="348" customWidth="1"/>
    <col min="2" max="2" width="22.375" style="309" customWidth="1"/>
    <col min="3" max="3" width="13.00390625" style="309" customWidth="1"/>
    <col min="4" max="4" width="11.00390625" style="349" customWidth="1"/>
    <col min="5" max="5" width="15.50390625" style="349" customWidth="1"/>
    <col min="6" max="6" width="11.125" style="349" customWidth="1"/>
    <col min="7" max="7" width="13.375" style="349" customWidth="1"/>
    <col min="8" max="9" width="14.00390625" style="349" customWidth="1"/>
    <col min="10" max="10" width="13.375" style="309" customWidth="1"/>
    <col min="11" max="11" width="12.375" style="309" customWidth="1"/>
    <col min="12" max="12" width="14.375" style="309" customWidth="1"/>
    <col min="13" max="13" width="15.125" style="309" customWidth="1"/>
    <col min="14" max="16384" width="9.375" style="309" customWidth="1"/>
  </cols>
  <sheetData>
    <row r="1" spans="1:13" ht="42" customHeight="1">
      <c r="A1" s="1189" t="s">
        <v>714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1:9" ht="13.5">
      <c r="A2" s="310"/>
      <c r="B2" s="311"/>
      <c r="C2" s="311"/>
      <c r="D2" s="312"/>
      <c r="E2" s="313"/>
      <c r="F2" s="313"/>
      <c r="G2" s="314"/>
      <c r="H2" s="314"/>
      <c r="I2" s="313"/>
    </row>
    <row r="3" spans="1:13" ht="13.5">
      <c r="A3" s="310"/>
      <c r="B3" s="315"/>
      <c r="C3" s="315"/>
      <c r="D3" s="316"/>
      <c r="E3" s="312"/>
      <c r="F3" s="312"/>
      <c r="G3" s="312"/>
      <c r="H3" s="312"/>
      <c r="I3" s="312"/>
      <c r="K3" s="1191" t="s">
        <v>411</v>
      </c>
      <c r="L3" s="1191"/>
      <c r="M3" s="1191"/>
    </row>
    <row r="4" spans="1:13" s="323" customFormat="1" ht="75.75" customHeight="1">
      <c r="A4" s="317" t="s">
        <v>406</v>
      </c>
      <c r="B4" s="318" t="s">
        <v>443</v>
      </c>
      <c r="C4" s="318" t="s">
        <v>444</v>
      </c>
      <c r="D4" s="318" t="s">
        <v>450</v>
      </c>
      <c r="E4" s="318" t="s">
        <v>205</v>
      </c>
      <c r="F4" s="318" t="s">
        <v>451</v>
      </c>
      <c r="G4" s="319" t="s">
        <v>209</v>
      </c>
      <c r="H4" s="319" t="s">
        <v>452</v>
      </c>
      <c r="I4" s="319" t="s">
        <v>230</v>
      </c>
      <c r="J4" s="321" t="s">
        <v>232</v>
      </c>
      <c r="K4" s="350" t="s">
        <v>234</v>
      </c>
      <c r="L4" s="321" t="s">
        <v>453</v>
      </c>
      <c r="M4" s="351" t="s">
        <v>454</v>
      </c>
    </row>
    <row r="5" spans="1:13" ht="49.5" customHeight="1">
      <c r="A5" s="324" t="s">
        <v>9</v>
      </c>
      <c r="B5" s="325" t="s">
        <v>645</v>
      </c>
      <c r="C5" s="326" t="s">
        <v>648</v>
      </c>
      <c r="D5" s="752">
        <v>19131</v>
      </c>
      <c r="E5" s="753">
        <v>3589</v>
      </c>
      <c r="F5" s="753">
        <v>2610</v>
      </c>
      <c r="G5" s="754"/>
      <c r="H5" s="754"/>
      <c r="I5" s="753"/>
      <c r="J5" s="755"/>
      <c r="K5" s="756"/>
      <c r="L5" s="755"/>
      <c r="M5" s="757">
        <f>SUM(D5:L5)</f>
        <v>25330</v>
      </c>
    </row>
    <row r="6" spans="1:13" ht="65.25" customHeight="1">
      <c r="A6" s="747" t="s">
        <v>12</v>
      </c>
      <c r="B6" s="748" t="s">
        <v>646</v>
      </c>
      <c r="C6" s="749" t="s">
        <v>649</v>
      </c>
      <c r="D6" s="758"/>
      <c r="E6" s="759"/>
      <c r="F6" s="759">
        <v>8267</v>
      </c>
      <c r="G6" s="760"/>
      <c r="H6" s="760"/>
      <c r="I6" s="759"/>
      <c r="J6" s="761"/>
      <c r="K6" s="762"/>
      <c r="L6" s="761"/>
      <c r="M6" s="757">
        <f>SUM(D6:L6)</f>
        <v>8267</v>
      </c>
    </row>
    <row r="7" spans="1:13" ht="45" customHeight="1">
      <c r="A7" s="327" t="s">
        <v>15</v>
      </c>
      <c r="B7" s="328" t="s">
        <v>647</v>
      </c>
      <c r="C7" s="329" t="s">
        <v>650</v>
      </c>
      <c r="D7" s="763">
        <v>2599</v>
      </c>
      <c r="E7" s="764">
        <v>495</v>
      </c>
      <c r="F7" s="764">
        <v>2267</v>
      </c>
      <c r="G7" s="765"/>
      <c r="H7" s="765"/>
      <c r="I7" s="764"/>
      <c r="J7" s="766"/>
      <c r="K7" s="767"/>
      <c r="L7" s="768"/>
      <c r="M7" s="757">
        <f>SUM(D7:L7)</f>
        <v>5361</v>
      </c>
    </row>
    <row r="8" spans="1:13" s="333" customFormat="1" ht="33" customHeight="1">
      <c r="A8" s="330" t="s">
        <v>18</v>
      </c>
      <c r="B8" s="331" t="s">
        <v>407</v>
      </c>
      <c r="C8" s="332"/>
      <c r="D8" s="751">
        <f aca="true" t="shared" si="0" ref="D8:M8">SUM(D5:D7)</f>
        <v>21730</v>
      </c>
      <c r="E8" s="751">
        <f t="shared" si="0"/>
        <v>4084</v>
      </c>
      <c r="F8" s="751">
        <f t="shared" si="0"/>
        <v>13144</v>
      </c>
      <c r="G8" s="751">
        <f t="shared" si="0"/>
        <v>0</v>
      </c>
      <c r="H8" s="751">
        <f t="shared" si="0"/>
        <v>0</v>
      </c>
      <c r="I8" s="751">
        <f t="shared" si="0"/>
        <v>0</v>
      </c>
      <c r="J8" s="751">
        <f t="shared" si="0"/>
        <v>0</v>
      </c>
      <c r="K8" s="751">
        <f t="shared" si="0"/>
        <v>0</v>
      </c>
      <c r="L8" s="751">
        <f t="shared" si="0"/>
        <v>0</v>
      </c>
      <c r="M8" s="769">
        <f t="shared" si="0"/>
        <v>38958</v>
      </c>
    </row>
    <row r="9" spans="1:9" ht="21" customHeight="1">
      <c r="A9" s="334"/>
      <c r="B9" s="335"/>
      <c r="C9" s="335"/>
      <c r="D9" s="336"/>
      <c r="E9" s="337"/>
      <c r="F9" s="336"/>
      <c r="G9" s="336"/>
      <c r="H9" s="336"/>
      <c r="I9" s="338"/>
    </row>
    <row r="10" spans="1:9" ht="42" customHeight="1">
      <c r="A10" s="334"/>
      <c r="B10" s="339"/>
      <c r="C10" s="340"/>
      <c r="D10" s="341"/>
      <c r="E10" s="337"/>
      <c r="F10" s="337"/>
      <c r="G10" s="336"/>
      <c r="H10" s="336"/>
      <c r="I10" s="336"/>
    </row>
    <row r="11" spans="1:9" ht="42" customHeight="1">
      <c r="A11" s="342"/>
      <c r="B11" s="343"/>
      <c r="C11" s="344"/>
      <c r="D11" s="345"/>
      <c r="E11" s="313"/>
      <c r="F11" s="313"/>
      <c r="G11" s="314"/>
      <c r="H11" s="314"/>
      <c r="I11" s="314"/>
    </row>
    <row r="12" spans="1:9" ht="13.5">
      <c r="A12" s="310"/>
      <c r="B12" s="311"/>
      <c r="C12" s="311"/>
      <c r="D12" s="312"/>
      <c r="E12" s="312"/>
      <c r="F12" s="312"/>
      <c r="G12" s="312"/>
      <c r="H12" s="312"/>
      <c r="I12" s="312"/>
    </row>
    <row r="13" spans="1:9" s="347" customFormat="1" ht="13.5">
      <c r="A13" s="310"/>
      <c r="B13" s="311"/>
      <c r="C13" s="311"/>
      <c r="D13" s="312"/>
      <c r="E13" s="313"/>
      <c r="F13" s="346"/>
      <c r="G13" s="346"/>
      <c r="H13" s="346"/>
      <c r="I13" s="346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........./2020. (.........)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zoomScale="90" zoomScaleNormal="90" zoomScalePageLayoutView="0" workbookViewId="0" topLeftCell="A1">
      <selection activeCell="A1" sqref="A1:O1"/>
    </sheetView>
  </sheetViews>
  <sheetFormatPr defaultColWidth="9.375" defaultRowHeight="12.75"/>
  <cols>
    <col min="1" max="1" width="5.50390625" style="383" customWidth="1"/>
    <col min="2" max="2" width="28.75390625" style="382" customWidth="1"/>
    <col min="3" max="14" width="11.375" style="382" customWidth="1"/>
    <col min="15" max="15" width="11.375" style="383" customWidth="1"/>
    <col min="16" max="16384" width="9.375" style="382" customWidth="1"/>
  </cols>
  <sheetData>
    <row r="1" spans="1:15" ht="45.75" customHeight="1">
      <c r="A1" s="1195" t="s">
        <v>715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</row>
    <row r="2" spans="14:15" ht="12" customHeight="1">
      <c r="N2" s="384"/>
      <c r="O2" s="385" t="s">
        <v>411</v>
      </c>
    </row>
    <row r="3" spans="1:15" s="383" customFormat="1" ht="31.5" customHeight="1">
      <c r="A3" s="386" t="s">
        <v>406</v>
      </c>
      <c r="B3" s="387" t="s">
        <v>267</v>
      </c>
      <c r="C3" s="387" t="s">
        <v>507</v>
      </c>
      <c r="D3" s="387" t="s">
        <v>508</v>
      </c>
      <c r="E3" s="387" t="s">
        <v>509</v>
      </c>
      <c r="F3" s="387" t="s">
        <v>510</v>
      </c>
      <c r="G3" s="387" t="s">
        <v>511</v>
      </c>
      <c r="H3" s="387" t="s">
        <v>512</v>
      </c>
      <c r="I3" s="387" t="s">
        <v>513</v>
      </c>
      <c r="J3" s="387" t="s">
        <v>514</v>
      </c>
      <c r="K3" s="387" t="s">
        <v>515</v>
      </c>
      <c r="L3" s="387" t="s">
        <v>516</v>
      </c>
      <c r="M3" s="387" t="s">
        <v>517</v>
      </c>
      <c r="N3" s="387" t="s">
        <v>518</v>
      </c>
      <c r="O3" s="388" t="s">
        <v>519</v>
      </c>
    </row>
    <row r="4" spans="1:15" s="390" customFormat="1" ht="21" customHeight="1">
      <c r="A4" s="389" t="s">
        <v>9</v>
      </c>
      <c r="B4" s="1197" t="s">
        <v>265</v>
      </c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8"/>
    </row>
    <row r="5" spans="1:15" s="395" customFormat="1" ht="21" customHeight="1">
      <c r="A5" s="391" t="s">
        <v>12</v>
      </c>
      <c r="B5" s="392" t="s">
        <v>520</v>
      </c>
      <c r="C5" s="393">
        <v>5605</v>
      </c>
      <c r="D5" s="393">
        <v>5605</v>
      </c>
      <c r="E5" s="393">
        <v>5605</v>
      </c>
      <c r="F5" s="393">
        <v>5605</v>
      </c>
      <c r="G5" s="393">
        <v>5605</v>
      </c>
      <c r="H5" s="393">
        <v>5605</v>
      </c>
      <c r="I5" s="393">
        <v>5605</v>
      </c>
      <c r="J5" s="393">
        <v>5605</v>
      </c>
      <c r="K5" s="393">
        <v>5605</v>
      </c>
      <c r="L5" s="393">
        <v>5605</v>
      </c>
      <c r="M5" s="393">
        <v>5605</v>
      </c>
      <c r="N5" s="393">
        <v>5607</v>
      </c>
      <c r="O5" s="394">
        <f>SUM(C5:N5)</f>
        <v>67262</v>
      </c>
    </row>
    <row r="6" spans="1:15" s="395" customFormat="1" ht="21" customHeight="1">
      <c r="A6" s="396" t="s">
        <v>15</v>
      </c>
      <c r="B6" s="397" t="s">
        <v>521</v>
      </c>
      <c r="C6" s="398">
        <v>3608</v>
      </c>
      <c r="D6" s="398">
        <v>3608</v>
      </c>
      <c r="E6" s="398">
        <v>3608</v>
      </c>
      <c r="F6" s="398">
        <v>3608</v>
      </c>
      <c r="G6" s="398">
        <v>3608</v>
      </c>
      <c r="H6" s="398">
        <v>3608</v>
      </c>
      <c r="I6" s="398">
        <v>3608</v>
      </c>
      <c r="J6" s="398">
        <v>3608</v>
      </c>
      <c r="K6" s="398">
        <v>3608</v>
      </c>
      <c r="L6" s="398">
        <v>3608</v>
      </c>
      <c r="M6" s="398">
        <v>3608</v>
      </c>
      <c r="N6" s="398">
        <v>3609</v>
      </c>
      <c r="O6" s="399">
        <f aca="true" t="shared" si="0" ref="O6:O12">SUM(C6:N6)</f>
        <v>43297</v>
      </c>
    </row>
    <row r="7" spans="1:15" s="395" customFormat="1" ht="21" customHeight="1">
      <c r="A7" s="396" t="s">
        <v>18</v>
      </c>
      <c r="B7" s="400" t="s">
        <v>446</v>
      </c>
      <c r="C7" s="398">
        <v>6835</v>
      </c>
      <c r="D7" s="398">
        <v>6835</v>
      </c>
      <c r="E7" s="398">
        <v>6835</v>
      </c>
      <c r="F7" s="398">
        <v>6835</v>
      </c>
      <c r="G7" s="398">
        <v>6835</v>
      </c>
      <c r="H7" s="398">
        <v>6835</v>
      </c>
      <c r="I7" s="398">
        <v>6835</v>
      </c>
      <c r="J7" s="398">
        <v>6835</v>
      </c>
      <c r="K7" s="398">
        <v>6835</v>
      </c>
      <c r="L7" s="398">
        <v>6835</v>
      </c>
      <c r="M7" s="398">
        <v>6835</v>
      </c>
      <c r="N7" s="398">
        <v>6838</v>
      </c>
      <c r="O7" s="399">
        <f>SUM(C7:N7)</f>
        <v>82023</v>
      </c>
    </row>
    <row r="8" spans="1:15" s="395" customFormat="1" ht="21" customHeight="1">
      <c r="A8" s="396" t="s">
        <v>21</v>
      </c>
      <c r="B8" s="400" t="s">
        <v>447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9">
        <f t="shared" si="0"/>
        <v>0</v>
      </c>
    </row>
    <row r="9" spans="1:15" s="395" customFormat="1" ht="21" customHeight="1">
      <c r="A9" s="396" t="s">
        <v>24</v>
      </c>
      <c r="B9" s="400" t="s">
        <v>522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9">
        <f t="shared" si="0"/>
        <v>0</v>
      </c>
    </row>
    <row r="10" spans="1:15" s="395" customFormat="1" ht="21" customHeight="1">
      <c r="A10" s="396" t="s">
        <v>27</v>
      </c>
      <c r="B10" s="400" t="s">
        <v>523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9">
        <f t="shared" si="0"/>
        <v>0</v>
      </c>
    </row>
    <row r="11" spans="1:15" s="395" customFormat="1" ht="21" customHeight="1">
      <c r="A11" s="401" t="s">
        <v>30</v>
      </c>
      <c r="B11" s="402" t="s">
        <v>524</v>
      </c>
      <c r="C11" s="403">
        <v>21192</v>
      </c>
      <c r="D11" s="403">
        <v>21192</v>
      </c>
      <c r="E11" s="403">
        <v>21192</v>
      </c>
      <c r="F11" s="403">
        <v>21192</v>
      </c>
      <c r="G11" s="403">
        <v>21192</v>
      </c>
      <c r="H11" s="403">
        <v>21192</v>
      </c>
      <c r="I11" s="403">
        <v>21192</v>
      </c>
      <c r="J11" s="403">
        <v>21192</v>
      </c>
      <c r="K11" s="403">
        <v>21192</v>
      </c>
      <c r="L11" s="403">
        <v>21192</v>
      </c>
      <c r="M11" s="403">
        <v>21192</v>
      </c>
      <c r="N11" s="403">
        <v>21195</v>
      </c>
      <c r="O11" s="404">
        <f>SUM(C11:N11)</f>
        <v>254307</v>
      </c>
    </row>
    <row r="12" spans="1:15" s="390" customFormat="1" ht="21" customHeight="1">
      <c r="A12" s="405" t="s">
        <v>33</v>
      </c>
      <c r="B12" s="406" t="s">
        <v>525</v>
      </c>
      <c r="C12" s="407">
        <f aca="true" t="shared" si="1" ref="C12:N12">SUM(C5:C11)</f>
        <v>37240</v>
      </c>
      <c r="D12" s="407">
        <f t="shared" si="1"/>
        <v>37240</v>
      </c>
      <c r="E12" s="407">
        <f t="shared" si="1"/>
        <v>37240</v>
      </c>
      <c r="F12" s="407">
        <f t="shared" si="1"/>
        <v>37240</v>
      </c>
      <c r="G12" s="407">
        <f t="shared" si="1"/>
        <v>37240</v>
      </c>
      <c r="H12" s="407">
        <f t="shared" si="1"/>
        <v>37240</v>
      </c>
      <c r="I12" s="407">
        <f t="shared" si="1"/>
        <v>37240</v>
      </c>
      <c r="J12" s="407">
        <f t="shared" si="1"/>
        <v>37240</v>
      </c>
      <c r="K12" s="407">
        <f t="shared" si="1"/>
        <v>37240</v>
      </c>
      <c r="L12" s="407">
        <f t="shared" si="1"/>
        <v>37240</v>
      </c>
      <c r="M12" s="407">
        <f t="shared" si="1"/>
        <v>37240</v>
      </c>
      <c r="N12" s="407">
        <f t="shared" si="1"/>
        <v>37249</v>
      </c>
      <c r="O12" s="408">
        <f t="shared" si="0"/>
        <v>446889</v>
      </c>
    </row>
    <row r="13" spans="1:15" s="390" customFormat="1" ht="21" customHeight="1">
      <c r="A13" s="389" t="s">
        <v>36</v>
      </c>
      <c r="B13" s="1197" t="s">
        <v>266</v>
      </c>
      <c r="C13" s="1197"/>
      <c r="D13" s="1197"/>
      <c r="E13" s="1197"/>
      <c r="F13" s="1197"/>
      <c r="G13" s="1197"/>
      <c r="H13" s="1197"/>
      <c r="I13" s="1197"/>
      <c r="J13" s="1197"/>
      <c r="K13" s="1197"/>
      <c r="L13" s="1197"/>
      <c r="M13" s="1197"/>
      <c r="N13" s="1197"/>
      <c r="O13" s="1198"/>
    </row>
    <row r="14" spans="1:15" s="395" customFormat="1" ht="21" customHeight="1">
      <c r="A14" s="391" t="s">
        <v>38</v>
      </c>
      <c r="B14" s="392" t="s">
        <v>450</v>
      </c>
      <c r="C14" s="393">
        <v>4050</v>
      </c>
      <c r="D14" s="393">
        <v>4050</v>
      </c>
      <c r="E14" s="393">
        <v>4050</v>
      </c>
      <c r="F14" s="393">
        <v>4050</v>
      </c>
      <c r="G14" s="393">
        <v>4050</v>
      </c>
      <c r="H14" s="393">
        <v>4050</v>
      </c>
      <c r="I14" s="393">
        <v>4050</v>
      </c>
      <c r="J14" s="393">
        <v>4050</v>
      </c>
      <c r="K14" s="393">
        <v>4050</v>
      </c>
      <c r="L14" s="393">
        <v>4050</v>
      </c>
      <c r="M14" s="393">
        <v>4050</v>
      </c>
      <c r="N14" s="393">
        <v>4054</v>
      </c>
      <c r="O14" s="394">
        <f aca="true" t="shared" si="2" ref="O14:O23">SUM(C14:N14)</f>
        <v>48604</v>
      </c>
    </row>
    <row r="15" spans="1:15" s="395" customFormat="1" ht="21" customHeight="1">
      <c r="A15" s="396" t="s">
        <v>40</v>
      </c>
      <c r="B15" s="397" t="s">
        <v>205</v>
      </c>
      <c r="C15" s="398">
        <v>562</v>
      </c>
      <c r="D15" s="398">
        <v>562</v>
      </c>
      <c r="E15" s="398">
        <v>562</v>
      </c>
      <c r="F15" s="398">
        <v>562</v>
      </c>
      <c r="G15" s="398">
        <v>562</v>
      </c>
      <c r="H15" s="398">
        <v>562</v>
      </c>
      <c r="I15" s="398">
        <v>562</v>
      </c>
      <c r="J15" s="398">
        <v>562</v>
      </c>
      <c r="K15" s="398">
        <v>562</v>
      </c>
      <c r="L15" s="398">
        <v>562</v>
      </c>
      <c r="M15" s="398">
        <v>562</v>
      </c>
      <c r="N15" s="398">
        <v>564</v>
      </c>
      <c r="O15" s="399">
        <f t="shared" si="2"/>
        <v>6746</v>
      </c>
    </row>
    <row r="16" spans="1:15" s="395" customFormat="1" ht="21" customHeight="1">
      <c r="A16" s="396" t="s">
        <v>42</v>
      </c>
      <c r="B16" s="400" t="s">
        <v>207</v>
      </c>
      <c r="C16" s="398">
        <v>12051</v>
      </c>
      <c r="D16" s="398">
        <v>12051</v>
      </c>
      <c r="E16" s="398">
        <v>12051</v>
      </c>
      <c r="F16" s="398">
        <v>12051</v>
      </c>
      <c r="G16" s="398">
        <v>12051</v>
      </c>
      <c r="H16" s="398">
        <v>12051</v>
      </c>
      <c r="I16" s="398">
        <v>12051</v>
      </c>
      <c r="J16" s="398">
        <v>12051</v>
      </c>
      <c r="K16" s="398">
        <v>12051</v>
      </c>
      <c r="L16" s="398">
        <v>12051</v>
      </c>
      <c r="M16" s="398">
        <v>12051</v>
      </c>
      <c r="N16" s="398">
        <v>12050</v>
      </c>
      <c r="O16" s="399">
        <f t="shared" si="2"/>
        <v>144611</v>
      </c>
    </row>
    <row r="17" spans="1:15" s="395" customFormat="1" ht="21" customHeight="1">
      <c r="A17" s="396" t="s">
        <v>44</v>
      </c>
      <c r="B17" s="400" t="s">
        <v>209</v>
      </c>
      <c r="C17" s="398">
        <v>424</v>
      </c>
      <c r="D17" s="398">
        <v>424</v>
      </c>
      <c r="E17" s="398">
        <v>424</v>
      </c>
      <c r="F17" s="398">
        <v>424</v>
      </c>
      <c r="G17" s="398">
        <v>424</v>
      </c>
      <c r="H17" s="398">
        <v>424</v>
      </c>
      <c r="I17" s="398">
        <v>424</v>
      </c>
      <c r="J17" s="398">
        <v>424</v>
      </c>
      <c r="K17" s="398">
        <v>424</v>
      </c>
      <c r="L17" s="398">
        <v>424</v>
      </c>
      <c r="M17" s="398">
        <v>424</v>
      </c>
      <c r="N17" s="398">
        <v>419</v>
      </c>
      <c r="O17" s="399">
        <f t="shared" si="2"/>
        <v>5083</v>
      </c>
    </row>
    <row r="18" spans="1:15" s="395" customFormat="1" ht="21" customHeight="1">
      <c r="A18" s="396" t="s">
        <v>46</v>
      </c>
      <c r="B18" s="400" t="s">
        <v>211</v>
      </c>
      <c r="C18" s="398">
        <v>3444</v>
      </c>
      <c r="D18" s="398">
        <v>3444</v>
      </c>
      <c r="E18" s="398">
        <v>3444</v>
      </c>
      <c r="F18" s="398">
        <v>3444</v>
      </c>
      <c r="G18" s="398">
        <v>3444</v>
      </c>
      <c r="H18" s="398">
        <v>3444</v>
      </c>
      <c r="I18" s="398">
        <v>3444</v>
      </c>
      <c r="J18" s="398">
        <v>3444</v>
      </c>
      <c r="K18" s="398">
        <v>3444</v>
      </c>
      <c r="L18" s="398">
        <v>3444</v>
      </c>
      <c r="M18" s="398">
        <v>3444</v>
      </c>
      <c r="N18" s="398">
        <v>3438</v>
      </c>
      <c r="O18" s="399">
        <f t="shared" si="2"/>
        <v>41322</v>
      </c>
    </row>
    <row r="19" spans="1:15" s="395" customFormat="1" ht="21" customHeight="1">
      <c r="A19" s="396" t="s">
        <v>48</v>
      </c>
      <c r="B19" s="400" t="s">
        <v>230</v>
      </c>
      <c r="C19" s="398">
        <v>11123</v>
      </c>
      <c r="D19" s="398">
        <v>11123</v>
      </c>
      <c r="E19" s="398">
        <v>11123</v>
      </c>
      <c r="F19" s="398">
        <v>11123</v>
      </c>
      <c r="G19" s="398">
        <v>11123</v>
      </c>
      <c r="H19" s="398">
        <v>11123</v>
      </c>
      <c r="I19" s="398">
        <v>11123</v>
      </c>
      <c r="J19" s="398">
        <v>11123</v>
      </c>
      <c r="K19" s="398">
        <v>11123</v>
      </c>
      <c r="L19" s="398">
        <v>11123</v>
      </c>
      <c r="M19" s="398">
        <v>11123</v>
      </c>
      <c r="N19" s="398">
        <v>11129</v>
      </c>
      <c r="O19" s="399">
        <f>SUM(C19:N19)</f>
        <v>133482</v>
      </c>
    </row>
    <row r="20" spans="1:15" s="395" customFormat="1" ht="21" customHeight="1">
      <c r="A20" s="396" t="s">
        <v>50</v>
      </c>
      <c r="B20" s="397" t="s">
        <v>232</v>
      </c>
      <c r="C20" s="398">
        <v>2333</v>
      </c>
      <c r="D20" s="398">
        <v>2333</v>
      </c>
      <c r="E20" s="398">
        <v>2333</v>
      </c>
      <c r="F20" s="398">
        <v>2333</v>
      </c>
      <c r="G20" s="398">
        <v>2333</v>
      </c>
      <c r="H20" s="398">
        <v>2333</v>
      </c>
      <c r="I20" s="398">
        <v>2333</v>
      </c>
      <c r="J20" s="398">
        <v>2333</v>
      </c>
      <c r="K20" s="398">
        <v>2333</v>
      </c>
      <c r="L20" s="398">
        <v>2333</v>
      </c>
      <c r="M20" s="398">
        <v>2333</v>
      </c>
      <c r="N20" s="398">
        <v>2337</v>
      </c>
      <c r="O20" s="399">
        <f t="shared" si="2"/>
        <v>28000</v>
      </c>
    </row>
    <row r="21" spans="1:15" s="395" customFormat="1" ht="21" customHeight="1">
      <c r="A21" s="396" t="s">
        <v>53</v>
      </c>
      <c r="B21" s="400" t="s">
        <v>234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9">
        <f t="shared" si="2"/>
        <v>0</v>
      </c>
    </row>
    <row r="22" spans="1:15" s="395" customFormat="1" ht="21" customHeight="1">
      <c r="A22" s="409" t="s">
        <v>63</v>
      </c>
      <c r="B22" s="410" t="s">
        <v>453</v>
      </c>
      <c r="C22" s="411">
        <v>3253</v>
      </c>
      <c r="D22" s="411">
        <v>3253</v>
      </c>
      <c r="E22" s="411">
        <v>3253</v>
      </c>
      <c r="F22" s="411">
        <v>3253</v>
      </c>
      <c r="G22" s="411">
        <v>3253</v>
      </c>
      <c r="H22" s="411">
        <v>3253</v>
      </c>
      <c r="I22" s="411">
        <v>3253</v>
      </c>
      <c r="J22" s="411">
        <v>3253</v>
      </c>
      <c r="K22" s="411">
        <v>3253</v>
      </c>
      <c r="L22" s="411">
        <v>3253</v>
      </c>
      <c r="M22" s="411">
        <v>3253</v>
      </c>
      <c r="N22" s="411">
        <v>3258</v>
      </c>
      <c r="O22" s="399">
        <f t="shared" si="2"/>
        <v>39041</v>
      </c>
    </row>
    <row r="23" spans="1:15" s="390" customFormat="1" ht="21" customHeight="1">
      <c r="A23" s="412" t="s">
        <v>65</v>
      </c>
      <c r="B23" s="406" t="s">
        <v>434</v>
      </c>
      <c r="C23" s="407">
        <f>SUM(C14:C22)</f>
        <v>37240</v>
      </c>
      <c r="D23" s="407">
        <f aca="true" t="shared" si="3" ref="D23:N23">SUM(D14:D22)</f>
        <v>37240</v>
      </c>
      <c r="E23" s="407">
        <f t="shared" si="3"/>
        <v>37240</v>
      </c>
      <c r="F23" s="407">
        <f t="shared" si="3"/>
        <v>37240</v>
      </c>
      <c r="G23" s="407">
        <f t="shared" si="3"/>
        <v>37240</v>
      </c>
      <c r="H23" s="407">
        <f t="shared" si="3"/>
        <v>37240</v>
      </c>
      <c r="I23" s="407">
        <f t="shared" si="3"/>
        <v>37240</v>
      </c>
      <c r="J23" s="407">
        <f t="shared" si="3"/>
        <v>37240</v>
      </c>
      <c r="K23" s="407">
        <f t="shared" si="3"/>
        <v>37240</v>
      </c>
      <c r="L23" s="407">
        <f t="shared" si="3"/>
        <v>37240</v>
      </c>
      <c r="M23" s="407">
        <f t="shared" si="3"/>
        <v>37240</v>
      </c>
      <c r="N23" s="407">
        <f t="shared" si="3"/>
        <v>37249</v>
      </c>
      <c r="O23" s="408">
        <f t="shared" si="2"/>
        <v>446889</v>
      </c>
    </row>
    <row r="24" spans="1:15" ht="21" customHeight="1">
      <c r="A24" s="413" t="s">
        <v>67</v>
      </c>
      <c r="B24" s="414" t="s">
        <v>526</v>
      </c>
      <c r="C24" s="415">
        <f aca="true" t="shared" si="4" ref="C24:O24">C12-C23</f>
        <v>0</v>
      </c>
      <c r="D24" s="415">
        <f t="shared" si="4"/>
        <v>0</v>
      </c>
      <c r="E24" s="415">
        <f t="shared" si="4"/>
        <v>0</v>
      </c>
      <c r="F24" s="415">
        <f t="shared" si="4"/>
        <v>0</v>
      </c>
      <c r="G24" s="415">
        <f t="shared" si="4"/>
        <v>0</v>
      </c>
      <c r="H24" s="415">
        <f t="shared" si="4"/>
        <v>0</v>
      </c>
      <c r="I24" s="415">
        <f t="shared" si="4"/>
        <v>0</v>
      </c>
      <c r="J24" s="415">
        <f t="shared" si="4"/>
        <v>0</v>
      </c>
      <c r="K24" s="415">
        <f t="shared" si="4"/>
        <v>0</v>
      </c>
      <c r="L24" s="415">
        <f t="shared" si="4"/>
        <v>0</v>
      </c>
      <c r="M24" s="415">
        <f t="shared" si="4"/>
        <v>0</v>
      </c>
      <c r="N24" s="415">
        <f t="shared" si="4"/>
        <v>0</v>
      </c>
      <c r="O24" s="416">
        <f t="shared" si="4"/>
        <v>0</v>
      </c>
    </row>
    <row r="25" ht="15">
      <c r="A25" s="417"/>
    </row>
    <row r="26" spans="2:4" ht="15">
      <c r="B26" s="418"/>
      <c r="C26" s="419"/>
      <c r="D26" s="419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75" r:id="rId1"/>
  <headerFooter alignWithMargins="0">
    <oddHeader>&amp;R&amp;"Times New Roman CE,Félkövér dőlt"&amp;11 11. melléklet a ........./2020. (.........)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zoomScalePageLayoutView="0" workbookViewId="0" topLeftCell="A1">
      <selection activeCell="A1" sqref="A1:D1"/>
    </sheetView>
  </sheetViews>
  <sheetFormatPr defaultColWidth="9.375" defaultRowHeight="12.75"/>
  <cols>
    <col min="1" max="1" width="5.75390625" style="506" customWidth="1"/>
    <col min="2" max="2" width="54.75390625" style="358" customWidth="1"/>
    <col min="3" max="4" width="17.625" style="358" customWidth="1"/>
    <col min="5" max="16384" width="9.375" style="358" customWidth="1"/>
  </cols>
  <sheetData>
    <row r="1" spans="1:4" ht="44.25" customHeight="1">
      <c r="A1" s="1199" t="s">
        <v>716</v>
      </c>
      <c r="B1" s="1199"/>
      <c r="C1" s="1199"/>
      <c r="D1" s="1199"/>
    </row>
    <row r="2" spans="1:4" ht="20.25" customHeight="1">
      <c r="A2" s="1200"/>
      <c r="B2" s="1200"/>
      <c r="C2" s="1200"/>
      <c r="D2" s="1200"/>
    </row>
    <row r="3" spans="1:4" s="481" customFormat="1" ht="14.25" thickBot="1">
      <c r="A3" s="480"/>
      <c r="D3" s="482" t="s">
        <v>411</v>
      </c>
    </row>
    <row r="4" spans="1:4" s="486" customFormat="1" ht="48" customHeight="1" thickBot="1">
      <c r="A4" s="483" t="s">
        <v>406</v>
      </c>
      <c r="B4" s="484" t="s">
        <v>3</v>
      </c>
      <c r="C4" s="484" t="s">
        <v>541</v>
      </c>
      <c r="D4" s="485" t="s">
        <v>542</v>
      </c>
    </row>
    <row r="5" spans="1:4" s="486" customFormat="1" ht="13.5" customHeight="1" thickBot="1">
      <c r="A5" s="487">
        <v>1</v>
      </c>
      <c r="B5" s="488">
        <v>2</v>
      </c>
      <c r="C5" s="489">
        <v>3</v>
      </c>
      <c r="D5" s="490">
        <v>4</v>
      </c>
    </row>
    <row r="6" spans="1:4" ht="18" customHeight="1">
      <c r="A6" s="491" t="s">
        <v>9</v>
      </c>
      <c r="B6" s="492" t="s">
        <v>85</v>
      </c>
      <c r="C6" s="493">
        <v>1360000</v>
      </c>
      <c r="D6" s="494">
        <v>160000</v>
      </c>
    </row>
    <row r="7" spans="1:4" ht="18" customHeight="1">
      <c r="A7" s="495" t="s">
        <v>12</v>
      </c>
      <c r="B7" s="496"/>
      <c r="C7" s="497"/>
      <c r="D7" s="498"/>
    </row>
    <row r="8" spans="1:4" ht="18" customHeight="1">
      <c r="A8" s="495" t="s">
        <v>15</v>
      </c>
      <c r="B8" s="496"/>
      <c r="C8" s="497"/>
      <c r="D8" s="498"/>
    </row>
    <row r="9" spans="1:4" ht="18" customHeight="1">
      <c r="A9" s="495" t="s">
        <v>18</v>
      </c>
      <c r="B9" s="496"/>
      <c r="C9" s="497"/>
      <c r="D9" s="498"/>
    </row>
    <row r="10" spans="1:4" ht="18" customHeight="1">
      <c r="A10" s="495" t="s">
        <v>21</v>
      </c>
      <c r="B10" s="496"/>
      <c r="C10" s="497"/>
      <c r="D10" s="498"/>
    </row>
    <row r="11" spans="1:4" ht="18" customHeight="1">
      <c r="A11" s="495" t="s">
        <v>24</v>
      </c>
      <c r="B11" s="496"/>
      <c r="C11" s="497"/>
      <c r="D11" s="498"/>
    </row>
    <row r="12" spans="1:4" ht="18" customHeight="1">
      <c r="A12" s="499" t="s">
        <v>27</v>
      </c>
      <c r="B12" s="496"/>
      <c r="C12" s="500"/>
      <c r="D12" s="498"/>
    </row>
    <row r="13" spans="1:4" ht="18" customHeight="1">
      <c r="A13" s="499" t="s">
        <v>30</v>
      </c>
      <c r="B13" s="496"/>
      <c r="C13" s="500"/>
      <c r="D13" s="498"/>
    </row>
    <row r="14" spans="1:4" ht="18" customHeight="1">
      <c r="A14" s="499" t="s">
        <v>33</v>
      </c>
      <c r="B14" s="496"/>
      <c r="C14" s="500"/>
      <c r="D14" s="498"/>
    </row>
    <row r="15" spans="1:4" ht="18" customHeight="1">
      <c r="A15" s="499" t="s">
        <v>36</v>
      </c>
      <c r="B15" s="496"/>
      <c r="C15" s="500"/>
      <c r="D15" s="498"/>
    </row>
    <row r="16" spans="1:4" ht="18" customHeight="1" thickBot="1">
      <c r="A16" s="501" t="s">
        <v>38</v>
      </c>
      <c r="B16" s="502" t="s">
        <v>519</v>
      </c>
      <c r="C16" s="503">
        <f>SUM(C6:C15)</f>
        <v>1360000</v>
      </c>
      <c r="D16" s="504">
        <f>SUM(D6:D15)</f>
        <v>160000</v>
      </c>
    </row>
    <row r="17" spans="1:4" ht="25.5" customHeight="1">
      <c r="A17" s="505"/>
      <c r="B17" s="1201"/>
      <c r="C17" s="1201"/>
      <c r="D17" s="1201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........./2020. (.........)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8"/>
  <sheetViews>
    <sheetView zoomScale="80" zoomScaleNormal="80" zoomScaleSheetLayoutView="100" zoomScalePageLayoutView="0" workbookViewId="0" topLeftCell="A1">
      <selection activeCell="A1" sqref="A1:G1"/>
    </sheetView>
  </sheetViews>
  <sheetFormatPr defaultColWidth="9.375" defaultRowHeight="12.75"/>
  <cols>
    <col min="1" max="1" width="6.375" style="92" customWidth="1"/>
    <col min="2" max="2" width="76.375" style="92" customWidth="1"/>
    <col min="3" max="3" width="11.125" style="92" customWidth="1"/>
    <col min="4" max="4" width="16.375" style="93" bestFit="1" customWidth="1"/>
    <col min="5" max="6" width="16.75390625" style="1" customWidth="1"/>
    <col min="7" max="7" width="19.50390625" style="1" bestFit="1" customWidth="1"/>
    <col min="8" max="16384" width="9.375" style="1" customWidth="1"/>
  </cols>
  <sheetData>
    <row r="1" spans="1:7" ht="60" customHeight="1">
      <c r="A1" s="1117" t="s">
        <v>691</v>
      </c>
      <c r="B1" s="1117"/>
      <c r="C1" s="1117"/>
      <c r="D1" s="1117"/>
      <c r="E1" s="1117"/>
      <c r="F1" s="1117"/>
      <c r="G1" s="1117"/>
    </row>
    <row r="2" spans="1:7" ht="15.75" customHeight="1">
      <c r="A2" s="1115" t="s">
        <v>0</v>
      </c>
      <c r="B2" s="1115"/>
      <c r="C2" s="1115"/>
      <c r="D2" s="1115"/>
      <c r="E2" s="1115"/>
      <c r="F2" s="1115"/>
      <c r="G2" s="1115"/>
    </row>
    <row r="3" spans="1:7" ht="15.75" customHeight="1">
      <c r="A3" s="1114"/>
      <c r="B3" s="1114"/>
      <c r="C3" s="2"/>
      <c r="G3" s="3" t="s">
        <v>1</v>
      </c>
    </row>
    <row r="4" spans="1:7" ht="37.5" customHeight="1">
      <c r="A4" s="4" t="s">
        <v>2</v>
      </c>
      <c r="B4" s="5" t="s">
        <v>3</v>
      </c>
      <c r="C4" s="5" t="s">
        <v>4</v>
      </c>
      <c r="D4" s="6" t="s">
        <v>692</v>
      </c>
      <c r="E4" s="364" t="s">
        <v>730</v>
      </c>
      <c r="F4" s="364" t="s">
        <v>735</v>
      </c>
      <c r="G4" s="357" t="s">
        <v>731</v>
      </c>
    </row>
    <row r="5" spans="1:7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  <c r="E5" s="6" t="s">
        <v>268</v>
      </c>
      <c r="F5" s="6" t="s">
        <v>462</v>
      </c>
      <c r="G5" s="6" t="s">
        <v>732</v>
      </c>
    </row>
    <row r="6" spans="1:7" s="11" customFormat="1" ht="15.75" customHeight="1">
      <c r="A6" s="8" t="s">
        <v>9</v>
      </c>
      <c r="B6" s="9" t="s">
        <v>10</v>
      </c>
      <c r="C6" s="10" t="s">
        <v>11</v>
      </c>
      <c r="D6" s="804"/>
      <c r="E6" s="986">
        <v>59393</v>
      </c>
      <c r="F6" s="1014">
        <v>31139</v>
      </c>
      <c r="G6" s="987">
        <v>90532</v>
      </c>
    </row>
    <row r="7" spans="1:7" s="11" customFormat="1" ht="15.75" customHeight="1">
      <c r="A7" s="12" t="s">
        <v>12</v>
      </c>
      <c r="B7" s="13" t="s">
        <v>13</v>
      </c>
      <c r="C7" s="14" t="s">
        <v>14</v>
      </c>
      <c r="D7" s="805">
        <v>14822666</v>
      </c>
      <c r="E7" s="988"/>
      <c r="F7" s="1015">
        <v>195000</v>
      </c>
      <c r="G7" s="989">
        <v>15017666</v>
      </c>
    </row>
    <row r="8" spans="1:7" s="11" customFormat="1" ht="24" customHeight="1">
      <c r="A8" s="12" t="s">
        <v>15</v>
      </c>
      <c r="B8" s="13" t="s">
        <v>16</v>
      </c>
      <c r="C8" s="14" t="s">
        <v>17</v>
      </c>
      <c r="D8" s="805">
        <v>6414429</v>
      </c>
      <c r="E8" s="988"/>
      <c r="F8" s="1015">
        <v>1930609</v>
      </c>
      <c r="G8" s="989">
        <v>8345038</v>
      </c>
    </row>
    <row r="9" spans="1:7" s="11" customFormat="1" ht="15.75" customHeight="1">
      <c r="A9" s="12" t="s">
        <v>18</v>
      </c>
      <c r="B9" s="13" t="s">
        <v>19</v>
      </c>
      <c r="C9" s="14" t="s">
        <v>20</v>
      </c>
      <c r="D9" s="805">
        <v>1800000</v>
      </c>
      <c r="E9" s="988"/>
      <c r="F9" s="1015">
        <v>181791</v>
      </c>
      <c r="G9" s="989">
        <v>1981791</v>
      </c>
    </row>
    <row r="10" spans="1:7" s="11" customFormat="1" ht="15.75" customHeight="1">
      <c r="A10" s="8" t="s">
        <v>21</v>
      </c>
      <c r="B10" s="13" t="s">
        <v>22</v>
      </c>
      <c r="C10" s="14" t="s">
        <v>23</v>
      </c>
      <c r="D10" s="805"/>
      <c r="E10" s="988"/>
      <c r="F10" s="1015">
        <v>3018970</v>
      </c>
      <c r="G10" s="989">
        <v>3018970</v>
      </c>
    </row>
    <row r="11" spans="1:7" s="11" customFormat="1" ht="15.75" customHeight="1">
      <c r="A11" s="18" t="s">
        <v>24</v>
      </c>
      <c r="B11" s="47" t="s">
        <v>25</v>
      </c>
      <c r="C11" s="19" t="s">
        <v>26</v>
      </c>
      <c r="D11" s="886"/>
      <c r="E11" s="995"/>
      <c r="F11" s="1016"/>
      <c r="G11" s="991"/>
    </row>
    <row r="12" spans="1:7" s="11" customFormat="1" ht="15.75" customHeight="1">
      <c r="A12" s="28" t="s">
        <v>27</v>
      </c>
      <c r="B12" s="29" t="s">
        <v>28</v>
      </c>
      <c r="C12" s="30" t="s">
        <v>29</v>
      </c>
      <c r="D12" s="993">
        <f>+D6+D7+D8+D9+D10+D11</f>
        <v>23037095</v>
      </c>
      <c r="E12" s="993">
        <f>+E6+E7+E8+E9+E10+E11</f>
        <v>59393</v>
      </c>
      <c r="F12" s="993">
        <f>+F6+F7+F8+F9+F10+F11</f>
        <v>5357509</v>
      </c>
      <c r="G12" s="954">
        <f>+G6+G7+G8+G9+G10+G11</f>
        <v>28453997</v>
      </c>
    </row>
    <row r="13" spans="1:7" s="11" customFormat="1" ht="15.75" customHeight="1">
      <c r="A13" s="8" t="s">
        <v>30</v>
      </c>
      <c r="B13" s="9" t="s">
        <v>31</v>
      </c>
      <c r="C13" s="10" t="s">
        <v>32</v>
      </c>
      <c r="D13" s="804"/>
      <c r="E13" s="990"/>
      <c r="F13" s="1017"/>
      <c r="G13" s="992"/>
    </row>
    <row r="14" spans="1:7" s="11" customFormat="1" ht="15.75" customHeight="1">
      <c r="A14" s="8" t="s">
        <v>33</v>
      </c>
      <c r="B14" s="13" t="s">
        <v>34</v>
      </c>
      <c r="C14" s="14" t="s">
        <v>35</v>
      </c>
      <c r="D14" s="805">
        <f>SUM(D15:D21)</f>
        <v>13826200</v>
      </c>
      <c r="E14" s="805">
        <f>SUM(E15:E21)</f>
        <v>9694024</v>
      </c>
      <c r="F14" s="805">
        <f>SUM(F15:F21)</f>
        <v>15287714</v>
      </c>
      <c r="G14" s="15">
        <f>SUM(G15:G21)</f>
        <v>38807938</v>
      </c>
    </row>
    <row r="15" spans="1:7" s="11" customFormat="1" ht="24" customHeight="1">
      <c r="A15" s="12" t="s">
        <v>36</v>
      </c>
      <c r="B15" s="16" t="s">
        <v>37</v>
      </c>
      <c r="C15" s="14" t="s">
        <v>35</v>
      </c>
      <c r="D15" s="806"/>
      <c r="E15" s="988"/>
      <c r="F15" s="1015"/>
      <c r="G15" s="989"/>
    </row>
    <row r="16" spans="1:7" s="11" customFormat="1" ht="18.75" customHeight="1">
      <c r="A16" s="12" t="s">
        <v>38</v>
      </c>
      <c r="B16" s="17" t="s">
        <v>39</v>
      </c>
      <c r="C16" s="14" t="s">
        <v>35</v>
      </c>
      <c r="D16" s="806"/>
      <c r="E16" s="988"/>
      <c r="F16" s="1015"/>
      <c r="G16" s="989"/>
    </row>
    <row r="17" spans="1:7" s="11" customFormat="1" ht="15.75" customHeight="1">
      <c r="A17" s="8" t="s">
        <v>40</v>
      </c>
      <c r="B17" s="17" t="s">
        <v>41</v>
      </c>
      <c r="C17" s="14" t="s">
        <v>35</v>
      </c>
      <c r="D17" s="806"/>
      <c r="E17" s="988">
        <v>102000</v>
      </c>
      <c r="F17" s="1015">
        <v>-102000</v>
      </c>
      <c r="G17" s="989"/>
    </row>
    <row r="18" spans="1:7" s="11" customFormat="1" ht="19.5" customHeight="1">
      <c r="A18" s="12" t="s">
        <v>42</v>
      </c>
      <c r="B18" s="17" t="s">
        <v>43</v>
      </c>
      <c r="C18" s="14" t="s">
        <v>35</v>
      </c>
      <c r="D18" s="806"/>
      <c r="E18" s="988"/>
      <c r="F18" s="1015">
        <v>2546829</v>
      </c>
      <c r="G18" s="989">
        <v>2546829</v>
      </c>
    </row>
    <row r="19" spans="1:7" s="11" customFormat="1" ht="19.5" customHeight="1">
      <c r="A19" s="12" t="s">
        <v>44</v>
      </c>
      <c r="B19" s="17" t="s">
        <v>45</v>
      </c>
      <c r="C19" s="14" t="s">
        <v>35</v>
      </c>
      <c r="D19" s="806">
        <v>13826200</v>
      </c>
      <c r="E19" s="988"/>
      <c r="F19" s="1015">
        <v>1063200</v>
      </c>
      <c r="G19" s="989">
        <v>14889400</v>
      </c>
    </row>
    <row r="20" spans="1:7" s="11" customFormat="1" ht="24" customHeight="1">
      <c r="A20" s="8" t="s">
        <v>46</v>
      </c>
      <c r="B20" s="17" t="s">
        <v>47</v>
      </c>
      <c r="C20" s="14" t="s">
        <v>35</v>
      </c>
      <c r="D20" s="806"/>
      <c r="E20" s="988">
        <v>9592024</v>
      </c>
      <c r="F20" s="1015">
        <v>11779685</v>
      </c>
      <c r="G20" s="989">
        <v>21371709</v>
      </c>
    </row>
    <row r="21" spans="1:7" s="11" customFormat="1" ht="24.75" customHeight="1">
      <c r="A21" s="18" t="s">
        <v>48</v>
      </c>
      <c r="B21" s="17" t="s">
        <v>49</v>
      </c>
      <c r="C21" s="19" t="s">
        <v>35</v>
      </c>
      <c r="D21" s="807"/>
      <c r="E21" s="990"/>
      <c r="F21" s="1018"/>
      <c r="G21" s="991"/>
    </row>
    <row r="22" spans="1:7" s="11" customFormat="1" ht="18" customHeight="1">
      <c r="A22" s="20" t="s">
        <v>50</v>
      </c>
      <c r="B22" s="21" t="s">
        <v>51</v>
      </c>
      <c r="C22" s="22" t="s">
        <v>52</v>
      </c>
      <c r="D22" s="808">
        <f>SUM(D12+D13+D14)</f>
        <v>36863295</v>
      </c>
      <c r="E22" s="808">
        <f>SUM(E12+E13+E14)</f>
        <v>9753417</v>
      </c>
      <c r="F22" s="808">
        <f>SUM(F12+F13+F14)</f>
        <v>20645223</v>
      </c>
      <c r="G22" s="23">
        <f>SUM(G12+G13+G14)</f>
        <v>67261935</v>
      </c>
    </row>
    <row r="23" spans="1:7" s="11" customFormat="1" ht="15.75" customHeight="1">
      <c r="A23" s="8" t="s">
        <v>53</v>
      </c>
      <c r="B23" s="24" t="s">
        <v>54</v>
      </c>
      <c r="C23" s="10" t="s">
        <v>55</v>
      </c>
      <c r="D23" s="514"/>
      <c r="E23" s="986"/>
      <c r="F23" s="1018"/>
      <c r="G23" s="992"/>
    </row>
    <row r="24" spans="1:7" s="11" customFormat="1" ht="15.75" customHeight="1">
      <c r="A24" s="12" t="s">
        <v>56</v>
      </c>
      <c r="B24" s="25" t="s">
        <v>57</v>
      </c>
      <c r="C24" s="14" t="s">
        <v>58</v>
      </c>
      <c r="D24" s="809">
        <f>SUM(D25:D30)</f>
        <v>0</v>
      </c>
      <c r="E24" s="809">
        <f>SUM(E25:E30)</f>
        <v>0</v>
      </c>
      <c r="F24" s="809">
        <f>SUM(F25:F30)</f>
        <v>43296841</v>
      </c>
      <c r="G24" s="982">
        <f>SUM(G25:G30)</f>
        <v>43296841</v>
      </c>
    </row>
    <row r="25" spans="1:7" s="11" customFormat="1" ht="15.75" customHeight="1">
      <c r="A25" s="12" t="s">
        <v>59</v>
      </c>
      <c r="B25" s="16" t="s">
        <v>60</v>
      </c>
      <c r="C25" s="14" t="s">
        <v>58</v>
      </c>
      <c r="D25" s="809"/>
      <c r="E25" s="988"/>
      <c r="F25" s="1015"/>
      <c r="G25" s="989"/>
    </row>
    <row r="26" spans="1:7" s="11" customFormat="1" ht="18.75" customHeight="1">
      <c r="A26" s="8" t="s">
        <v>61</v>
      </c>
      <c r="B26" s="26" t="s">
        <v>62</v>
      </c>
      <c r="C26" s="14" t="s">
        <v>58</v>
      </c>
      <c r="D26" s="809"/>
      <c r="E26" s="988"/>
      <c r="F26" s="1015">
        <v>13296842</v>
      </c>
      <c r="G26" s="989">
        <v>13296842</v>
      </c>
    </row>
    <row r="27" spans="1:7" s="11" customFormat="1" ht="15.75" customHeight="1">
      <c r="A27" s="12" t="s">
        <v>63</v>
      </c>
      <c r="B27" s="26" t="s">
        <v>64</v>
      </c>
      <c r="C27" s="14" t="s">
        <v>58</v>
      </c>
      <c r="D27" s="809"/>
      <c r="E27" s="988"/>
      <c r="F27" s="1015"/>
      <c r="G27" s="989"/>
    </row>
    <row r="28" spans="1:7" s="11" customFormat="1" ht="15.75" customHeight="1">
      <c r="A28" s="12" t="s">
        <v>65</v>
      </c>
      <c r="B28" s="26" t="s">
        <v>66</v>
      </c>
      <c r="C28" s="14" t="s">
        <v>58</v>
      </c>
      <c r="D28" s="809"/>
      <c r="E28" s="988"/>
      <c r="F28" s="1015">
        <v>29999999</v>
      </c>
      <c r="G28" s="989">
        <v>29999999</v>
      </c>
    </row>
    <row r="29" spans="1:7" s="11" customFormat="1" ht="24.75" customHeight="1">
      <c r="A29" s="8" t="s">
        <v>67</v>
      </c>
      <c r="B29" s="26" t="s">
        <v>68</v>
      </c>
      <c r="C29" s="14" t="s">
        <v>58</v>
      </c>
      <c r="D29" s="809"/>
      <c r="E29" s="988"/>
      <c r="F29" s="1015"/>
      <c r="G29" s="989"/>
    </row>
    <row r="30" spans="1:7" s="11" customFormat="1" ht="24" customHeight="1">
      <c r="A30" s="18" t="s">
        <v>69</v>
      </c>
      <c r="B30" s="27" t="s">
        <v>70</v>
      </c>
      <c r="C30" s="19" t="s">
        <v>58</v>
      </c>
      <c r="D30" s="886"/>
      <c r="E30" s="990"/>
      <c r="F30" s="1018"/>
      <c r="G30" s="991"/>
    </row>
    <row r="31" spans="1:7" s="11" customFormat="1" ht="22.5" customHeight="1">
      <c r="A31" s="28" t="s">
        <v>71</v>
      </c>
      <c r="B31" s="29" t="s">
        <v>72</v>
      </c>
      <c r="C31" s="30" t="s">
        <v>73</v>
      </c>
      <c r="D31" s="993">
        <f>SUM(D23+D24)</f>
        <v>0</v>
      </c>
      <c r="E31" s="993">
        <f>SUM(E23+E24)</f>
        <v>0</v>
      </c>
      <c r="F31" s="993">
        <f>SUM(F23+F24)</f>
        <v>43296841</v>
      </c>
      <c r="G31" s="954">
        <f>SUM(G23+G24)</f>
        <v>43296841</v>
      </c>
    </row>
    <row r="32" spans="1:7" s="11" customFormat="1" ht="14.25" customHeight="1">
      <c r="A32" s="32" t="s">
        <v>74</v>
      </c>
      <c r="B32" s="33" t="s">
        <v>75</v>
      </c>
      <c r="C32" s="34" t="s">
        <v>76</v>
      </c>
      <c r="D32" s="812"/>
      <c r="E32" s="986"/>
      <c r="F32" s="1018"/>
      <c r="G32" s="992"/>
    </row>
    <row r="33" spans="1:7" s="11" customFormat="1" ht="14.25" customHeight="1">
      <c r="A33" s="12" t="s">
        <v>77</v>
      </c>
      <c r="B33" s="13" t="s">
        <v>78</v>
      </c>
      <c r="C33" s="14" t="s">
        <v>79</v>
      </c>
      <c r="D33" s="809">
        <f>SUM(D34:D36)</f>
        <v>22000000</v>
      </c>
      <c r="E33" s="809"/>
      <c r="F33" s="809"/>
      <c r="G33" s="982">
        <f>SUM(G34:G36)</f>
        <v>22000000</v>
      </c>
    </row>
    <row r="34" spans="1:7" s="11" customFormat="1" ht="14.25" customHeight="1">
      <c r="A34" s="12" t="s">
        <v>80</v>
      </c>
      <c r="B34" s="35" t="s">
        <v>81</v>
      </c>
      <c r="C34" s="36" t="s">
        <v>79</v>
      </c>
      <c r="D34" s="809">
        <v>4300000</v>
      </c>
      <c r="E34" s="988"/>
      <c r="F34" s="1015">
        <v>2700000</v>
      </c>
      <c r="G34" s="989">
        <v>7000000</v>
      </c>
    </row>
    <row r="35" spans="1:7" s="11" customFormat="1" ht="14.25" customHeight="1">
      <c r="A35" s="8" t="s">
        <v>82</v>
      </c>
      <c r="B35" s="37" t="s">
        <v>83</v>
      </c>
      <c r="C35" s="36" t="s">
        <v>79</v>
      </c>
      <c r="D35" s="809">
        <v>16500000</v>
      </c>
      <c r="E35" s="988"/>
      <c r="F35" s="1015">
        <v>-2700000</v>
      </c>
      <c r="G35" s="989">
        <v>13800000</v>
      </c>
    </row>
    <row r="36" spans="1:7" s="11" customFormat="1" ht="14.25" customHeight="1">
      <c r="A36" s="8" t="s">
        <v>84</v>
      </c>
      <c r="B36" s="37" t="s">
        <v>85</v>
      </c>
      <c r="C36" s="36" t="s">
        <v>79</v>
      </c>
      <c r="D36" s="809">
        <v>1200000</v>
      </c>
      <c r="E36" s="988"/>
      <c r="F36" s="1015"/>
      <c r="G36" s="989">
        <v>1200000</v>
      </c>
    </row>
    <row r="37" spans="1:7" s="11" customFormat="1" ht="14.25" customHeight="1">
      <c r="A37" s="12" t="s">
        <v>86</v>
      </c>
      <c r="B37" s="38" t="s">
        <v>87</v>
      </c>
      <c r="C37" s="14" t="s">
        <v>88</v>
      </c>
      <c r="D37" s="809">
        <f>SUM(D38:D39)</f>
        <v>42000000</v>
      </c>
      <c r="E37" s="809"/>
      <c r="F37" s="809"/>
      <c r="G37" s="982">
        <f>SUM(G38:G39)</f>
        <v>42000000</v>
      </c>
    </row>
    <row r="38" spans="1:7" s="11" customFormat="1" ht="14.25" customHeight="1">
      <c r="A38" s="12" t="s">
        <v>89</v>
      </c>
      <c r="B38" s="39" t="s">
        <v>90</v>
      </c>
      <c r="C38" s="36" t="s">
        <v>88</v>
      </c>
      <c r="D38" s="809">
        <v>42000000</v>
      </c>
      <c r="E38" s="988"/>
      <c r="F38" s="1015"/>
      <c r="G38" s="989">
        <v>42000000</v>
      </c>
    </row>
    <row r="39" spans="1:7" s="11" customFormat="1" ht="14.25" customHeight="1">
      <c r="A39" s="8" t="s">
        <v>91</v>
      </c>
      <c r="B39" s="39" t="s">
        <v>92</v>
      </c>
      <c r="C39" s="36" t="s">
        <v>88</v>
      </c>
      <c r="D39" s="809"/>
      <c r="E39" s="988"/>
      <c r="F39" s="1015"/>
      <c r="G39" s="989"/>
    </row>
    <row r="40" spans="1:7" s="11" customFormat="1" ht="17.25" customHeight="1">
      <c r="A40" s="8" t="s">
        <v>93</v>
      </c>
      <c r="B40" s="40" t="s">
        <v>94</v>
      </c>
      <c r="C40" s="14" t="s">
        <v>95</v>
      </c>
      <c r="D40" s="809">
        <v>4200000</v>
      </c>
      <c r="E40" s="988"/>
      <c r="F40" s="1015"/>
      <c r="G40" s="989">
        <v>4200000</v>
      </c>
    </row>
    <row r="41" spans="1:7" s="11" customFormat="1" ht="17.25" customHeight="1">
      <c r="A41" s="12" t="s">
        <v>96</v>
      </c>
      <c r="B41" s="38" t="s">
        <v>97</v>
      </c>
      <c r="C41" s="14" t="s">
        <v>98</v>
      </c>
      <c r="D41" s="809">
        <f>SUM(D42:D43)</f>
        <v>0</v>
      </c>
      <c r="E41" s="809"/>
      <c r="F41" s="809"/>
      <c r="G41" s="982">
        <f>SUM(G42:G43)</f>
        <v>0</v>
      </c>
    </row>
    <row r="42" spans="1:7" s="11" customFormat="1" ht="14.25" customHeight="1">
      <c r="A42" s="12" t="s">
        <v>99</v>
      </c>
      <c r="B42" s="39" t="s">
        <v>100</v>
      </c>
      <c r="C42" s="36" t="s">
        <v>98</v>
      </c>
      <c r="D42" s="809"/>
      <c r="E42" s="988"/>
      <c r="F42" s="1015"/>
      <c r="G42" s="989"/>
    </row>
    <row r="43" spans="1:7" s="11" customFormat="1" ht="14.25" customHeight="1">
      <c r="A43" s="8" t="s">
        <v>101</v>
      </c>
      <c r="B43" s="39" t="s">
        <v>102</v>
      </c>
      <c r="C43" s="36" t="s">
        <v>98</v>
      </c>
      <c r="D43" s="809"/>
      <c r="E43" s="988"/>
      <c r="F43" s="1015"/>
      <c r="G43" s="989"/>
    </row>
    <row r="44" spans="1:7" s="11" customFormat="1" ht="14.25" customHeight="1">
      <c r="A44" s="41" t="s">
        <v>103</v>
      </c>
      <c r="B44" s="42" t="s">
        <v>104</v>
      </c>
      <c r="C44" s="43" t="s">
        <v>105</v>
      </c>
      <c r="D44" s="813">
        <v>200000</v>
      </c>
      <c r="E44" s="990"/>
      <c r="F44" s="1018"/>
      <c r="G44" s="991">
        <v>200000</v>
      </c>
    </row>
    <row r="45" spans="1:7" s="11" customFormat="1" ht="17.25" customHeight="1">
      <c r="A45" s="28" t="s">
        <v>106</v>
      </c>
      <c r="B45" s="29" t="s">
        <v>107</v>
      </c>
      <c r="C45" s="30" t="s">
        <v>108</v>
      </c>
      <c r="D45" s="814">
        <f>SUM(D32+D33+D37+D40+D41+D44)</f>
        <v>68400000</v>
      </c>
      <c r="E45" s="814">
        <f>SUM(E32+E33+E37+E40+E41+E44)</f>
        <v>0</v>
      </c>
      <c r="F45" s="814">
        <f>SUM(F32+F33+F37+F40+F41+F44)</f>
        <v>0</v>
      </c>
      <c r="G45" s="525">
        <f>SUM(G32+G33+G37+G40+G41+G44)</f>
        <v>68400000</v>
      </c>
    </row>
    <row r="46" spans="1:7" s="11" customFormat="1" ht="14.25" customHeight="1">
      <c r="A46" s="32" t="s">
        <v>109</v>
      </c>
      <c r="B46" s="44" t="s">
        <v>110</v>
      </c>
      <c r="C46" s="45" t="s">
        <v>111</v>
      </c>
      <c r="D46" s="815">
        <v>1300000</v>
      </c>
      <c r="E46" s="1000"/>
      <c r="F46" s="1000"/>
      <c r="G46" s="1079">
        <v>1300000</v>
      </c>
    </row>
    <row r="47" spans="1:7" s="11" customFormat="1" ht="14.25" customHeight="1">
      <c r="A47" s="12" t="s">
        <v>112</v>
      </c>
      <c r="B47" s="25" t="s">
        <v>113</v>
      </c>
      <c r="C47" s="46" t="s">
        <v>114</v>
      </c>
      <c r="D47" s="809"/>
      <c r="E47" s="997"/>
      <c r="F47" s="997">
        <v>14400</v>
      </c>
      <c r="G47" s="1080">
        <v>14400</v>
      </c>
    </row>
    <row r="48" spans="1:7" s="11" customFormat="1" ht="14.25" customHeight="1">
      <c r="A48" s="12" t="s">
        <v>115</v>
      </c>
      <c r="B48" s="25" t="s">
        <v>116</v>
      </c>
      <c r="C48" s="46" t="s">
        <v>117</v>
      </c>
      <c r="D48" s="809">
        <v>2600000</v>
      </c>
      <c r="E48" s="997"/>
      <c r="F48" s="997">
        <v>2955210</v>
      </c>
      <c r="G48" s="1080">
        <v>5555210</v>
      </c>
    </row>
    <row r="49" spans="1:7" s="11" customFormat="1" ht="14.25" customHeight="1">
      <c r="A49" s="12" t="s">
        <v>118</v>
      </c>
      <c r="B49" s="25" t="s">
        <v>119</v>
      </c>
      <c r="C49" s="46" t="s">
        <v>120</v>
      </c>
      <c r="D49" s="809"/>
      <c r="E49" s="997"/>
      <c r="F49" s="997"/>
      <c r="G49" s="1080"/>
    </row>
    <row r="50" spans="1:7" s="11" customFormat="1" ht="14.25" customHeight="1">
      <c r="A50" s="12" t="s">
        <v>121</v>
      </c>
      <c r="B50" s="25" t="s">
        <v>122</v>
      </c>
      <c r="C50" s="46" t="s">
        <v>123</v>
      </c>
      <c r="D50" s="809">
        <v>4720000</v>
      </c>
      <c r="E50" s="997"/>
      <c r="F50" s="997"/>
      <c r="G50" s="1080">
        <v>4720000</v>
      </c>
    </row>
    <row r="51" spans="1:7" s="11" customFormat="1" ht="14.25" customHeight="1">
      <c r="A51" s="12" t="s">
        <v>124</v>
      </c>
      <c r="B51" s="25" t="s">
        <v>125</v>
      </c>
      <c r="C51" s="46" t="s">
        <v>126</v>
      </c>
      <c r="D51" s="809">
        <v>2288000</v>
      </c>
      <c r="E51" s="997"/>
      <c r="F51" s="997">
        <v>-18031</v>
      </c>
      <c r="G51" s="1080">
        <v>2269969</v>
      </c>
    </row>
    <row r="52" spans="1:7" s="11" customFormat="1" ht="14.25" customHeight="1">
      <c r="A52" s="12" t="s">
        <v>127</v>
      </c>
      <c r="B52" s="25" t="s">
        <v>128</v>
      </c>
      <c r="C52" s="46" t="s">
        <v>129</v>
      </c>
      <c r="D52" s="809"/>
      <c r="E52" s="997"/>
      <c r="F52" s="997"/>
      <c r="G52" s="1003"/>
    </row>
    <row r="53" spans="1:7" s="11" customFormat="1" ht="14.25" customHeight="1">
      <c r="A53" s="12" t="s">
        <v>130</v>
      </c>
      <c r="B53" s="25" t="s">
        <v>131</v>
      </c>
      <c r="C53" s="46" t="s">
        <v>132</v>
      </c>
      <c r="D53" s="809"/>
      <c r="E53" s="997"/>
      <c r="F53" s="997"/>
      <c r="G53" s="1003"/>
    </row>
    <row r="54" spans="1:7" s="11" customFormat="1" ht="14.25" customHeight="1">
      <c r="A54" s="12" t="s">
        <v>133</v>
      </c>
      <c r="B54" s="25" t="s">
        <v>134</v>
      </c>
      <c r="C54" s="46" t="s">
        <v>135</v>
      </c>
      <c r="D54" s="816"/>
      <c r="E54" s="997"/>
      <c r="F54" s="997"/>
      <c r="G54" s="1003"/>
    </row>
    <row r="55" spans="1:7" s="11" customFormat="1" ht="14.25" customHeight="1">
      <c r="A55" s="12" t="s">
        <v>136</v>
      </c>
      <c r="B55" s="25" t="s">
        <v>137</v>
      </c>
      <c r="C55" s="46" t="s">
        <v>138</v>
      </c>
      <c r="D55" s="816"/>
      <c r="E55" s="997"/>
      <c r="F55" s="997"/>
      <c r="G55" s="1003"/>
    </row>
    <row r="56" spans="1:7" s="11" customFormat="1" ht="14.25" customHeight="1">
      <c r="A56" s="18" t="s">
        <v>139</v>
      </c>
      <c r="B56" s="47" t="s">
        <v>140</v>
      </c>
      <c r="C56" s="43" t="s">
        <v>141</v>
      </c>
      <c r="D56" s="817"/>
      <c r="E56" s="998"/>
      <c r="F56" s="998">
        <v>3631</v>
      </c>
      <c r="G56" s="1004">
        <v>3631</v>
      </c>
    </row>
    <row r="57" spans="1:7" s="11" customFormat="1" ht="15.75" customHeight="1">
      <c r="A57" s="20" t="s">
        <v>142</v>
      </c>
      <c r="B57" s="48" t="s">
        <v>143</v>
      </c>
      <c r="C57" s="22" t="s">
        <v>144</v>
      </c>
      <c r="D57" s="818">
        <f>SUM(D46:D56)</f>
        <v>10908000</v>
      </c>
      <c r="E57" s="818">
        <f>SUM(E46:E56)</f>
        <v>0</v>
      </c>
      <c r="F57" s="902">
        <f>SUM(F46:F56)</f>
        <v>2955210</v>
      </c>
      <c r="G57" s="1036">
        <f>SUM(G46:G56)</f>
        <v>13863210</v>
      </c>
    </row>
    <row r="58" spans="1:7" s="11" customFormat="1" ht="14.25" customHeight="1">
      <c r="A58" s="49" t="s">
        <v>145</v>
      </c>
      <c r="B58" s="24" t="s">
        <v>146</v>
      </c>
      <c r="C58" s="50" t="s">
        <v>147</v>
      </c>
      <c r="D58" s="883"/>
      <c r="E58" s="1000">
        <f aca="true" t="shared" si="0" ref="E58:E69">G58-D58</f>
        <v>0</v>
      </c>
      <c r="F58" s="1000"/>
      <c r="G58" s="1002"/>
    </row>
    <row r="59" spans="1:7" s="11" customFormat="1" ht="14.25" customHeight="1">
      <c r="A59" s="51" t="s">
        <v>148</v>
      </c>
      <c r="B59" s="25" t="s">
        <v>149</v>
      </c>
      <c r="C59" s="46" t="s">
        <v>150</v>
      </c>
      <c r="D59" s="881"/>
      <c r="E59" s="997">
        <f t="shared" si="0"/>
        <v>0</v>
      </c>
      <c r="F59" s="997"/>
      <c r="G59" s="1003"/>
    </row>
    <row r="60" spans="1:7" s="11" customFormat="1" ht="14.25" customHeight="1">
      <c r="A60" s="51" t="s">
        <v>151</v>
      </c>
      <c r="B60" s="25" t="s">
        <v>152</v>
      </c>
      <c r="C60" s="46" t="s">
        <v>153</v>
      </c>
      <c r="D60" s="881"/>
      <c r="E60" s="997">
        <f t="shared" si="0"/>
        <v>0</v>
      </c>
      <c r="F60" s="997"/>
      <c r="G60" s="1003"/>
    </row>
    <row r="61" spans="1:7" s="11" customFormat="1" ht="14.25" customHeight="1">
      <c r="A61" s="51" t="s">
        <v>154</v>
      </c>
      <c r="B61" s="25" t="s">
        <v>155</v>
      </c>
      <c r="C61" s="46" t="s">
        <v>156</v>
      </c>
      <c r="D61" s="881"/>
      <c r="E61" s="997">
        <f t="shared" si="0"/>
        <v>0</v>
      </c>
      <c r="F61" s="997"/>
      <c r="G61" s="1003"/>
    </row>
    <row r="62" spans="1:7" s="11" customFormat="1" ht="14.25" customHeight="1">
      <c r="A62" s="52" t="s">
        <v>157</v>
      </c>
      <c r="B62" s="47" t="s">
        <v>158</v>
      </c>
      <c r="C62" s="43" t="s">
        <v>159</v>
      </c>
      <c r="D62" s="882"/>
      <c r="E62" s="998">
        <f t="shared" si="0"/>
        <v>0</v>
      </c>
      <c r="F62" s="998"/>
      <c r="G62" s="1004"/>
    </row>
    <row r="63" spans="1:7" s="11" customFormat="1" ht="14.25" customHeight="1">
      <c r="A63" s="28" t="s">
        <v>160</v>
      </c>
      <c r="B63" s="48" t="s">
        <v>161</v>
      </c>
      <c r="C63" s="64" t="s">
        <v>162</v>
      </c>
      <c r="D63" s="884">
        <f>SUM(D58:D62)</f>
        <v>0</v>
      </c>
      <c r="E63" s="884">
        <f>SUM(E58:E62)</f>
        <v>0</v>
      </c>
      <c r="F63" s="884">
        <f>SUM(F58:F62)</f>
        <v>0</v>
      </c>
      <c r="G63" s="1081">
        <f>SUM(G58:G62)</f>
        <v>0</v>
      </c>
    </row>
    <row r="64" spans="1:7" s="11" customFormat="1" ht="16.5" customHeight="1">
      <c r="A64" s="32" t="s">
        <v>163</v>
      </c>
      <c r="B64" s="54" t="s">
        <v>164</v>
      </c>
      <c r="C64" s="55" t="s">
        <v>165</v>
      </c>
      <c r="D64" s="885"/>
      <c r="E64" s="1000">
        <f t="shared" si="0"/>
        <v>0</v>
      </c>
      <c r="F64" s="1000"/>
      <c r="G64" s="1002"/>
    </row>
    <row r="65" spans="1:7" s="11" customFormat="1" ht="17.25" customHeight="1">
      <c r="A65" s="18" t="s">
        <v>166</v>
      </c>
      <c r="B65" s="47" t="s">
        <v>167</v>
      </c>
      <c r="C65" s="56" t="s">
        <v>168</v>
      </c>
      <c r="D65" s="886"/>
      <c r="E65" s="998">
        <f t="shared" si="0"/>
        <v>0</v>
      </c>
      <c r="F65" s="998"/>
      <c r="G65" s="1004"/>
    </row>
    <row r="66" spans="1:7" s="11" customFormat="1" ht="17.25" customHeight="1">
      <c r="A66" s="28" t="s">
        <v>169</v>
      </c>
      <c r="B66" s="21" t="s">
        <v>170</v>
      </c>
      <c r="C66" s="22" t="s">
        <v>171</v>
      </c>
      <c r="D66" s="808">
        <f>SUM(D64:D65)</f>
        <v>0</v>
      </c>
      <c r="E66" s="999">
        <f t="shared" si="0"/>
        <v>0</v>
      </c>
      <c r="F66" s="999"/>
      <c r="G66" s="1001"/>
    </row>
    <row r="67" spans="1:7" s="11" customFormat="1" ht="16.5" customHeight="1">
      <c r="A67" s="8" t="s">
        <v>172</v>
      </c>
      <c r="B67" s="9" t="s">
        <v>173</v>
      </c>
      <c r="C67" s="10" t="s">
        <v>174</v>
      </c>
      <c r="D67" s="821"/>
      <c r="E67" s="1000">
        <f t="shared" si="0"/>
        <v>0</v>
      </c>
      <c r="F67" s="1000"/>
      <c r="G67" s="1002"/>
    </row>
    <row r="68" spans="1:7" s="11" customFormat="1" ht="14.25" customHeight="1">
      <c r="A68" s="18" t="s">
        <v>175</v>
      </c>
      <c r="B68" s="47" t="s">
        <v>176</v>
      </c>
      <c r="C68" s="19" t="s">
        <v>177</v>
      </c>
      <c r="D68" s="822"/>
      <c r="E68" s="998">
        <f t="shared" si="0"/>
        <v>0</v>
      </c>
      <c r="F68" s="998"/>
      <c r="G68" s="1004"/>
    </row>
    <row r="69" spans="1:7" s="11" customFormat="1" ht="15.75" customHeight="1">
      <c r="A69" s="18" t="s">
        <v>178</v>
      </c>
      <c r="B69" s="57" t="s">
        <v>179</v>
      </c>
      <c r="C69" s="58" t="s">
        <v>180</v>
      </c>
      <c r="D69" s="823">
        <f>SUM(D67:D68)</f>
        <v>0</v>
      </c>
      <c r="E69" s="999">
        <f t="shared" si="0"/>
        <v>0</v>
      </c>
      <c r="F69" s="999"/>
      <c r="G69" s="1001"/>
    </row>
    <row r="70" spans="1:7" s="11" customFormat="1" ht="21" customHeight="1">
      <c r="A70" s="28" t="s">
        <v>181</v>
      </c>
      <c r="B70" s="48" t="s">
        <v>182</v>
      </c>
      <c r="C70" s="60" t="s">
        <v>183</v>
      </c>
      <c r="D70" s="814">
        <f>SUM(D22+D31+D45+D57+D63+D66+D69)</f>
        <v>116171295</v>
      </c>
      <c r="E70" s="814">
        <f>SUM(E22+E31+E45+E57+E63+E66+E69)</f>
        <v>9753417</v>
      </c>
      <c r="F70" s="524">
        <f>SUM(F22+F31+F45+F57+F63+F66+F69)</f>
        <v>66897274</v>
      </c>
      <c r="G70" s="1037">
        <f>SUM(G22+G31+G45+G57+G63+G66+G69)</f>
        <v>192821986</v>
      </c>
    </row>
    <row r="71" spans="1:7" s="11" customFormat="1" ht="14.25" customHeight="1">
      <c r="A71" s="8" t="s">
        <v>184</v>
      </c>
      <c r="B71" s="9" t="s">
        <v>185</v>
      </c>
      <c r="C71" s="10" t="s">
        <v>186</v>
      </c>
      <c r="D71" s="824"/>
      <c r="E71" s="1000">
        <f>G71-D71</f>
        <v>0</v>
      </c>
      <c r="F71" s="1000"/>
      <c r="G71" s="1002"/>
    </row>
    <row r="72" spans="1:7" s="11" customFormat="1" ht="14.25" customHeight="1">
      <c r="A72" s="12" t="s">
        <v>187</v>
      </c>
      <c r="B72" s="13" t="s">
        <v>188</v>
      </c>
      <c r="C72" s="14" t="s">
        <v>189</v>
      </c>
      <c r="D72" s="825">
        <f>SUM(D73:D74)</f>
        <v>180676751</v>
      </c>
      <c r="E72" s="825">
        <f>SUM(E73:E74)</f>
        <v>73664307</v>
      </c>
      <c r="F72" s="535">
        <f>SUM(F73:F74)</f>
        <v>0</v>
      </c>
      <c r="G72" s="1082">
        <f>SUM(G73:G74)</f>
        <v>254341058</v>
      </c>
    </row>
    <row r="73" spans="1:7" s="11" customFormat="1" ht="14.25" customHeight="1">
      <c r="A73" s="12" t="s">
        <v>190</v>
      </c>
      <c r="B73" s="61" t="s">
        <v>191</v>
      </c>
      <c r="C73" s="36" t="s">
        <v>192</v>
      </c>
      <c r="D73" s="1083">
        <v>180676751</v>
      </c>
      <c r="E73" s="997">
        <f>G73-D73</f>
        <v>73664307</v>
      </c>
      <c r="F73" s="997"/>
      <c r="G73" s="1003">
        <v>254341058</v>
      </c>
    </row>
    <row r="74" spans="1:7" s="11" customFormat="1" ht="14.25" customHeight="1">
      <c r="A74" s="12" t="s">
        <v>193</v>
      </c>
      <c r="B74" s="61" t="s">
        <v>194</v>
      </c>
      <c r="C74" s="36" t="s">
        <v>195</v>
      </c>
      <c r="D74" s="1083"/>
      <c r="E74" s="997">
        <f>G74-D74</f>
        <v>0</v>
      </c>
      <c r="F74" s="997"/>
      <c r="G74" s="1003"/>
    </row>
    <row r="75" spans="1:7" s="11" customFormat="1" ht="14.25" customHeight="1">
      <c r="A75" s="41" t="s">
        <v>196</v>
      </c>
      <c r="B75" s="722" t="s">
        <v>728</v>
      </c>
      <c r="C75" s="721" t="s">
        <v>729</v>
      </c>
      <c r="D75" s="1084"/>
      <c r="E75" s="998">
        <f>G75-D75</f>
        <v>0</v>
      </c>
      <c r="F75" s="998"/>
      <c r="G75" s="1004"/>
    </row>
    <row r="76" spans="1:7" s="11" customFormat="1" ht="14.25" customHeight="1">
      <c r="A76" s="28" t="s">
        <v>199</v>
      </c>
      <c r="B76" s="63" t="s">
        <v>631</v>
      </c>
      <c r="C76" s="64" t="s">
        <v>198</v>
      </c>
      <c r="D76" s="814">
        <f>D71+D72+D75</f>
        <v>180676751</v>
      </c>
      <c r="E76" s="814">
        <f>E71+E72+E75</f>
        <v>73664307</v>
      </c>
      <c r="F76" s="524">
        <f>F71+F72+F75</f>
        <v>0</v>
      </c>
      <c r="G76" s="1037">
        <f>G71+G72+G75</f>
        <v>254341058</v>
      </c>
    </row>
    <row r="77" spans="1:7" s="11" customFormat="1" ht="18.75" customHeight="1">
      <c r="A77" s="28" t="s">
        <v>628</v>
      </c>
      <c r="B77" s="63" t="s">
        <v>629</v>
      </c>
      <c r="C77" s="64" t="s">
        <v>630</v>
      </c>
      <c r="D77" s="814">
        <f>SUM(D76,D70)</f>
        <v>296848046</v>
      </c>
      <c r="E77" s="814">
        <f>SUM(E76,E70)</f>
        <v>83417724</v>
      </c>
      <c r="F77" s="524">
        <f>SUM(F76,F70)</f>
        <v>66897274</v>
      </c>
      <c r="G77" s="1037">
        <f>SUM(G76,G70)</f>
        <v>447163044</v>
      </c>
    </row>
    <row r="78" spans="1:4" ht="17.25" customHeight="1">
      <c r="A78" s="1115"/>
      <c r="B78" s="1115"/>
      <c r="C78" s="1115"/>
      <c r="D78" s="1115"/>
    </row>
    <row r="79" spans="1:7" s="65" customFormat="1" ht="16.5" customHeight="1">
      <c r="A79" s="1118" t="s">
        <v>201</v>
      </c>
      <c r="B79" s="1118"/>
      <c r="C79" s="1118"/>
      <c r="D79" s="1118"/>
      <c r="E79" s="1118"/>
      <c r="F79" s="1118"/>
      <c r="G79" s="1118"/>
    </row>
    <row r="80" spans="1:7" ht="37.5" customHeight="1">
      <c r="A80" s="4" t="s">
        <v>2</v>
      </c>
      <c r="B80" s="5" t="s">
        <v>202</v>
      </c>
      <c r="C80" s="5" t="s">
        <v>4</v>
      </c>
      <c r="D80" s="6" t="s">
        <v>692</v>
      </c>
      <c r="E80" s="364" t="s">
        <v>730</v>
      </c>
      <c r="F80" s="364" t="s">
        <v>749</v>
      </c>
      <c r="G80" s="357" t="s">
        <v>731</v>
      </c>
    </row>
    <row r="81" spans="1:7" s="7" customFormat="1" ht="12" customHeight="1">
      <c r="A81" s="4" t="s">
        <v>5</v>
      </c>
      <c r="B81" s="5" t="s">
        <v>6</v>
      </c>
      <c r="C81" s="5" t="s">
        <v>7</v>
      </c>
      <c r="D81" s="6" t="s">
        <v>8</v>
      </c>
      <c r="E81" s="6" t="s">
        <v>268</v>
      </c>
      <c r="F81" s="6" t="s">
        <v>462</v>
      </c>
      <c r="G81" s="6" t="s">
        <v>732</v>
      </c>
    </row>
    <row r="82" spans="1:7" ht="15.75" customHeight="1">
      <c r="A82" s="49" t="s">
        <v>9</v>
      </c>
      <c r="B82" s="66" t="s">
        <v>203</v>
      </c>
      <c r="C82" s="67" t="s">
        <v>204</v>
      </c>
      <c r="D82" s="514">
        <v>46120862</v>
      </c>
      <c r="E82" s="1085">
        <v>15873239</v>
      </c>
      <c r="F82" s="1086">
        <v>8340000</v>
      </c>
      <c r="G82" s="1087">
        <v>70334101</v>
      </c>
    </row>
    <row r="83" spans="1:7" ht="15.75" customHeight="1">
      <c r="A83" s="51" t="s">
        <v>12</v>
      </c>
      <c r="B83" s="68" t="s">
        <v>205</v>
      </c>
      <c r="C83" s="69" t="s">
        <v>206</v>
      </c>
      <c r="D83" s="809">
        <v>8829768</v>
      </c>
      <c r="E83" s="1088"/>
      <c r="F83" s="1089">
        <v>2000000</v>
      </c>
      <c r="G83" s="1090">
        <v>10829768</v>
      </c>
    </row>
    <row r="84" spans="1:7" ht="15.75" customHeight="1">
      <c r="A84" s="51" t="s">
        <v>15</v>
      </c>
      <c r="B84" s="68" t="s">
        <v>207</v>
      </c>
      <c r="C84" s="69" t="s">
        <v>208</v>
      </c>
      <c r="D84" s="809">
        <v>38942202</v>
      </c>
      <c r="E84" s="1088">
        <v>53293581</v>
      </c>
      <c r="F84" s="1089">
        <v>65519380</v>
      </c>
      <c r="G84" s="1090">
        <v>157755163</v>
      </c>
    </row>
    <row r="85" spans="1:7" ht="15.75" customHeight="1">
      <c r="A85" s="49" t="s">
        <v>18</v>
      </c>
      <c r="B85" s="68" t="s">
        <v>209</v>
      </c>
      <c r="C85" s="69" t="s">
        <v>210</v>
      </c>
      <c r="D85" s="809">
        <v>1940000</v>
      </c>
      <c r="E85" s="1088">
        <v>1468750</v>
      </c>
      <c r="F85" s="1089">
        <v>1674500</v>
      </c>
      <c r="G85" s="1090">
        <v>5083250</v>
      </c>
    </row>
    <row r="86" spans="1:7" ht="15.75" customHeight="1">
      <c r="A86" s="51" t="s">
        <v>21</v>
      </c>
      <c r="B86" s="68" t="s">
        <v>211</v>
      </c>
      <c r="C86" s="69" t="s">
        <v>212</v>
      </c>
      <c r="D86" s="809">
        <f>SUM(D87:D93)</f>
        <v>65706154</v>
      </c>
      <c r="E86" s="809">
        <f>SUM(E87:E93)</f>
        <v>581461</v>
      </c>
      <c r="F86" s="809">
        <f>SUM(F87:F93)</f>
        <v>-24965846</v>
      </c>
      <c r="G86" s="982">
        <f>SUM(G87:G93)</f>
        <v>41321769</v>
      </c>
    </row>
    <row r="87" spans="1:7" ht="15.75" customHeight="1">
      <c r="A87" s="51" t="s">
        <v>24</v>
      </c>
      <c r="B87" s="68" t="s">
        <v>213</v>
      </c>
      <c r="C87" s="69" t="s">
        <v>214</v>
      </c>
      <c r="D87" s="809"/>
      <c r="E87" s="1088"/>
      <c r="F87" s="1089">
        <v>6773985</v>
      </c>
      <c r="G87" s="1090">
        <v>6773985</v>
      </c>
    </row>
    <row r="88" spans="1:7" ht="15.75" customHeight="1">
      <c r="A88" s="51" t="s">
        <v>27</v>
      </c>
      <c r="B88" s="70" t="s">
        <v>215</v>
      </c>
      <c r="C88" s="103" t="s">
        <v>216</v>
      </c>
      <c r="D88" s="1083"/>
      <c r="E88" s="1088"/>
      <c r="F88" s="1089"/>
      <c r="G88" s="1090"/>
    </row>
    <row r="89" spans="1:7" ht="15.75" customHeight="1">
      <c r="A89" s="49" t="s">
        <v>30</v>
      </c>
      <c r="B89" s="70" t="s">
        <v>217</v>
      </c>
      <c r="C89" s="103" t="s">
        <v>218</v>
      </c>
      <c r="D89" s="1083"/>
      <c r="E89" s="1088"/>
      <c r="F89" s="1089"/>
      <c r="G89" s="1090"/>
    </row>
    <row r="90" spans="1:7" ht="15.75" customHeight="1">
      <c r="A90" s="51" t="s">
        <v>33</v>
      </c>
      <c r="B90" s="71" t="s">
        <v>219</v>
      </c>
      <c r="C90" s="103" t="s">
        <v>220</v>
      </c>
      <c r="D90" s="1083"/>
      <c r="E90" s="1088"/>
      <c r="F90" s="1089">
        <v>10000000</v>
      </c>
      <c r="G90" s="1090">
        <v>10000000</v>
      </c>
    </row>
    <row r="91" spans="1:7" ht="15.75" customHeight="1">
      <c r="A91" s="51" t="s">
        <v>36</v>
      </c>
      <c r="B91" s="70" t="s">
        <v>221</v>
      </c>
      <c r="C91" s="103" t="s">
        <v>222</v>
      </c>
      <c r="D91" s="1083"/>
      <c r="E91" s="1088"/>
      <c r="F91" s="1089"/>
      <c r="G91" s="1090"/>
    </row>
    <row r="92" spans="1:7" ht="15.75" customHeight="1">
      <c r="A92" s="51" t="s">
        <v>38</v>
      </c>
      <c r="B92" s="70" t="s">
        <v>223</v>
      </c>
      <c r="C92" s="103" t="s">
        <v>224</v>
      </c>
      <c r="D92" s="1083"/>
      <c r="E92" s="1088"/>
      <c r="F92" s="1089">
        <v>4196000</v>
      </c>
      <c r="G92" s="1090">
        <v>4196000</v>
      </c>
    </row>
    <row r="93" spans="1:7" ht="15.75" customHeight="1">
      <c r="A93" s="49" t="s">
        <v>40</v>
      </c>
      <c r="B93" s="70" t="s">
        <v>225</v>
      </c>
      <c r="C93" s="103" t="s">
        <v>226</v>
      </c>
      <c r="D93" s="1083">
        <f>SUM(D94:D95)</f>
        <v>65706154</v>
      </c>
      <c r="E93" s="1083">
        <f>SUM(E94:E95)</f>
        <v>581461</v>
      </c>
      <c r="F93" s="1083">
        <f>SUM(F94:F95)</f>
        <v>-45935831</v>
      </c>
      <c r="G93" s="1091">
        <f>SUM(G94:G95)</f>
        <v>20351784</v>
      </c>
    </row>
    <row r="94" spans="1:7" ht="15.75" customHeight="1">
      <c r="A94" s="51" t="s">
        <v>42</v>
      </c>
      <c r="B94" s="70" t="s">
        <v>227</v>
      </c>
      <c r="C94" s="72" t="s">
        <v>226</v>
      </c>
      <c r="D94" s="1083">
        <v>65706154</v>
      </c>
      <c r="E94" s="1088">
        <v>581461</v>
      </c>
      <c r="F94" s="1089">
        <v>-45935831</v>
      </c>
      <c r="G94" s="1090">
        <v>20351784</v>
      </c>
    </row>
    <row r="95" spans="1:7" ht="15.75" customHeight="1">
      <c r="A95" s="52" t="s">
        <v>44</v>
      </c>
      <c r="B95" s="73" t="s">
        <v>228</v>
      </c>
      <c r="C95" s="74" t="s">
        <v>226</v>
      </c>
      <c r="D95" s="1092"/>
      <c r="E95" s="1093"/>
      <c r="F95" s="1094"/>
      <c r="G95" s="1095"/>
    </row>
    <row r="96" spans="1:7" ht="15.75" customHeight="1">
      <c r="A96" s="75" t="s">
        <v>46</v>
      </c>
      <c r="B96" s="76" t="s">
        <v>456</v>
      </c>
      <c r="C96" s="30" t="s">
        <v>229</v>
      </c>
      <c r="D96" s="818">
        <f>SUM(D82:D86)</f>
        <v>161538986</v>
      </c>
      <c r="E96" s="818">
        <f>SUM(E82:E86)</f>
        <v>71217031</v>
      </c>
      <c r="F96" s="818">
        <f>SUM(F82:F86)</f>
        <v>52568034</v>
      </c>
      <c r="G96" s="909">
        <f>SUM(G82:G86)</f>
        <v>285324051</v>
      </c>
    </row>
    <row r="97" spans="1:7" ht="16.5" customHeight="1">
      <c r="A97" s="49" t="s">
        <v>48</v>
      </c>
      <c r="B97" s="66" t="s">
        <v>230</v>
      </c>
      <c r="C97" s="67" t="s">
        <v>231</v>
      </c>
      <c r="D97" s="514">
        <v>135309060</v>
      </c>
      <c r="E97" s="1096">
        <v>11843183</v>
      </c>
      <c r="F97" s="1097">
        <v>-13670683</v>
      </c>
      <c r="G97" s="1098">
        <v>133481560</v>
      </c>
    </row>
    <row r="98" spans="1:7" ht="16.5" customHeight="1">
      <c r="A98" s="51" t="s">
        <v>50</v>
      </c>
      <c r="B98" s="68" t="s">
        <v>232</v>
      </c>
      <c r="C98" s="69" t="s">
        <v>233</v>
      </c>
      <c r="D98" s="809"/>
      <c r="E98" s="1088"/>
      <c r="F98" s="1089">
        <v>27999923</v>
      </c>
      <c r="G98" s="1090">
        <v>27999923</v>
      </c>
    </row>
    <row r="99" spans="1:7" ht="16.5" customHeight="1">
      <c r="A99" s="49" t="s">
        <v>53</v>
      </c>
      <c r="B99" s="13" t="s">
        <v>234</v>
      </c>
      <c r="C99" s="14" t="s">
        <v>235</v>
      </c>
      <c r="D99" s="809">
        <f>SUM(D100:D105)</f>
        <v>0</v>
      </c>
      <c r="E99" s="1088"/>
      <c r="F99" s="1089"/>
      <c r="G99" s="1090"/>
    </row>
    <row r="100" spans="1:7" ht="16.5" customHeight="1">
      <c r="A100" s="51" t="s">
        <v>56</v>
      </c>
      <c r="B100" s="68" t="s">
        <v>236</v>
      </c>
      <c r="C100" s="14" t="s">
        <v>237</v>
      </c>
      <c r="D100" s="809"/>
      <c r="E100" s="1088"/>
      <c r="F100" s="1089"/>
      <c r="G100" s="1090"/>
    </row>
    <row r="101" spans="1:7" ht="16.5" customHeight="1">
      <c r="A101" s="49" t="s">
        <v>59</v>
      </c>
      <c r="B101" s="77" t="s">
        <v>217</v>
      </c>
      <c r="C101" s="14" t="s">
        <v>238</v>
      </c>
      <c r="D101" s="809"/>
      <c r="E101" s="1088"/>
      <c r="F101" s="1089"/>
      <c r="G101" s="1090"/>
    </row>
    <row r="102" spans="1:7" ht="16.5" customHeight="1">
      <c r="A102" s="51" t="s">
        <v>61</v>
      </c>
      <c r="B102" s="77" t="s">
        <v>239</v>
      </c>
      <c r="C102" s="14" t="s">
        <v>240</v>
      </c>
      <c r="D102" s="809"/>
      <c r="E102" s="1088"/>
      <c r="F102" s="1089"/>
      <c r="G102" s="1090"/>
    </row>
    <row r="103" spans="1:7" ht="16.5" customHeight="1">
      <c r="A103" s="49" t="s">
        <v>63</v>
      </c>
      <c r="B103" s="77" t="s">
        <v>241</v>
      </c>
      <c r="C103" s="14" t="s">
        <v>242</v>
      </c>
      <c r="D103" s="809"/>
      <c r="E103" s="1088"/>
      <c r="F103" s="1089"/>
      <c r="G103" s="1090"/>
    </row>
    <row r="104" spans="1:7" ht="16.5" customHeight="1">
      <c r="A104" s="51" t="s">
        <v>65</v>
      </c>
      <c r="B104" s="77" t="s">
        <v>243</v>
      </c>
      <c r="C104" s="14" t="s">
        <v>244</v>
      </c>
      <c r="D104" s="809"/>
      <c r="E104" s="1088"/>
      <c r="F104" s="1089"/>
      <c r="G104" s="1090"/>
    </row>
    <row r="105" spans="1:7" ht="16.5" customHeight="1">
      <c r="A105" s="78" t="s">
        <v>67</v>
      </c>
      <c r="B105" s="79" t="s">
        <v>245</v>
      </c>
      <c r="C105" s="14" t="s">
        <v>246</v>
      </c>
      <c r="D105" s="813"/>
      <c r="E105" s="1093"/>
      <c r="F105" s="1094"/>
      <c r="G105" s="1095"/>
    </row>
    <row r="106" spans="1:7" ht="16.5" customHeight="1">
      <c r="A106" s="75" t="s">
        <v>69</v>
      </c>
      <c r="B106" s="76" t="s">
        <v>455</v>
      </c>
      <c r="C106" s="30" t="s">
        <v>247</v>
      </c>
      <c r="D106" s="814">
        <f>+D97+D98+D99</f>
        <v>135309060</v>
      </c>
      <c r="E106" s="814">
        <f>+E97+E98+E99</f>
        <v>11843183</v>
      </c>
      <c r="F106" s="814">
        <f>+F97+F98+F99</f>
        <v>14329240</v>
      </c>
      <c r="G106" s="525">
        <f>+G97+G98+G99</f>
        <v>161481483</v>
      </c>
    </row>
    <row r="107" spans="1:7" ht="16.5" customHeight="1">
      <c r="A107" s="80" t="s">
        <v>71</v>
      </c>
      <c r="B107" s="48" t="s">
        <v>248</v>
      </c>
      <c r="C107" s="30" t="s">
        <v>249</v>
      </c>
      <c r="D107" s="827">
        <f>SUM(D96+D106)</f>
        <v>296848046</v>
      </c>
      <c r="E107" s="983">
        <f>SUM(E96+E106)</f>
        <v>83060214</v>
      </c>
      <c r="F107" s="983">
        <f>SUM(F96+F106)</f>
        <v>66897274</v>
      </c>
      <c r="G107" s="1099">
        <f>SUM(G96+G106)</f>
        <v>446805534</v>
      </c>
    </row>
    <row r="108" spans="1:7" ht="16.5" customHeight="1">
      <c r="A108" s="81" t="s">
        <v>74</v>
      </c>
      <c r="B108" s="82" t="s">
        <v>250</v>
      </c>
      <c r="C108" s="83" t="s">
        <v>251</v>
      </c>
      <c r="D108" s="828"/>
      <c r="E108" s="1096"/>
      <c r="F108" s="1097"/>
      <c r="G108" s="1098"/>
    </row>
    <row r="109" spans="1:7" ht="16.5" customHeight="1">
      <c r="A109" s="51" t="s">
        <v>77</v>
      </c>
      <c r="B109" s="84" t="s">
        <v>252</v>
      </c>
      <c r="C109" s="69" t="s">
        <v>253</v>
      </c>
      <c r="D109" s="809"/>
      <c r="E109" s="1088"/>
      <c r="F109" s="1089"/>
      <c r="G109" s="1090"/>
    </row>
    <row r="110" spans="1:7" ht="16.5" customHeight="1">
      <c r="A110" s="85" t="s">
        <v>80</v>
      </c>
      <c r="B110" s="84" t="s">
        <v>254</v>
      </c>
      <c r="C110" s="69" t="s">
        <v>255</v>
      </c>
      <c r="D110" s="809"/>
      <c r="E110" s="1088">
        <f>G110-D110</f>
        <v>357510</v>
      </c>
      <c r="F110" s="1089"/>
      <c r="G110" s="1090">
        <v>357510</v>
      </c>
    </row>
    <row r="111" spans="1:7" ht="16.5" customHeight="1">
      <c r="A111" s="51" t="s">
        <v>82</v>
      </c>
      <c r="B111" s="84" t="s">
        <v>256</v>
      </c>
      <c r="C111" s="69" t="s">
        <v>257</v>
      </c>
      <c r="D111" s="809"/>
      <c r="E111" s="1093"/>
      <c r="F111" s="1094"/>
      <c r="G111" s="1095"/>
    </row>
    <row r="112" spans="1:8" ht="16.5" customHeight="1">
      <c r="A112" s="86" t="s">
        <v>84</v>
      </c>
      <c r="B112" s="29" t="s">
        <v>258</v>
      </c>
      <c r="C112" s="30" t="s">
        <v>259</v>
      </c>
      <c r="D112" s="829">
        <f>SUM(D108:D111)</f>
        <v>0</v>
      </c>
      <c r="E112" s="829">
        <f>SUM(E108:E111)</f>
        <v>357510</v>
      </c>
      <c r="F112" s="829">
        <f>SUM(F108:F111)</f>
        <v>0</v>
      </c>
      <c r="G112" s="541">
        <f>SUM(G108:G111)</f>
        <v>357510</v>
      </c>
      <c r="H112" s="89"/>
    </row>
    <row r="113" spans="1:7" s="11" customFormat="1" ht="16.5" customHeight="1">
      <c r="A113" s="90">
        <v>32</v>
      </c>
      <c r="B113" s="21" t="s">
        <v>260</v>
      </c>
      <c r="C113" s="91" t="s">
        <v>261</v>
      </c>
      <c r="D113" s="829">
        <f>D107+D112</f>
        <v>296848046</v>
      </c>
      <c r="E113" s="829">
        <f>E107+E112</f>
        <v>83417724</v>
      </c>
      <c r="F113" s="829">
        <f>F107+F112</f>
        <v>66897274</v>
      </c>
      <c r="G113" s="541">
        <f>G107+G112</f>
        <v>447163044</v>
      </c>
    </row>
    <row r="114" ht="16.5" customHeight="1"/>
    <row r="115" spans="1:4" ht="30.75" customHeight="1">
      <c r="A115" s="1116" t="s">
        <v>262</v>
      </c>
      <c r="B115" s="1116"/>
      <c r="C115" s="1116"/>
      <c r="D115" s="1116"/>
    </row>
    <row r="116" spans="1:4" ht="15" customHeight="1">
      <c r="A116" s="1114"/>
      <c r="B116" s="1114"/>
      <c r="C116" s="2"/>
      <c r="D116" s="94"/>
    </row>
    <row r="117" spans="1:4" ht="29.25" customHeight="1">
      <c r="A117" s="95">
        <v>1</v>
      </c>
      <c r="B117" s="96" t="s">
        <v>263</v>
      </c>
      <c r="C117" s="97"/>
      <c r="D117" s="98">
        <f>D70-D107</f>
        <v>-180676751</v>
      </c>
    </row>
    <row r="118" spans="1:4" ht="40.5" customHeight="1">
      <c r="A118" s="99" t="s">
        <v>12</v>
      </c>
      <c r="B118" s="100" t="s">
        <v>264</v>
      </c>
      <c r="C118" s="101"/>
      <c r="D118" s="102">
        <f>D76-D112</f>
        <v>180676751</v>
      </c>
    </row>
  </sheetData>
  <sheetProtection/>
  <mergeCells count="7">
    <mergeCell ref="A116:B116"/>
    <mergeCell ref="A3:B3"/>
    <mergeCell ref="A78:D78"/>
    <mergeCell ref="A115:D115"/>
    <mergeCell ref="A1:G1"/>
    <mergeCell ref="A2:G2"/>
    <mergeCell ref="A79:G79"/>
  </mergeCells>
  <printOptions horizontalCentered="1"/>
  <pageMargins left="0.5905511811023623" right="0.5905511811023623" top="1.062992125984252" bottom="0.8661417322834646" header="0.7874015748031497" footer="0.5905511811023623"/>
  <pageSetup fitToHeight="1" fitToWidth="1" horizontalDpi="600" verticalDpi="600" orientation="portrait" paperSize="8" scale="53" r:id="rId1"/>
  <headerFooter alignWithMargins="0">
    <oddHeader>&amp;C&amp;"Times New Roman CE,Félkövér"&amp;12
&amp;R&amp;"Times New Roman CE,Félkövér dőlt"&amp;11 1.1 melléklet a ........./2020. (.........) önkormányzati rendelethez</oddHeader>
  </headerFooter>
  <rowBreaks count="2" manualBreakCount="2">
    <brk id="44" max="5" man="1"/>
    <brk id="9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202" t="s">
        <v>717</v>
      </c>
      <c r="B1" s="1203"/>
      <c r="C1" s="1203"/>
      <c r="D1" s="1203"/>
      <c r="E1" s="1203"/>
      <c r="F1" s="1203"/>
      <c r="G1" s="1203"/>
      <c r="H1" s="1203"/>
    </row>
    <row r="2" spans="1:8" ht="12.75" customHeight="1">
      <c r="A2" s="542"/>
      <c r="B2" s="543"/>
      <c r="C2" s="543"/>
      <c r="D2" s="543"/>
      <c r="E2" s="543"/>
      <c r="F2" s="543"/>
      <c r="G2" s="543"/>
      <c r="H2" s="544" t="s">
        <v>563</v>
      </c>
    </row>
    <row r="3" spans="1:8" ht="39">
      <c r="A3" s="545" t="s">
        <v>406</v>
      </c>
      <c r="B3" s="546" t="s">
        <v>564</v>
      </c>
      <c r="C3" s="546" t="s">
        <v>568</v>
      </c>
      <c r="D3" s="546" t="s">
        <v>565</v>
      </c>
      <c r="E3" s="546" t="s">
        <v>566</v>
      </c>
      <c r="F3" s="546" t="s">
        <v>567</v>
      </c>
      <c r="G3" s="546" t="s">
        <v>569</v>
      </c>
      <c r="H3" s="547" t="s">
        <v>407</v>
      </c>
    </row>
    <row r="4" spans="1:8" ht="48" customHeight="1">
      <c r="A4" s="548" t="s">
        <v>9</v>
      </c>
      <c r="B4" s="549" t="s">
        <v>640</v>
      </c>
      <c r="C4" s="549">
        <v>1</v>
      </c>
      <c r="D4" s="550">
        <v>2</v>
      </c>
      <c r="E4" s="550"/>
      <c r="F4" s="550">
        <v>2</v>
      </c>
      <c r="G4" s="550"/>
      <c r="H4" s="551">
        <f>SUM(C4:G4)</f>
        <v>5</v>
      </c>
    </row>
    <row r="5" spans="1:8" ht="33" customHeight="1">
      <c r="A5" s="548" t="s">
        <v>12</v>
      </c>
      <c r="B5" s="549" t="s">
        <v>641</v>
      </c>
      <c r="C5" s="549"/>
      <c r="D5" s="550">
        <v>4</v>
      </c>
      <c r="E5" s="550">
        <v>1</v>
      </c>
      <c r="F5" s="550"/>
      <c r="G5" s="550">
        <v>4</v>
      </c>
      <c r="H5" s="551">
        <f>SUM(C5:G5)</f>
        <v>9</v>
      </c>
    </row>
    <row r="6" spans="1:8" ht="35.25" customHeight="1">
      <c r="A6" s="552"/>
      <c r="B6" s="553" t="s">
        <v>407</v>
      </c>
      <c r="C6" s="553">
        <f aca="true" t="shared" si="0" ref="C6:H6">SUM(C4:C5)</f>
        <v>1</v>
      </c>
      <c r="D6" s="553">
        <f t="shared" si="0"/>
        <v>6</v>
      </c>
      <c r="E6" s="553">
        <f t="shared" si="0"/>
        <v>1</v>
      </c>
      <c r="F6" s="553">
        <f t="shared" si="0"/>
        <v>2</v>
      </c>
      <c r="G6" s="553">
        <f t="shared" si="0"/>
        <v>4</v>
      </c>
      <c r="H6" s="553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........./2020. (.........)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zoomScalePageLayoutView="0" workbookViewId="0" topLeftCell="A1">
      <selection activeCell="C8" sqref="C8"/>
    </sheetView>
  </sheetViews>
  <sheetFormatPr defaultColWidth="9.375" defaultRowHeight="12.75"/>
  <cols>
    <col min="1" max="1" width="11.50390625" style="442" customWidth="1"/>
    <col min="2" max="2" width="59.50390625" style="441" customWidth="1"/>
    <col min="3" max="3" width="23.625" style="479" customWidth="1"/>
    <col min="4" max="6" width="17.75390625" style="441" customWidth="1"/>
    <col min="7" max="8" width="19.00390625" style="441" customWidth="1"/>
    <col min="9" max="16384" width="9.375" style="441" customWidth="1"/>
  </cols>
  <sheetData>
    <row r="1" spans="1:3" ht="42" customHeight="1">
      <c r="A1" s="1204" t="s">
        <v>718</v>
      </c>
      <c r="B1" s="1205"/>
      <c r="C1" s="1205"/>
    </row>
    <row r="2" ht="15" customHeight="1">
      <c r="C2" s="443"/>
    </row>
    <row r="3" spans="1:3" s="444" customFormat="1" ht="25.5" customHeight="1">
      <c r="A3" s="1206" t="s">
        <v>532</v>
      </c>
      <c r="B3" s="1206"/>
      <c r="C3" s="1206"/>
    </row>
    <row r="4" spans="1:3" ht="13.5">
      <c r="A4" s="445"/>
      <c r="B4" s="446"/>
      <c r="C4" s="447" t="s">
        <v>1</v>
      </c>
    </row>
    <row r="5" spans="1:3" s="451" customFormat="1" ht="27.75" customHeight="1">
      <c r="A5" s="448" t="s">
        <v>534</v>
      </c>
      <c r="B5" s="449" t="s">
        <v>535</v>
      </c>
      <c r="C5" s="450" t="s">
        <v>543</v>
      </c>
    </row>
    <row r="6" spans="1:3" ht="34.5" customHeight="1">
      <c r="A6" s="452" t="s">
        <v>9</v>
      </c>
      <c r="B6" s="453" t="s">
        <v>536</v>
      </c>
      <c r="C6" s="454"/>
    </row>
    <row r="7" spans="1:3" ht="25.5" customHeight="1">
      <c r="A7" s="455" t="s">
        <v>12</v>
      </c>
      <c r="B7" s="456" t="s">
        <v>537</v>
      </c>
      <c r="C7" s="457">
        <v>20351784</v>
      </c>
    </row>
    <row r="8" spans="1:3" s="461" customFormat="1" ht="25.5" customHeight="1">
      <c r="A8" s="458" t="s">
        <v>15</v>
      </c>
      <c r="B8" s="459" t="s">
        <v>407</v>
      </c>
      <c r="C8" s="460">
        <f>SUM(C6:C7)</f>
        <v>20351784</v>
      </c>
    </row>
    <row r="10" spans="1:3" s="444" customFormat="1" ht="25.5" customHeight="1">
      <c r="A10" s="1206" t="s">
        <v>538</v>
      </c>
      <c r="B10" s="1206"/>
      <c r="C10" s="1206"/>
    </row>
    <row r="11" spans="1:3" ht="13.5">
      <c r="A11" s="445"/>
      <c r="B11" s="446"/>
      <c r="C11" s="462"/>
    </row>
    <row r="12" spans="1:3" s="451" customFormat="1" ht="13.5">
      <c r="A12" s="448" t="s">
        <v>534</v>
      </c>
      <c r="B12" s="449" t="s">
        <v>535</v>
      </c>
      <c r="C12" s="450" t="s">
        <v>543</v>
      </c>
    </row>
    <row r="13" spans="1:5" ht="25.5" customHeight="1">
      <c r="A13" s="452" t="s">
        <v>9</v>
      </c>
      <c r="B13" s="453" t="s">
        <v>539</v>
      </c>
      <c r="C13" s="463">
        <v>0</v>
      </c>
      <c r="E13" s="464"/>
    </row>
    <row r="14" spans="1:5" ht="25.5" customHeight="1">
      <c r="A14" s="465" t="s">
        <v>12</v>
      </c>
      <c r="B14" s="466"/>
      <c r="C14" s="467"/>
      <c r="E14" s="464"/>
    </row>
    <row r="15" spans="1:5" ht="25.5" customHeight="1">
      <c r="A15" s="452" t="s">
        <v>15</v>
      </c>
      <c r="B15" s="468"/>
      <c r="C15" s="469"/>
      <c r="E15" s="464"/>
    </row>
    <row r="16" spans="1:5" ht="25.5" customHeight="1">
      <c r="A16" s="470" t="s">
        <v>18</v>
      </c>
      <c r="B16" s="468"/>
      <c r="C16" s="469"/>
      <c r="E16" s="464"/>
    </row>
    <row r="17" spans="1:3" ht="25.5" customHeight="1">
      <c r="A17" s="471" t="s">
        <v>21</v>
      </c>
      <c r="B17" s="472" t="s">
        <v>407</v>
      </c>
      <c r="C17" s="473">
        <f>SUM(C13:C16)</f>
        <v>0</v>
      </c>
    </row>
    <row r="18" spans="1:3" ht="25.5" customHeight="1">
      <c r="A18" s="474" t="s">
        <v>24</v>
      </c>
      <c r="B18" s="475" t="s">
        <v>540</v>
      </c>
      <c r="C18" s="476">
        <f>SUM(C8+C17)</f>
        <v>20351784</v>
      </c>
    </row>
    <row r="19" spans="1:4" ht="17.25">
      <c r="A19" s="477"/>
      <c r="B19" s="478"/>
      <c r="C19" s="478"/>
      <c r="D19" s="478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........./2020. (.........)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1"/>
  <sheetViews>
    <sheetView zoomScalePageLayoutView="0" workbookViewId="0" topLeftCell="A1">
      <selection activeCell="A1" sqref="A1:F1"/>
    </sheetView>
  </sheetViews>
  <sheetFormatPr defaultColWidth="9.375" defaultRowHeight="12.75"/>
  <cols>
    <col min="1" max="1" width="7.00390625" style="92" customWidth="1"/>
    <col min="2" max="2" width="55.50390625" style="92" customWidth="1"/>
    <col min="3" max="3" width="12.625" style="93" customWidth="1"/>
    <col min="4" max="6" width="12.625" style="92" customWidth="1"/>
    <col min="7" max="7" width="9.00390625" style="1" customWidth="1"/>
    <col min="8" max="16384" width="9.375" style="1" customWidth="1"/>
  </cols>
  <sheetData>
    <row r="1" spans="1:6" ht="40.5" customHeight="1">
      <c r="A1" s="1208" t="s">
        <v>644</v>
      </c>
      <c r="B1" s="1209"/>
      <c r="C1" s="1209"/>
      <c r="D1" s="1209"/>
      <c r="E1" s="1209"/>
      <c r="F1" s="1209"/>
    </row>
    <row r="3" spans="1:6" ht="15.75" customHeight="1">
      <c r="A3" s="1115" t="s">
        <v>544</v>
      </c>
      <c r="B3" s="1115"/>
      <c r="C3" s="1115"/>
      <c r="D3" s="1115"/>
      <c r="E3" s="1115"/>
      <c r="F3" s="1115"/>
    </row>
    <row r="4" spans="1:6" ht="15.75" customHeight="1">
      <c r="A4" s="1114"/>
      <c r="B4" s="1114"/>
      <c r="D4" s="2"/>
      <c r="E4" s="2"/>
      <c r="F4" s="3" t="s">
        <v>411</v>
      </c>
    </row>
    <row r="5" spans="1:6" ht="31.5" customHeight="1">
      <c r="A5" s="236" t="s">
        <v>2</v>
      </c>
      <c r="B5" s="30" t="s">
        <v>3</v>
      </c>
      <c r="C5" s="30" t="s">
        <v>545</v>
      </c>
      <c r="D5" s="30" t="s">
        <v>546</v>
      </c>
      <c r="E5" s="30" t="s">
        <v>686</v>
      </c>
      <c r="F5" s="30" t="s">
        <v>719</v>
      </c>
    </row>
    <row r="6" spans="1:6" s="7" customFormat="1" ht="12" customHeight="1">
      <c r="A6" s="507" t="s">
        <v>5</v>
      </c>
      <c r="B6" s="508" t="s">
        <v>6</v>
      </c>
      <c r="C6" s="508" t="s">
        <v>7</v>
      </c>
      <c r="D6" s="508" t="s">
        <v>8</v>
      </c>
      <c r="E6" s="509" t="s">
        <v>268</v>
      </c>
      <c r="F6" s="510" t="s">
        <v>462</v>
      </c>
    </row>
    <row r="7" spans="1:6" s="11" customFormat="1" ht="17.25" customHeight="1">
      <c r="A7" s="511" t="s">
        <v>9</v>
      </c>
      <c r="B7" s="512" t="s">
        <v>547</v>
      </c>
      <c r="C7" s="513">
        <v>36863</v>
      </c>
      <c r="D7" s="513">
        <f>C7*1.1</f>
        <v>40549.3</v>
      </c>
      <c r="E7" s="514">
        <f>D7*1.1</f>
        <v>44604.23</v>
      </c>
      <c r="F7" s="515">
        <f>E7*1.1</f>
        <v>49064.653000000006</v>
      </c>
    </row>
    <row r="8" spans="1:6" s="11" customFormat="1" ht="17.25" customHeight="1">
      <c r="A8" s="516" t="s">
        <v>12</v>
      </c>
      <c r="B8" s="517" t="s">
        <v>548</v>
      </c>
      <c r="C8" s="518"/>
      <c r="D8" s="513">
        <f aca="true" t="shared" si="0" ref="D8:F14">C8*1.1</f>
        <v>0</v>
      </c>
      <c r="E8" s="514">
        <f t="shared" si="0"/>
        <v>0</v>
      </c>
      <c r="F8" s="515">
        <f t="shared" si="0"/>
        <v>0</v>
      </c>
    </row>
    <row r="9" spans="1:6" s="11" customFormat="1" ht="17.25" customHeight="1">
      <c r="A9" s="516" t="s">
        <v>15</v>
      </c>
      <c r="B9" s="517" t="s">
        <v>549</v>
      </c>
      <c r="C9" s="518">
        <v>79068</v>
      </c>
      <c r="D9" s="513">
        <f t="shared" si="0"/>
        <v>86974.8</v>
      </c>
      <c r="E9" s="514">
        <f t="shared" si="0"/>
        <v>95672.28000000001</v>
      </c>
      <c r="F9" s="515">
        <f t="shared" si="0"/>
        <v>105239.50800000002</v>
      </c>
    </row>
    <row r="10" spans="1:6" s="11" customFormat="1" ht="17.25" customHeight="1">
      <c r="A10" s="516" t="s">
        <v>18</v>
      </c>
      <c r="B10" s="517" t="s">
        <v>447</v>
      </c>
      <c r="C10" s="518"/>
      <c r="D10" s="513">
        <f t="shared" si="0"/>
        <v>0</v>
      </c>
      <c r="E10" s="514">
        <f t="shared" si="0"/>
        <v>0</v>
      </c>
      <c r="F10" s="515">
        <f t="shared" si="0"/>
        <v>0</v>
      </c>
    </row>
    <row r="11" spans="1:6" s="11" customFormat="1" ht="17.25" customHeight="1">
      <c r="A11" s="516" t="s">
        <v>21</v>
      </c>
      <c r="B11" s="517" t="s">
        <v>550</v>
      </c>
      <c r="C11" s="518"/>
      <c r="D11" s="513">
        <f t="shared" si="0"/>
        <v>0</v>
      </c>
      <c r="E11" s="514">
        <f t="shared" si="0"/>
        <v>0</v>
      </c>
      <c r="F11" s="515">
        <f t="shared" si="0"/>
        <v>0</v>
      </c>
    </row>
    <row r="12" spans="1:6" s="11" customFormat="1" ht="17.25" customHeight="1">
      <c r="A12" s="516" t="s">
        <v>24</v>
      </c>
      <c r="B12" s="519" t="s">
        <v>551</v>
      </c>
      <c r="C12" s="518"/>
      <c r="D12" s="513">
        <f t="shared" si="0"/>
        <v>0</v>
      </c>
      <c r="E12" s="514">
        <f t="shared" si="0"/>
        <v>0</v>
      </c>
      <c r="F12" s="515">
        <f t="shared" si="0"/>
        <v>0</v>
      </c>
    </row>
    <row r="13" spans="1:6" s="11" customFormat="1" ht="17.25" customHeight="1">
      <c r="A13" s="516" t="s">
        <v>27</v>
      </c>
      <c r="B13" s="517" t="s">
        <v>552</v>
      </c>
      <c r="C13" s="520">
        <f>SUM(C7:C12)</f>
        <v>115931</v>
      </c>
      <c r="D13" s="513">
        <f t="shared" si="0"/>
        <v>127524.1</v>
      </c>
      <c r="E13" s="514">
        <f t="shared" si="0"/>
        <v>140276.51</v>
      </c>
      <c r="F13" s="515">
        <f t="shared" si="0"/>
        <v>154304.16100000002</v>
      </c>
    </row>
    <row r="14" spans="1:6" s="11" customFormat="1" ht="17.25" customHeight="1">
      <c r="A14" s="521" t="s">
        <v>30</v>
      </c>
      <c r="B14" s="522" t="s">
        <v>553</v>
      </c>
      <c r="C14" s="523">
        <v>180445</v>
      </c>
      <c r="D14" s="513">
        <f t="shared" si="0"/>
        <v>198489.50000000003</v>
      </c>
      <c r="E14" s="514">
        <f>D14*1.1</f>
        <v>218338.45000000004</v>
      </c>
      <c r="F14" s="785">
        <f>E14*1.1</f>
        <v>240172.29500000007</v>
      </c>
    </row>
    <row r="15" spans="1:6" s="11" customFormat="1" ht="27" customHeight="1">
      <c r="A15" s="236" t="s">
        <v>33</v>
      </c>
      <c r="B15" s="87" t="s">
        <v>554</v>
      </c>
      <c r="C15" s="524">
        <f>+C13+C14</f>
        <v>296376</v>
      </c>
      <c r="D15" s="524">
        <f>+D13+D14</f>
        <v>326013.60000000003</v>
      </c>
      <c r="E15" s="524">
        <f>+E13+E14</f>
        <v>358614.9600000001</v>
      </c>
      <c r="F15" s="525">
        <f>+F13+F14</f>
        <v>394476.4560000001</v>
      </c>
    </row>
    <row r="16" spans="1:6" s="11" customFormat="1" ht="12" customHeight="1">
      <c r="A16" s="526"/>
      <c r="B16" s="527"/>
      <c r="C16" s="528"/>
      <c r="D16" s="529"/>
      <c r="E16" s="529"/>
      <c r="F16" s="530"/>
    </row>
    <row r="17" spans="1:6" s="11" customFormat="1" ht="12" customHeight="1">
      <c r="A17" s="1115" t="s">
        <v>498</v>
      </c>
      <c r="B17" s="1115"/>
      <c r="C17" s="1115"/>
      <c r="D17" s="1115"/>
      <c r="E17" s="1115"/>
      <c r="F17" s="1115"/>
    </row>
    <row r="18" spans="1:6" s="11" customFormat="1" ht="12" customHeight="1">
      <c r="A18" s="1207"/>
      <c r="B18" s="1207"/>
      <c r="C18" s="93"/>
      <c r="D18" s="2"/>
      <c r="E18" s="2"/>
      <c r="F18" s="3" t="s">
        <v>411</v>
      </c>
    </row>
    <row r="19" spans="1:7" s="11" customFormat="1" ht="31.5" customHeight="1">
      <c r="A19" s="236" t="s">
        <v>2</v>
      </c>
      <c r="B19" s="30" t="s">
        <v>3</v>
      </c>
      <c r="C19" s="30" t="s">
        <v>545</v>
      </c>
      <c r="D19" s="30" t="s">
        <v>546</v>
      </c>
      <c r="E19" s="30" t="s">
        <v>686</v>
      </c>
      <c r="F19" s="30" t="s">
        <v>719</v>
      </c>
      <c r="G19" s="531"/>
    </row>
    <row r="20" spans="1:7" s="11" customFormat="1" ht="12" customHeight="1">
      <c r="A20" s="507" t="s">
        <v>5</v>
      </c>
      <c r="B20" s="508" t="s">
        <v>6</v>
      </c>
      <c r="C20" s="508" t="s">
        <v>7</v>
      </c>
      <c r="D20" s="508" t="s">
        <v>8</v>
      </c>
      <c r="E20" s="509" t="s">
        <v>268</v>
      </c>
      <c r="F20" s="510" t="s">
        <v>462</v>
      </c>
      <c r="G20" s="531"/>
    </row>
    <row r="21" spans="1:7" s="11" customFormat="1" ht="17.25" customHeight="1">
      <c r="A21" s="85" t="s">
        <v>9</v>
      </c>
      <c r="B21" s="532" t="s">
        <v>555</v>
      </c>
      <c r="C21" s="518">
        <v>122383</v>
      </c>
      <c r="D21" s="518">
        <f>C21*1.1</f>
        <v>134621.30000000002</v>
      </c>
      <c r="E21" s="518">
        <f>D21*1.1</f>
        <v>148083.43000000002</v>
      </c>
      <c r="F21" s="518">
        <f>E21*1.1</f>
        <v>162891.77300000004</v>
      </c>
      <c r="G21" s="531"/>
    </row>
    <row r="22" spans="1:6" ht="17.25" customHeight="1">
      <c r="A22" s="85" t="s">
        <v>12</v>
      </c>
      <c r="B22" s="533" t="s">
        <v>556</v>
      </c>
      <c r="C22" s="520">
        <f>SUM(C23:C25)</f>
        <v>135309</v>
      </c>
      <c r="D22" s="518">
        <f aca="true" t="shared" si="1" ref="D22:F27">C22*1.1</f>
        <v>148839.90000000002</v>
      </c>
      <c r="E22" s="518">
        <f t="shared" si="1"/>
        <v>163723.89000000004</v>
      </c>
      <c r="F22" s="518">
        <f t="shared" si="1"/>
        <v>180096.27900000007</v>
      </c>
    </row>
    <row r="23" spans="1:6" ht="17.25" customHeight="1">
      <c r="A23" s="51" t="s">
        <v>557</v>
      </c>
      <c r="B23" s="517" t="s">
        <v>230</v>
      </c>
      <c r="C23" s="518">
        <v>135309</v>
      </c>
      <c r="D23" s="518">
        <f t="shared" si="1"/>
        <v>148839.90000000002</v>
      </c>
      <c r="E23" s="518">
        <f t="shared" si="1"/>
        <v>163723.89000000004</v>
      </c>
      <c r="F23" s="518">
        <f t="shared" si="1"/>
        <v>180096.27900000007</v>
      </c>
    </row>
    <row r="24" spans="1:6" ht="17.25" customHeight="1">
      <c r="A24" s="51" t="s">
        <v>558</v>
      </c>
      <c r="B24" s="517" t="s">
        <v>232</v>
      </c>
      <c r="C24" s="518"/>
      <c r="D24" s="518">
        <f t="shared" si="1"/>
        <v>0</v>
      </c>
      <c r="E24" s="518">
        <f t="shared" si="1"/>
        <v>0</v>
      </c>
      <c r="F24" s="518">
        <f t="shared" si="1"/>
        <v>0</v>
      </c>
    </row>
    <row r="25" spans="1:6" ht="17.25" customHeight="1">
      <c r="A25" s="51" t="s">
        <v>559</v>
      </c>
      <c r="B25" s="519" t="s">
        <v>234</v>
      </c>
      <c r="C25" s="518"/>
      <c r="D25" s="518">
        <f t="shared" si="1"/>
        <v>0</v>
      </c>
      <c r="E25" s="518">
        <f t="shared" si="1"/>
        <v>0</v>
      </c>
      <c r="F25" s="518">
        <f t="shared" si="1"/>
        <v>0</v>
      </c>
    </row>
    <row r="26" spans="1:6" ht="17.25" customHeight="1">
      <c r="A26" s="85" t="s">
        <v>15</v>
      </c>
      <c r="B26" s="534" t="s">
        <v>560</v>
      </c>
      <c r="C26" s="535">
        <f>+C21+C22</f>
        <v>257692</v>
      </c>
      <c r="D26" s="518">
        <f t="shared" si="1"/>
        <v>283461.2</v>
      </c>
      <c r="E26" s="518">
        <f t="shared" si="1"/>
        <v>311807.32000000007</v>
      </c>
      <c r="F26" s="518">
        <f t="shared" si="1"/>
        <v>342988.0520000001</v>
      </c>
    </row>
    <row r="27" spans="1:7" ht="17.25" customHeight="1">
      <c r="A27" s="536" t="s">
        <v>18</v>
      </c>
      <c r="B27" s="537" t="s">
        <v>561</v>
      </c>
      <c r="C27" s="538">
        <v>38684</v>
      </c>
      <c r="D27" s="518">
        <f t="shared" si="1"/>
        <v>42552.4</v>
      </c>
      <c r="E27" s="518">
        <f t="shared" si="1"/>
        <v>46807.64000000001</v>
      </c>
      <c r="F27" s="518">
        <f t="shared" si="1"/>
        <v>51488.40400000001</v>
      </c>
      <c r="G27" s="89"/>
    </row>
    <row r="28" spans="1:6" s="11" customFormat="1" ht="17.25" customHeight="1">
      <c r="A28" s="539" t="s">
        <v>21</v>
      </c>
      <c r="B28" s="91" t="s">
        <v>562</v>
      </c>
      <c r="C28" s="540">
        <f>+C26+C27</f>
        <v>296376</v>
      </c>
      <c r="D28" s="540">
        <f>+D26+D27</f>
        <v>326013.60000000003</v>
      </c>
      <c r="E28" s="540">
        <f>+E26+E27</f>
        <v>358614.9600000001</v>
      </c>
      <c r="F28" s="541">
        <f>+F26+F27</f>
        <v>394476.4560000001</v>
      </c>
    </row>
    <row r="29" ht="15">
      <c r="C29" s="92"/>
    </row>
    <row r="30" ht="15">
      <c r="C30" s="92"/>
    </row>
    <row r="31" ht="15">
      <c r="C31" s="92"/>
    </row>
    <row r="32" ht="16.5" customHeight="1">
      <c r="C32" s="92"/>
    </row>
    <row r="33" ht="15">
      <c r="C33" s="92"/>
    </row>
    <row r="34" ht="15">
      <c r="C34" s="92"/>
    </row>
    <row r="35" spans="7:8" s="92" customFormat="1" ht="15">
      <c r="G35" s="1"/>
      <c r="H35" s="1"/>
    </row>
    <row r="36" spans="7:8" s="92" customFormat="1" ht="15">
      <c r="G36" s="1"/>
      <c r="H36" s="1"/>
    </row>
    <row r="37" spans="7:8" s="92" customFormat="1" ht="15">
      <c r="G37" s="1"/>
      <c r="H37" s="1"/>
    </row>
    <row r="38" spans="7:8" s="92" customFormat="1" ht="15">
      <c r="G38" s="1"/>
      <c r="H38" s="1"/>
    </row>
    <row r="39" spans="7:8" s="92" customFormat="1" ht="15">
      <c r="G39" s="1"/>
      <c r="H39" s="1"/>
    </row>
    <row r="40" spans="7:8" s="92" customFormat="1" ht="15">
      <c r="G40" s="1"/>
      <c r="H40" s="1"/>
    </row>
    <row r="41" spans="7:8" s="92" customFormat="1" ht="1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........./2020. (.........)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zoomScalePageLayoutView="0" workbookViewId="0" topLeftCell="A1">
      <selection activeCell="A1" sqref="A1:I1"/>
    </sheetView>
  </sheetViews>
  <sheetFormatPr defaultColWidth="9.375" defaultRowHeight="12.75"/>
  <cols>
    <col min="1" max="1" width="41.375" style="420" customWidth="1"/>
    <col min="2" max="2" width="19.625" style="420" customWidth="1"/>
    <col min="3" max="3" width="16.625" style="420" customWidth="1"/>
    <col min="4" max="9" width="16.00390625" style="420" customWidth="1"/>
    <col min="10" max="10" width="17.75390625" style="420" customWidth="1"/>
    <col min="11" max="16384" width="9.375" style="420" customWidth="1"/>
  </cols>
  <sheetData>
    <row r="1" spans="1:9" ht="56.25" customHeight="1">
      <c r="A1" s="1210" t="s">
        <v>643</v>
      </c>
      <c r="B1" s="1210"/>
      <c r="C1" s="1210"/>
      <c r="D1" s="1210"/>
      <c r="E1" s="1210"/>
      <c r="F1" s="1210"/>
      <c r="G1" s="1210"/>
      <c r="H1" s="1210"/>
      <c r="I1" s="1210"/>
    </row>
    <row r="2" spans="1:9" ht="18.75" customHeight="1">
      <c r="A2" s="1218" t="s">
        <v>608</v>
      </c>
      <c r="B2" s="1218"/>
      <c r="C2" s="1218"/>
      <c r="D2" s="1218"/>
      <c r="E2" s="1218"/>
      <c r="F2" s="1218"/>
      <c r="G2" s="1218"/>
      <c r="H2" s="1218"/>
      <c r="I2" s="1218"/>
    </row>
    <row r="3" spans="1:9" ht="13.5">
      <c r="A3" s="421"/>
      <c r="B3" s="421"/>
      <c r="C3" s="421"/>
      <c r="D3" s="421"/>
      <c r="E3" s="421"/>
      <c r="F3" s="421"/>
      <c r="G3" s="421"/>
      <c r="H3" s="1211" t="s">
        <v>1</v>
      </c>
      <c r="I3" s="1211"/>
    </row>
    <row r="4" spans="1:9" s="422" customFormat="1" ht="71.25" customHeight="1">
      <c r="A4" s="1212" t="s">
        <v>527</v>
      </c>
      <c r="B4" s="1214" t="s">
        <v>528</v>
      </c>
      <c r="C4" s="1212" t="s">
        <v>529</v>
      </c>
      <c r="D4" s="1216" t="s">
        <v>720</v>
      </c>
      <c r="E4" s="1216"/>
      <c r="F4" s="1216" t="s">
        <v>685</v>
      </c>
      <c r="G4" s="1216"/>
      <c r="H4" s="1216" t="s">
        <v>721</v>
      </c>
      <c r="I4" s="1217"/>
    </row>
    <row r="5" spans="1:9" s="425" customFormat="1" ht="13.5">
      <c r="A5" s="1213"/>
      <c r="B5" s="1215"/>
      <c r="C5" s="1213"/>
      <c r="D5" s="423" t="s">
        <v>530</v>
      </c>
      <c r="E5" s="423" t="s">
        <v>531</v>
      </c>
      <c r="F5" s="423" t="s">
        <v>530</v>
      </c>
      <c r="G5" s="423" t="s">
        <v>531</v>
      </c>
      <c r="H5" s="423" t="s">
        <v>530</v>
      </c>
      <c r="I5" s="424" t="s">
        <v>531</v>
      </c>
    </row>
    <row r="6" spans="1:9" ht="13.5">
      <c r="A6" s="652"/>
      <c r="B6" s="427"/>
      <c r="C6" s="426"/>
      <c r="D6" s="428"/>
      <c r="E6" s="428"/>
      <c r="F6" s="428"/>
      <c r="G6" s="428"/>
      <c r="H6" s="428"/>
      <c r="I6" s="429"/>
    </row>
    <row r="7" spans="1:10" s="435" customFormat="1" ht="13.5">
      <c r="A7" s="652"/>
      <c r="B7" s="431"/>
      <c r="C7" s="430"/>
      <c r="D7" s="432"/>
      <c r="E7" s="432"/>
      <c r="F7" s="432"/>
      <c r="G7" s="432"/>
      <c r="H7" s="432"/>
      <c r="I7" s="433"/>
      <c r="J7" s="434"/>
    </row>
    <row r="8" spans="1:9" s="440" customFormat="1" ht="26.25" customHeight="1">
      <c r="A8" s="653" t="s">
        <v>407</v>
      </c>
      <c r="B8" s="436">
        <f>SUM(B6:B7)</f>
        <v>0</v>
      </c>
      <c r="C8" s="437"/>
      <c r="D8" s="438">
        <f aca="true" t="shared" si="0" ref="D8:I8">SUM(D6:D7)</f>
        <v>0</v>
      </c>
      <c r="E8" s="438">
        <f t="shared" si="0"/>
        <v>0</v>
      </c>
      <c r="F8" s="438">
        <f t="shared" si="0"/>
        <v>0</v>
      </c>
      <c r="G8" s="438">
        <f t="shared" si="0"/>
        <v>0</v>
      </c>
      <c r="H8" s="438">
        <f t="shared" si="0"/>
        <v>0</v>
      </c>
      <c r="I8" s="439">
        <f t="shared" si="0"/>
        <v>0</v>
      </c>
    </row>
    <row r="9" spans="1:9" ht="13.5">
      <c r="A9" s="421"/>
      <c r="B9" s="421"/>
      <c r="C9" s="421"/>
      <c r="D9" s="421"/>
      <c r="E9" s="421"/>
      <c r="F9" s="421"/>
      <c r="G9" s="421"/>
      <c r="H9" s="421"/>
      <c r="I9" s="421"/>
    </row>
    <row r="10" spans="1:9" ht="13.5">
      <c r="A10" s="421"/>
      <c r="B10" s="421"/>
      <c r="C10" s="421"/>
      <c r="D10" s="421"/>
      <c r="E10" s="421"/>
      <c r="F10" s="421"/>
      <c r="G10" s="421"/>
      <c r="H10" s="421"/>
      <c r="I10" s="421"/>
    </row>
    <row r="11" spans="1:9" ht="13.5">
      <c r="A11" s="421"/>
      <c r="B11" s="421"/>
      <c r="C11" s="421"/>
      <c r="D11" s="421"/>
      <c r="E11" s="421"/>
      <c r="F11" s="421"/>
      <c r="G11" s="421"/>
      <c r="H11" s="421"/>
      <c r="I11" s="421"/>
    </row>
    <row r="12" spans="1:9" ht="13.5">
      <c r="A12" s="421"/>
      <c r="B12" s="421"/>
      <c r="C12" s="421"/>
      <c r="D12" s="421"/>
      <c r="E12" s="421"/>
      <c r="F12" s="421"/>
      <c r="G12" s="421"/>
      <c r="H12" s="421"/>
      <c r="I12" s="421"/>
    </row>
    <row r="13" spans="1:9" ht="13.5">
      <c r="A13" s="421"/>
      <c r="B13" s="421"/>
      <c r="C13" s="421"/>
      <c r="D13" s="421"/>
      <c r="E13" s="421"/>
      <c r="F13" s="421"/>
      <c r="G13" s="421"/>
      <c r="H13" s="421"/>
      <c r="I13" s="421"/>
    </row>
    <row r="14" spans="1:9" ht="13.5">
      <c r="A14" s="421"/>
      <c r="B14" s="421"/>
      <c r="C14" s="421"/>
      <c r="D14" s="421"/>
      <c r="E14" s="421"/>
      <c r="F14" s="421"/>
      <c r="G14" s="421"/>
      <c r="H14" s="421"/>
      <c r="I14" s="421"/>
    </row>
    <row r="15" spans="1:9" ht="13.5">
      <c r="A15" s="421"/>
      <c r="B15" s="421"/>
      <c r="C15" s="421"/>
      <c r="D15" s="421"/>
      <c r="E15" s="421"/>
      <c r="F15" s="421"/>
      <c r="G15" s="421"/>
      <c r="H15" s="421"/>
      <c r="I15" s="421"/>
    </row>
    <row r="16" spans="1:9" ht="13.5">
      <c r="A16" s="421"/>
      <c r="B16" s="421"/>
      <c r="C16" s="421"/>
      <c r="D16" s="421"/>
      <c r="E16" s="421"/>
      <c r="F16" s="421"/>
      <c r="G16" s="421"/>
      <c r="H16" s="421"/>
      <c r="I16" s="421"/>
    </row>
    <row r="17" spans="1:9" ht="13.5">
      <c r="A17" s="421"/>
      <c r="B17" s="421"/>
      <c r="C17" s="421"/>
      <c r="D17" s="421"/>
      <c r="E17" s="421"/>
      <c r="F17" s="421"/>
      <c r="G17" s="421"/>
      <c r="H17" s="421"/>
      <c r="I17" s="421"/>
    </row>
    <row r="18" spans="1:9" ht="13.5">
      <c r="A18" s="421"/>
      <c r="B18" s="421"/>
      <c r="C18" s="421"/>
      <c r="D18" s="421"/>
      <c r="E18" s="421"/>
      <c r="F18" s="421"/>
      <c r="G18" s="421"/>
      <c r="H18" s="421"/>
      <c r="I18" s="421"/>
    </row>
    <row r="19" spans="1:9" ht="13.5">
      <c r="A19" s="421"/>
      <c r="B19" s="421"/>
      <c r="C19" s="421"/>
      <c r="D19" s="421"/>
      <c r="E19" s="421"/>
      <c r="F19" s="421"/>
      <c r="G19" s="421"/>
      <c r="H19" s="421"/>
      <c r="I19" s="421"/>
    </row>
    <row r="20" spans="1:9" ht="13.5">
      <c r="A20" s="421"/>
      <c r="B20" s="421"/>
      <c r="C20" s="421"/>
      <c r="D20" s="421"/>
      <c r="E20" s="421"/>
      <c r="F20" s="421"/>
      <c r="G20" s="421"/>
      <c r="H20" s="421"/>
      <c r="I20" s="421"/>
    </row>
    <row r="21" spans="1:9" ht="13.5">
      <c r="A21" s="421"/>
      <c r="B21" s="421"/>
      <c r="C21" s="421"/>
      <c r="D21" s="421"/>
      <c r="E21" s="421"/>
      <c r="F21" s="421"/>
      <c r="G21" s="421"/>
      <c r="H21" s="421"/>
      <c r="I21" s="421"/>
    </row>
    <row r="22" spans="1:9" ht="13.5">
      <c r="A22" s="421"/>
      <c r="B22" s="421"/>
      <c r="C22" s="421"/>
      <c r="D22" s="421"/>
      <c r="E22" s="421"/>
      <c r="F22" s="421"/>
      <c r="G22" s="421"/>
      <c r="H22" s="421"/>
      <c r="I22" s="421"/>
    </row>
    <row r="23" spans="1:9" ht="13.5">
      <c r="A23" s="421"/>
      <c r="B23" s="421"/>
      <c r="C23" s="421"/>
      <c r="D23" s="421"/>
      <c r="E23" s="421"/>
      <c r="F23" s="421"/>
      <c r="G23" s="421"/>
      <c r="H23" s="421"/>
      <c r="I23" s="421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........./2020. (.........)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31"/>
  <sheetViews>
    <sheetView zoomScalePageLayoutView="0" workbookViewId="0" topLeftCell="A1">
      <selection activeCell="A1" sqref="A1:C1"/>
    </sheetView>
  </sheetViews>
  <sheetFormatPr defaultColWidth="9.375" defaultRowHeight="12.75"/>
  <cols>
    <col min="1" max="1" width="8.00390625" style="562" customWidth="1"/>
    <col min="2" max="2" width="64.75390625" style="562" customWidth="1"/>
    <col min="3" max="3" width="24.00390625" style="562" customWidth="1"/>
    <col min="4" max="16384" width="9.375" style="562" customWidth="1"/>
  </cols>
  <sheetData>
    <row r="1" spans="1:3" s="561" customFormat="1" ht="60" customHeight="1">
      <c r="A1" s="1223" t="s">
        <v>722</v>
      </c>
      <c r="B1" s="1224"/>
      <c r="C1" s="1224"/>
    </row>
    <row r="2" ht="13.5">
      <c r="C2" s="654" t="s">
        <v>1</v>
      </c>
    </row>
    <row r="3" spans="1:3" ht="16.5" customHeight="1">
      <c r="A3" s="1219" t="s">
        <v>578</v>
      </c>
      <c r="B3" s="1221" t="s">
        <v>267</v>
      </c>
      <c r="C3" s="1225">
        <v>2019</v>
      </c>
    </row>
    <row r="4" spans="1:3" s="563" customFormat="1" ht="16.5" customHeight="1">
      <c r="A4" s="1220"/>
      <c r="B4" s="1222"/>
      <c r="C4" s="1226"/>
    </row>
    <row r="5" spans="1:3" ht="22.5" customHeight="1">
      <c r="A5" s="564" t="s">
        <v>9</v>
      </c>
      <c r="B5" s="565" t="s">
        <v>579</v>
      </c>
      <c r="C5" s="566">
        <v>46200000</v>
      </c>
    </row>
    <row r="6" spans="1:3" ht="22.5" customHeight="1">
      <c r="A6" s="567" t="s">
        <v>12</v>
      </c>
      <c r="B6" s="568" t="s">
        <v>580</v>
      </c>
      <c r="C6" s="569">
        <v>0</v>
      </c>
    </row>
    <row r="7" spans="1:3" ht="22.5" customHeight="1">
      <c r="A7" s="567" t="s">
        <v>15</v>
      </c>
      <c r="B7" s="570" t="s">
        <v>581</v>
      </c>
      <c r="C7" s="569">
        <v>200000</v>
      </c>
    </row>
    <row r="8" spans="1:3" ht="31.5" customHeight="1">
      <c r="A8" s="567" t="s">
        <v>18</v>
      </c>
      <c r="B8" s="568" t="s">
        <v>582</v>
      </c>
      <c r="C8" s="569">
        <v>0</v>
      </c>
    </row>
    <row r="9" spans="1:3" ht="22.5" customHeight="1">
      <c r="A9" s="567" t="s">
        <v>21</v>
      </c>
      <c r="B9" s="570" t="s">
        <v>583</v>
      </c>
      <c r="C9" s="572"/>
    </row>
    <row r="10" spans="1:3" ht="28.5" customHeight="1">
      <c r="A10" s="567" t="s">
        <v>24</v>
      </c>
      <c r="B10" s="568" t="s">
        <v>584</v>
      </c>
      <c r="C10" s="572"/>
    </row>
    <row r="11" spans="1:3" ht="22.5" customHeight="1">
      <c r="A11" s="687" t="s">
        <v>27</v>
      </c>
      <c r="B11" s="688" t="s">
        <v>585</v>
      </c>
      <c r="C11" s="689"/>
    </row>
    <row r="12" spans="1:3" s="561" customFormat="1" ht="22.5" customHeight="1">
      <c r="A12" s="690" t="s">
        <v>30</v>
      </c>
      <c r="B12" s="691" t="s">
        <v>586</v>
      </c>
      <c r="C12" s="692">
        <f>SUM(C5:C11)</f>
        <v>46400000</v>
      </c>
    </row>
    <row r="13" spans="1:3" s="561" customFormat="1" ht="22.5" customHeight="1">
      <c r="A13" s="693" t="s">
        <v>33</v>
      </c>
      <c r="B13" s="694" t="s">
        <v>587</v>
      </c>
      <c r="C13" s="695">
        <f>C12/2</f>
        <v>23200000</v>
      </c>
    </row>
    <row r="14" spans="1:3" s="561" customFormat="1" ht="27" customHeight="1">
      <c r="A14" s="690" t="s">
        <v>36</v>
      </c>
      <c r="B14" s="698" t="s">
        <v>588</v>
      </c>
      <c r="C14" s="692">
        <f>SUM(C15:C21)</f>
        <v>0</v>
      </c>
    </row>
    <row r="15" spans="1:3" ht="22.5" customHeight="1">
      <c r="A15" s="564" t="s">
        <v>38</v>
      </c>
      <c r="B15" s="696" t="s">
        <v>589</v>
      </c>
      <c r="C15" s="697"/>
    </row>
    <row r="16" spans="1:3" ht="22.5" customHeight="1">
      <c r="A16" s="567" t="s">
        <v>40</v>
      </c>
      <c r="B16" s="571" t="s">
        <v>590</v>
      </c>
      <c r="C16" s="572"/>
    </row>
    <row r="17" spans="1:3" ht="22.5" customHeight="1">
      <c r="A17" s="567" t="s">
        <v>42</v>
      </c>
      <c r="B17" s="571" t="s">
        <v>591</v>
      </c>
      <c r="C17" s="572"/>
    </row>
    <row r="18" spans="1:3" ht="22.5" customHeight="1">
      <c r="A18" s="567" t="s">
        <v>44</v>
      </c>
      <c r="B18" s="571" t="s">
        <v>592</v>
      </c>
      <c r="C18" s="572"/>
    </row>
    <row r="19" spans="1:3" ht="22.5" customHeight="1">
      <c r="A19" s="567" t="s">
        <v>46</v>
      </c>
      <c r="B19" s="571" t="s">
        <v>593</v>
      </c>
      <c r="C19" s="572"/>
    </row>
    <row r="20" spans="1:3" ht="22.5" customHeight="1">
      <c r="A20" s="567" t="s">
        <v>48</v>
      </c>
      <c r="B20" s="571" t="s">
        <v>594</v>
      </c>
      <c r="C20" s="572"/>
    </row>
    <row r="21" spans="1:3" ht="22.5" customHeight="1">
      <c r="A21" s="687" t="s">
        <v>50</v>
      </c>
      <c r="B21" s="699" t="s">
        <v>595</v>
      </c>
      <c r="C21" s="689"/>
    </row>
    <row r="22" spans="1:3" s="561" customFormat="1" ht="30" customHeight="1">
      <c r="A22" s="690" t="s">
        <v>53</v>
      </c>
      <c r="B22" s="698" t="s">
        <v>596</v>
      </c>
      <c r="C22" s="700">
        <f>SUM(C23:C29)</f>
        <v>0</v>
      </c>
    </row>
    <row r="23" spans="1:3" ht="22.5" customHeight="1">
      <c r="A23" s="564" t="s">
        <v>56</v>
      </c>
      <c r="B23" s="696" t="s">
        <v>597</v>
      </c>
      <c r="C23" s="697"/>
    </row>
    <row r="24" spans="1:3" ht="22.5" customHeight="1">
      <c r="A24" s="567" t="s">
        <v>59</v>
      </c>
      <c r="B24" s="568" t="s">
        <v>598</v>
      </c>
      <c r="C24" s="572"/>
    </row>
    <row r="25" spans="1:3" ht="22.5" customHeight="1">
      <c r="A25" s="567" t="s">
        <v>61</v>
      </c>
      <c r="B25" s="570" t="s">
        <v>591</v>
      </c>
      <c r="C25" s="572"/>
    </row>
    <row r="26" spans="1:3" ht="22.5" customHeight="1">
      <c r="A26" s="567" t="s">
        <v>63</v>
      </c>
      <c r="B26" s="570" t="s">
        <v>592</v>
      </c>
      <c r="C26" s="572"/>
    </row>
    <row r="27" spans="1:3" ht="22.5" customHeight="1">
      <c r="A27" s="567" t="s">
        <v>65</v>
      </c>
      <c r="B27" s="570" t="s">
        <v>593</v>
      </c>
      <c r="C27" s="572"/>
    </row>
    <row r="28" spans="1:3" ht="22.5" customHeight="1">
      <c r="A28" s="567" t="s">
        <v>67</v>
      </c>
      <c r="B28" s="570" t="s">
        <v>594</v>
      </c>
      <c r="C28" s="572"/>
    </row>
    <row r="29" spans="1:3" ht="22.5" customHeight="1">
      <c r="A29" s="567" t="s">
        <v>69</v>
      </c>
      <c r="B29" s="568" t="s">
        <v>599</v>
      </c>
      <c r="C29" s="572"/>
    </row>
    <row r="30" spans="1:3" ht="22.5" customHeight="1">
      <c r="A30" s="687" t="s">
        <v>71</v>
      </c>
      <c r="B30" s="699" t="s">
        <v>600</v>
      </c>
      <c r="C30" s="689">
        <f>C22+C14</f>
        <v>0</v>
      </c>
    </row>
    <row r="31" spans="1:3" ht="27.75" customHeight="1">
      <c r="A31" s="701" t="s">
        <v>74</v>
      </c>
      <c r="B31" s="702" t="s">
        <v>601</v>
      </c>
      <c r="C31" s="1100">
        <f>C13-C30</f>
        <v>23200000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..../2019. (II.15.)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9.375" defaultRowHeight="12.75"/>
  <cols>
    <col min="1" max="1" width="7.375" style="573" customWidth="1"/>
    <col min="2" max="2" width="56.125" style="573" customWidth="1"/>
    <col min="3" max="5" width="20.625" style="580" customWidth="1"/>
    <col min="6" max="6" width="9.375" style="573" customWidth="1"/>
    <col min="7" max="7" width="12.75390625" style="573" bestFit="1" customWidth="1"/>
    <col min="8" max="16384" width="9.375" style="573" customWidth="1"/>
  </cols>
  <sheetData>
    <row r="1" spans="1:5" ht="36.75" customHeight="1">
      <c r="A1" s="1227" t="s">
        <v>723</v>
      </c>
      <c r="B1" s="1227"/>
      <c r="C1" s="1227"/>
      <c r="D1" s="1227"/>
      <c r="E1" s="1227"/>
    </row>
    <row r="2" spans="1:5" ht="15" customHeight="1">
      <c r="A2" s="1228" t="s">
        <v>608</v>
      </c>
      <c r="B2" s="1228"/>
      <c r="C2" s="1228"/>
      <c r="D2" s="1228"/>
      <c r="E2" s="1228"/>
    </row>
    <row r="3" spans="1:5" ht="14.25">
      <c r="A3" s="235"/>
      <c r="B3" s="235"/>
      <c r="C3" s="574"/>
      <c r="D3" s="574"/>
      <c r="E3" s="626" t="s">
        <v>533</v>
      </c>
    </row>
    <row r="4" spans="1:7" s="575" customFormat="1" ht="52.5">
      <c r="A4" s="236" t="s">
        <v>406</v>
      </c>
      <c r="B4" s="30" t="s">
        <v>602</v>
      </c>
      <c r="C4" s="599" t="s">
        <v>724</v>
      </c>
      <c r="D4" s="599" t="s">
        <v>725</v>
      </c>
      <c r="E4" s="600" t="s">
        <v>603</v>
      </c>
      <c r="G4" s="576"/>
    </row>
    <row r="5" spans="1:5" s="575" customFormat="1" ht="12" customHeight="1">
      <c r="A5" s="595">
        <v>1</v>
      </c>
      <c r="B5" s="596">
        <v>2</v>
      </c>
      <c r="C5" s="597">
        <v>3</v>
      </c>
      <c r="D5" s="597">
        <v>4</v>
      </c>
      <c r="E5" s="598">
        <v>5</v>
      </c>
    </row>
    <row r="6" spans="1:5" s="575" customFormat="1" ht="18" customHeight="1">
      <c r="A6" s="612" t="s">
        <v>9</v>
      </c>
      <c r="B6" s="593"/>
      <c r="C6" s="594">
        <v>0</v>
      </c>
      <c r="D6" s="594">
        <v>0</v>
      </c>
      <c r="E6" s="613"/>
    </row>
    <row r="7" spans="1:5" s="575" customFormat="1" ht="18" customHeight="1">
      <c r="A7" s="614" t="s">
        <v>12</v>
      </c>
      <c r="B7" s="581"/>
      <c r="C7" s="582">
        <v>0</v>
      </c>
      <c r="D7" s="582">
        <v>0</v>
      </c>
      <c r="E7" s="615"/>
    </row>
    <row r="8" spans="1:5" s="575" customFormat="1" ht="18" customHeight="1">
      <c r="A8" s="614" t="s">
        <v>15</v>
      </c>
      <c r="B8" s="583"/>
      <c r="C8" s="582"/>
      <c r="D8" s="582"/>
      <c r="E8" s="615"/>
    </row>
    <row r="9" spans="1:5" s="575" customFormat="1" ht="18" customHeight="1">
      <c r="A9" s="612" t="s">
        <v>18</v>
      </c>
      <c r="B9" s="581"/>
      <c r="C9" s="584"/>
      <c r="D9" s="584"/>
      <c r="E9" s="615"/>
    </row>
    <row r="10" spans="1:5" s="575" customFormat="1" ht="18" customHeight="1">
      <c r="A10" s="614" t="s">
        <v>21</v>
      </c>
      <c r="B10" s="585"/>
      <c r="C10" s="586"/>
      <c r="D10" s="586"/>
      <c r="E10" s="616"/>
    </row>
    <row r="11" spans="1:5" s="575" customFormat="1" ht="18" customHeight="1">
      <c r="A11" s="614" t="s">
        <v>24</v>
      </c>
      <c r="B11" s="587"/>
      <c r="C11" s="588"/>
      <c r="D11" s="588"/>
      <c r="E11" s="616"/>
    </row>
    <row r="12" spans="1:5" s="575" customFormat="1" ht="18" customHeight="1">
      <c r="A12" s="612" t="s">
        <v>27</v>
      </c>
      <c r="B12" s="587"/>
      <c r="C12" s="588"/>
      <c r="D12" s="588"/>
      <c r="E12" s="616"/>
    </row>
    <row r="13" spans="1:5" s="575" customFormat="1" ht="18" customHeight="1">
      <c r="A13" s="614" t="s">
        <v>30</v>
      </c>
      <c r="B13" s="587"/>
      <c r="C13" s="588"/>
      <c r="D13" s="588"/>
      <c r="E13" s="616"/>
    </row>
    <row r="14" spans="1:5" s="575" customFormat="1" ht="18" customHeight="1">
      <c r="A14" s="614" t="s">
        <v>33</v>
      </c>
      <c r="B14" s="587"/>
      <c r="C14" s="588"/>
      <c r="D14" s="588"/>
      <c r="E14" s="616"/>
    </row>
    <row r="15" spans="1:5" s="575" customFormat="1" ht="18" customHeight="1">
      <c r="A15" s="617" t="s">
        <v>36</v>
      </c>
      <c r="B15" s="601"/>
      <c r="C15" s="602"/>
      <c r="D15" s="602"/>
      <c r="E15" s="618"/>
    </row>
    <row r="16" spans="1:5" s="575" customFormat="1" ht="14.25">
      <c r="A16" s="237" t="s">
        <v>38</v>
      </c>
      <c r="B16" s="604" t="s">
        <v>604</v>
      </c>
      <c r="C16" s="605">
        <f>SUM(C6:C15)</f>
        <v>0</v>
      </c>
      <c r="D16" s="605">
        <f>SUM(D6:D15)</f>
        <v>0</v>
      </c>
      <c r="E16" s="606">
        <f>SUM(E6:E15)</f>
        <v>0</v>
      </c>
    </row>
    <row r="17" spans="1:5" s="575" customFormat="1" ht="14.25">
      <c r="A17" s="617" t="s">
        <v>40</v>
      </c>
      <c r="B17" s="607"/>
      <c r="C17" s="608"/>
      <c r="D17" s="608"/>
      <c r="E17" s="619"/>
    </row>
    <row r="18" spans="1:5" s="575" customFormat="1" ht="14.25">
      <c r="A18" s="237" t="s">
        <v>42</v>
      </c>
      <c r="B18" s="604" t="s">
        <v>605</v>
      </c>
      <c r="C18" s="605">
        <f>SUM(C17:C17)</f>
        <v>0</v>
      </c>
      <c r="D18" s="605">
        <f>SUM(D17:D17)</f>
        <v>0</v>
      </c>
      <c r="E18" s="606">
        <f>SUM(E17:E17)</f>
        <v>0</v>
      </c>
    </row>
    <row r="19" spans="1:5" s="575" customFormat="1" ht="14.25">
      <c r="A19" s="612" t="s">
        <v>44</v>
      </c>
      <c r="B19" s="609"/>
      <c r="C19" s="603"/>
      <c r="D19" s="603"/>
      <c r="E19" s="620"/>
    </row>
    <row r="20" spans="1:5" s="575" customFormat="1" ht="14.25">
      <c r="A20" s="614" t="s">
        <v>46</v>
      </c>
      <c r="B20" s="591"/>
      <c r="C20" s="592"/>
      <c r="D20" s="592"/>
      <c r="E20" s="616"/>
    </row>
    <row r="21" spans="1:5" s="575" customFormat="1" ht="14.25">
      <c r="A21" s="612" t="s">
        <v>48</v>
      </c>
      <c r="B21" s="589"/>
      <c r="C21" s="590"/>
      <c r="D21" s="590"/>
      <c r="E21" s="616"/>
    </row>
    <row r="22" spans="1:5" s="575" customFormat="1" ht="14.25">
      <c r="A22" s="614" t="s">
        <v>50</v>
      </c>
      <c r="B22" s="589"/>
      <c r="C22" s="590"/>
      <c r="D22" s="590"/>
      <c r="E22" s="616"/>
    </row>
    <row r="23" spans="1:5" s="575" customFormat="1" ht="14.25">
      <c r="A23" s="621" t="s">
        <v>53</v>
      </c>
      <c r="B23" s="610"/>
      <c r="C23" s="611"/>
      <c r="D23" s="611"/>
      <c r="E23" s="618"/>
    </row>
    <row r="24" spans="1:5" s="575" customFormat="1" ht="14.25">
      <c r="A24" s="237" t="s">
        <v>56</v>
      </c>
      <c r="B24" s="604" t="s">
        <v>606</v>
      </c>
      <c r="C24" s="605">
        <f>SUM(C19:C23)</f>
        <v>0</v>
      </c>
      <c r="D24" s="605">
        <f>SUM(D19:D23)</f>
        <v>0</v>
      </c>
      <c r="E24" s="606">
        <f>SUM(E19:E23)</f>
        <v>0</v>
      </c>
    </row>
    <row r="25" spans="1:5" s="575" customFormat="1" ht="27" customHeight="1">
      <c r="A25" s="622" t="s">
        <v>59</v>
      </c>
      <c r="B25" s="623" t="s">
        <v>607</v>
      </c>
      <c r="C25" s="624">
        <f>SUM(C24,C18,C16)</f>
        <v>0</v>
      </c>
      <c r="D25" s="624">
        <f>SUM(D24,D18,D16)</f>
        <v>0</v>
      </c>
      <c r="E25" s="625">
        <f>SUM(E24,E18,E16)</f>
        <v>0</v>
      </c>
    </row>
    <row r="28" spans="1:5" ht="14.25">
      <c r="A28" s="577"/>
      <c r="B28" s="578"/>
      <c r="C28" s="577"/>
      <c r="D28" s="577"/>
      <c r="E28" s="577"/>
    </row>
    <row r="29" spans="1:5" ht="14.25">
      <c r="A29" s="577"/>
      <c r="B29" s="578"/>
      <c r="C29" s="577"/>
      <c r="D29" s="577"/>
      <c r="E29" s="577"/>
    </row>
    <row r="30" spans="1:6" ht="14.25">
      <c r="A30" s="577"/>
      <c r="B30" s="578"/>
      <c r="C30" s="577"/>
      <c r="D30" s="577"/>
      <c r="E30" s="577"/>
      <c r="F30" s="579"/>
    </row>
    <row r="31" spans="1:5" ht="14.25">
      <c r="A31" s="577"/>
      <c r="B31" s="578"/>
      <c r="C31" s="577"/>
      <c r="D31" s="577"/>
      <c r="E31" s="577"/>
    </row>
    <row r="32" spans="1:5" ht="14.25">
      <c r="A32" s="577"/>
      <c r="B32" s="578"/>
      <c r="C32" s="577"/>
      <c r="D32" s="577"/>
      <c r="E32" s="577"/>
    </row>
    <row r="33" spans="1:5" ht="14.25">
      <c r="A33" s="577"/>
      <c r="B33" s="578"/>
      <c r="C33" s="577"/>
      <c r="D33" s="577"/>
      <c r="E33" s="577"/>
    </row>
    <row r="34" spans="1:5" ht="14.25">
      <c r="A34" s="577"/>
      <c r="B34" s="578"/>
      <c r="C34" s="577"/>
      <c r="D34" s="577"/>
      <c r="E34" s="577"/>
    </row>
    <row r="35" spans="1:5" ht="14.25">
      <c r="A35" s="577"/>
      <c r="B35" s="578"/>
      <c r="C35" s="577"/>
      <c r="D35" s="577"/>
      <c r="E35" s="577"/>
    </row>
    <row r="36" spans="1:5" ht="14.25">
      <c r="A36" s="577"/>
      <c r="B36" s="578"/>
      <c r="C36" s="577"/>
      <c r="D36" s="577"/>
      <c r="E36" s="577"/>
    </row>
    <row r="37" spans="1:5" ht="14.25">
      <c r="A37" s="577"/>
      <c r="B37" s="577"/>
      <c r="C37" s="577"/>
      <c r="D37" s="577"/>
      <c r="E37" s="577"/>
    </row>
    <row r="38" spans="1:5" ht="14.25">
      <c r="A38" s="577"/>
      <c r="B38" s="577"/>
      <c r="C38" s="577"/>
      <c r="D38" s="577"/>
      <c r="E38" s="577"/>
    </row>
    <row r="39" spans="1:5" ht="14.25">
      <c r="A39" s="577"/>
      <c r="B39" s="577"/>
      <c r="C39" s="577"/>
      <c r="D39" s="577"/>
      <c r="E39" s="577"/>
    </row>
    <row r="40" spans="1:5" ht="14.25">
      <c r="A40" s="577"/>
      <c r="B40" s="577"/>
      <c r="C40" s="577"/>
      <c r="D40" s="577"/>
      <c r="E40" s="577"/>
    </row>
    <row r="41" spans="1:5" ht="14.25">
      <c r="A41" s="577"/>
      <c r="B41" s="577"/>
      <c r="C41" s="577"/>
      <c r="D41" s="577"/>
      <c r="E41" s="577"/>
    </row>
    <row r="42" spans="1:5" ht="14.25">
      <c r="A42" s="577"/>
      <c r="B42" s="577"/>
      <c r="C42" s="577"/>
      <c r="D42" s="577"/>
      <c r="E42" s="577"/>
    </row>
    <row r="43" spans="1:5" ht="14.25">
      <c r="A43" s="577"/>
      <c r="B43" s="577"/>
      <c r="C43" s="577"/>
      <c r="D43" s="577"/>
      <c r="E43" s="577"/>
    </row>
    <row r="44" spans="1:5" ht="14.25">
      <c r="A44" s="577"/>
      <c r="B44" s="577"/>
      <c r="C44" s="577"/>
      <c r="D44" s="577"/>
      <c r="E44" s="577"/>
    </row>
  </sheetData>
  <sheetProtection/>
  <mergeCells count="2">
    <mergeCell ref="A1:E1"/>
    <mergeCell ref="A2:E2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80" r:id="rId1"/>
  <headerFooter>
    <oddHeader>&amp;R&amp;"Times New Roman CE,Félkövér dőlt"&amp;11 18. melléklet a ........./2020. (.........)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8"/>
  <sheetViews>
    <sheetView zoomScale="80" zoomScaleNormal="80" zoomScaleSheetLayoutView="100" zoomScalePageLayoutView="0" workbookViewId="0" topLeftCell="A1">
      <selection activeCell="A1" sqref="A1:G1"/>
    </sheetView>
  </sheetViews>
  <sheetFormatPr defaultColWidth="9.375" defaultRowHeight="12.75"/>
  <cols>
    <col min="1" max="1" width="6.375" style="92" customWidth="1"/>
    <col min="2" max="2" width="76.375" style="92" customWidth="1"/>
    <col min="3" max="3" width="11.125" style="92" customWidth="1"/>
    <col min="4" max="4" width="16.375" style="93" customWidth="1"/>
    <col min="5" max="5" width="16.125" style="1" bestFit="1" customWidth="1"/>
    <col min="6" max="6" width="19.50390625" style="1" bestFit="1" customWidth="1"/>
    <col min="7" max="7" width="18.00390625" style="1" bestFit="1" customWidth="1"/>
    <col min="8" max="16384" width="9.375" style="1" customWidth="1"/>
  </cols>
  <sheetData>
    <row r="1" spans="1:7" ht="60" customHeight="1">
      <c r="A1" s="1117" t="s">
        <v>693</v>
      </c>
      <c r="B1" s="1117"/>
      <c r="C1" s="1117"/>
      <c r="D1" s="1117"/>
      <c r="E1" s="1117"/>
      <c r="F1" s="1117"/>
      <c r="G1" s="1117"/>
    </row>
    <row r="2" spans="1:7" ht="15.75" customHeight="1">
      <c r="A2" s="1115" t="s">
        <v>0</v>
      </c>
      <c r="B2" s="1115"/>
      <c r="C2" s="1115"/>
      <c r="D2" s="1115"/>
      <c r="E2" s="1115"/>
      <c r="F2" s="1115"/>
      <c r="G2" s="1115"/>
    </row>
    <row r="3" spans="1:7" ht="15.75" customHeight="1">
      <c r="A3" s="1119"/>
      <c r="B3" s="1119"/>
      <c r="C3" s="2"/>
      <c r="G3" s="3" t="s">
        <v>1</v>
      </c>
    </row>
    <row r="4" spans="1:7" ht="37.5" customHeight="1">
      <c r="A4" s="4" t="s">
        <v>2</v>
      </c>
      <c r="B4" s="5" t="s">
        <v>3</v>
      </c>
      <c r="C4" s="5" t="s">
        <v>4</v>
      </c>
      <c r="D4" s="6" t="s">
        <v>692</v>
      </c>
      <c r="E4" s="364" t="s">
        <v>730</v>
      </c>
      <c r="F4" s="364" t="s">
        <v>735</v>
      </c>
      <c r="G4" s="357" t="s">
        <v>731</v>
      </c>
    </row>
    <row r="5" spans="1:7" s="7" customFormat="1" ht="12" customHeight="1">
      <c r="A5" s="4" t="s">
        <v>5</v>
      </c>
      <c r="B5" s="5" t="s">
        <v>6</v>
      </c>
      <c r="C5" s="5" t="s">
        <v>7</v>
      </c>
      <c r="D5" s="6" t="s">
        <v>8</v>
      </c>
      <c r="E5" s="6" t="s">
        <v>268</v>
      </c>
      <c r="F5" s="6" t="s">
        <v>462</v>
      </c>
      <c r="G5" s="6" t="s">
        <v>732</v>
      </c>
    </row>
    <row r="6" spans="1:7" s="11" customFormat="1" ht="15.75" customHeight="1">
      <c r="A6" s="8" t="s">
        <v>9</v>
      </c>
      <c r="B6" s="9" t="s">
        <v>10</v>
      </c>
      <c r="C6" s="10" t="s">
        <v>11</v>
      </c>
      <c r="D6" s="804"/>
      <c r="E6" s="986">
        <v>59393</v>
      </c>
      <c r="F6" s="1014">
        <v>31139</v>
      </c>
      <c r="G6" s="987">
        <v>90532</v>
      </c>
    </row>
    <row r="7" spans="1:7" s="11" customFormat="1" ht="15.75" customHeight="1">
      <c r="A7" s="12" t="s">
        <v>12</v>
      </c>
      <c r="B7" s="13" t="s">
        <v>13</v>
      </c>
      <c r="C7" s="14" t="s">
        <v>14</v>
      </c>
      <c r="D7" s="805">
        <v>14822666</v>
      </c>
      <c r="E7" s="988"/>
      <c r="F7" s="1015">
        <v>195000</v>
      </c>
      <c r="G7" s="989">
        <v>15017666</v>
      </c>
    </row>
    <row r="8" spans="1:7" s="11" customFormat="1" ht="24" customHeight="1">
      <c r="A8" s="12" t="s">
        <v>15</v>
      </c>
      <c r="B8" s="13" t="s">
        <v>16</v>
      </c>
      <c r="C8" s="14" t="s">
        <v>17</v>
      </c>
      <c r="D8" s="805">
        <v>6414429</v>
      </c>
      <c r="E8" s="988"/>
      <c r="F8" s="1015">
        <v>1930609</v>
      </c>
      <c r="G8" s="989">
        <v>8345038</v>
      </c>
    </row>
    <row r="9" spans="1:7" s="11" customFormat="1" ht="15.75" customHeight="1">
      <c r="A9" s="12" t="s">
        <v>18</v>
      </c>
      <c r="B9" s="13" t="s">
        <v>19</v>
      </c>
      <c r="C9" s="14" t="s">
        <v>20</v>
      </c>
      <c r="D9" s="805">
        <v>1800000</v>
      </c>
      <c r="E9" s="988"/>
      <c r="F9" s="1015">
        <v>181791</v>
      </c>
      <c r="G9" s="989">
        <v>1981791</v>
      </c>
    </row>
    <row r="10" spans="1:7" s="11" customFormat="1" ht="15.75" customHeight="1">
      <c r="A10" s="8" t="s">
        <v>21</v>
      </c>
      <c r="B10" s="13" t="s">
        <v>22</v>
      </c>
      <c r="C10" s="14" t="s">
        <v>23</v>
      </c>
      <c r="D10" s="805"/>
      <c r="E10" s="988"/>
      <c r="F10" s="1015">
        <v>3018970</v>
      </c>
      <c r="G10" s="989">
        <v>3018970</v>
      </c>
    </row>
    <row r="11" spans="1:7" s="11" customFormat="1" ht="15.75" customHeight="1">
      <c r="A11" s="18" t="s">
        <v>24</v>
      </c>
      <c r="B11" s="47" t="s">
        <v>25</v>
      </c>
      <c r="C11" s="19" t="s">
        <v>26</v>
      </c>
      <c r="D11" s="886"/>
      <c r="E11" s="995"/>
      <c r="F11" s="1016"/>
      <c r="G11" s="991"/>
    </row>
    <row r="12" spans="1:7" s="11" customFormat="1" ht="15.75" customHeight="1">
      <c r="A12" s="28" t="s">
        <v>27</v>
      </c>
      <c r="B12" s="29" t="s">
        <v>28</v>
      </c>
      <c r="C12" s="30" t="s">
        <v>29</v>
      </c>
      <c r="D12" s="993">
        <f>+D6+D7+D8+D9+D10+D11</f>
        <v>23037095</v>
      </c>
      <c r="E12" s="993">
        <f>+E6+E7+E8+E9+E10+E11</f>
        <v>59393</v>
      </c>
      <c r="F12" s="993">
        <f>+F6+F7+F8+F9+F10+F11</f>
        <v>5357509</v>
      </c>
      <c r="G12" s="954">
        <f>+G6+G7+G8+G9+G10+G11</f>
        <v>28453997</v>
      </c>
    </row>
    <row r="13" spans="1:7" s="11" customFormat="1" ht="15.75" customHeight="1">
      <c r="A13" s="8" t="s">
        <v>30</v>
      </c>
      <c r="B13" s="9" t="s">
        <v>31</v>
      </c>
      <c r="C13" s="10" t="s">
        <v>32</v>
      </c>
      <c r="D13" s="804"/>
      <c r="E13" s="990"/>
      <c r="F13" s="1017"/>
      <c r="G13" s="992"/>
    </row>
    <row r="14" spans="1:7" s="11" customFormat="1" ht="15.75" customHeight="1">
      <c r="A14" s="8" t="s">
        <v>33</v>
      </c>
      <c r="B14" s="13" t="s">
        <v>34</v>
      </c>
      <c r="C14" s="14" t="s">
        <v>35</v>
      </c>
      <c r="D14" s="805">
        <f>SUM(D15:D21)</f>
        <v>13826200</v>
      </c>
      <c r="E14" s="805">
        <f>SUM(E15:E21)</f>
        <v>9694024</v>
      </c>
      <c r="F14" s="805">
        <f>SUM(F15:F21)</f>
        <v>15287714</v>
      </c>
      <c r="G14" s="15">
        <f>SUM(G15:G21)</f>
        <v>38807938</v>
      </c>
    </row>
    <row r="15" spans="1:7" s="11" customFormat="1" ht="24" customHeight="1">
      <c r="A15" s="12" t="s">
        <v>36</v>
      </c>
      <c r="B15" s="16" t="s">
        <v>37</v>
      </c>
      <c r="C15" s="14" t="s">
        <v>35</v>
      </c>
      <c r="D15" s="806"/>
      <c r="E15" s="988"/>
      <c r="F15" s="1015"/>
      <c r="G15" s="989"/>
    </row>
    <row r="16" spans="1:7" s="11" customFormat="1" ht="18.75" customHeight="1">
      <c r="A16" s="12" t="s">
        <v>38</v>
      </c>
      <c r="B16" s="17" t="s">
        <v>39</v>
      </c>
      <c r="C16" s="14" t="s">
        <v>35</v>
      </c>
      <c r="D16" s="806"/>
      <c r="E16" s="988"/>
      <c r="F16" s="1015"/>
      <c r="G16" s="989"/>
    </row>
    <row r="17" spans="1:7" s="11" customFormat="1" ht="15.75" customHeight="1">
      <c r="A17" s="8" t="s">
        <v>40</v>
      </c>
      <c r="B17" s="17" t="s">
        <v>41</v>
      </c>
      <c r="C17" s="14" t="s">
        <v>35</v>
      </c>
      <c r="D17" s="806"/>
      <c r="E17" s="988">
        <v>102000</v>
      </c>
      <c r="F17" s="1015">
        <v>-102000</v>
      </c>
      <c r="G17" s="989"/>
    </row>
    <row r="18" spans="1:7" s="11" customFormat="1" ht="19.5" customHeight="1">
      <c r="A18" s="12" t="s">
        <v>42</v>
      </c>
      <c r="B18" s="17" t="s">
        <v>43</v>
      </c>
      <c r="C18" s="14" t="s">
        <v>35</v>
      </c>
      <c r="D18" s="806"/>
      <c r="E18" s="988"/>
      <c r="F18" s="1015">
        <v>2546829</v>
      </c>
      <c r="G18" s="989">
        <v>2546829</v>
      </c>
    </row>
    <row r="19" spans="1:7" s="11" customFormat="1" ht="19.5" customHeight="1">
      <c r="A19" s="12" t="s">
        <v>44</v>
      </c>
      <c r="B19" s="17" t="s">
        <v>45</v>
      </c>
      <c r="C19" s="14" t="s">
        <v>35</v>
      </c>
      <c r="D19" s="806">
        <v>13826200</v>
      </c>
      <c r="E19" s="988"/>
      <c r="F19" s="1015">
        <v>1063200</v>
      </c>
      <c r="G19" s="989">
        <v>14889400</v>
      </c>
    </row>
    <row r="20" spans="1:7" s="11" customFormat="1" ht="24" customHeight="1">
      <c r="A20" s="8" t="s">
        <v>46</v>
      </c>
      <c r="B20" s="17" t="s">
        <v>47</v>
      </c>
      <c r="C20" s="14" t="s">
        <v>35</v>
      </c>
      <c r="D20" s="806"/>
      <c r="E20" s="988">
        <v>9592024</v>
      </c>
      <c r="F20" s="1015">
        <v>11779685</v>
      </c>
      <c r="G20" s="989">
        <v>21371709</v>
      </c>
    </row>
    <row r="21" spans="1:7" s="11" customFormat="1" ht="24.75" customHeight="1">
      <c r="A21" s="18" t="s">
        <v>48</v>
      </c>
      <c r="B21" s="17" t="s">
        <v>49</v>
      </c>
      <c r="C21" s="19" t="s">
        <v>35</v>
      </c>
      <c r="D21" s="807"/>
      <c r="E21" s="990"/>
      <c r="F21" s="1018"/>
      <c r="G21" s="991"/>
    </row>
    <row r="22" spans="1:7" s="11" customFormat="1" ht="18" customHeight="1">
      <c r="A22" s="20" t="s">
        <v>50</v>
      </c>
      <c r="B22" s="21" t="s">
        <v>51</v>
      </c>
      <c r="C22" s="22" t="s">
        <v>52</v>
      </c>
      <c r="D22" s="808">
        <f>SUM(D12+D13+D14)</f>
        <v>36863295</v>
      </c>
      <c r="E22" s="808">
        <f>SUM(E12+E13+E14)</f>
        <v>9753417</v>
      </c>
      <c r="F22" s="808">
        <f>SUM(F12+F13+F14)</f>
        <v>20645223</v>
      </c>
      <c r="G22" s="23">
        <f>SUM(G12+G13+G14)</f>
        <v>67261935</v>
      </c>
    </row>
    <row r="23" spans="1:7" s="11" customFormat="1" ht="15.75" customHeight="1">
      <c r="A23" s="8" t="s">
        <v>53</v>
      </c>
      <c r="B23" s="24" t="s">
        <v>54</v>
      </c>
      <c r="C23" s="10" t="s">
        <v>55</v>
      </c>
      <c r="D23" s="514"/>
      <c r="E23" s="986"/>
      <c r="F23" s="1018"/>
      <c r="G23" s="992"/>
    </row>
    <row r="24" spans="1:7" s="11" customFormat="1" ht="15.75" customHeight="1">
      <c r="A24" s="12" t="s">
        <v>56</v>
      </c>
      <c r="B24" s="25" t="s">
        <v>57</v>
      </c>
      <c r="C24" s="14" t="s">
        <v>58</v>
      </c>
      <c r="D24" s="809">
        <f>SUM(D25:D30)</f>
        <v>0</v>
      </c>
      <c r="E24" s="809">
        <f>SUM(E25:E30)</f>
        <v>0</v>
      </c>
      <c r="F24" s="809">
        <f>SUM(F25:F30)</f>
        <v>43296841</v>
      </c>
      <c r="G24" s="982">
        <f>SUM(G25:G30)</f>
        <v>43296841</v>
      </c>
    </row>
    <row r="25" spans="1:7" s="11" customFormat="1" ht="15.75" customHeight="1">
      <c r="A25" s="12" t="s">
        <v>59</v>
      </c>
      <c r="B25" s="16" t="s">
        <v>60</v>
      </c>
      <c r="C25" s="14" t="s">
        <v>58</v>
      </c>
      <c r="D25" s="809"/>
      <c r="E25" s="988"/>
      <c r="F25" s="1015"/>
      <c r="G25" s="989"/>
    </row>
    <row r="26" spans="1:7" s="11" customFormat="1" ht="18.75" customHeight="1">
      <c r="A26" s="8" t="s">
        <v>61</v>
      </c>
      <c r="B26" s="26" t="s">
        <v>62</v>
      </c>
      <c r="C26" s="14" t="s">
        <v>58</v>
      </c>
      <c r="D26" s="809"/>
      <c r="E26" s="988"/>
      <c r="F26" s="1015">
        <v>13296842</v>
      </c>
      <c r="G26" s="989">
        <v>13296842</v>
      </c>
    </row>
    <row r="27" spans="1:7" s="11" customFormat="1" ht="15.75" customHeight="1">
      <c r="A27" s="12" t="s">
        <v>63</v>
      </c>
      <c r="B27" s="26" t="s">
        <v>64</v>
      </c>
      <c r="C27" s="14" t="s">
        <v>58</v>
      </c>
      <c r="D27" s="809"/>
      <c r="E27" s="988"/>
      <c r="F27" s="1015"/>
      <c r="G27" s="989"/>
    </row>
    <row r="28" spans="1:7" s="11" customFormat="1" ht="15.75" customHeight="1">
      <c r="A28" s="12" t="s">
        <v>65</v>
      </c>
      <c r="B28" s="26" t="s">
        <v>66</v>
      </c>
      <c r="C28" s="14" t="s">
        <v>58</v>
      </c>
      <c r="D28" s="809"/>
      <c r="E28" s="988"/>
      <c r="F28" s="1015">
        <v>29999999</v>
      </c>
      <c r="G28" s="989">
        <v>29999999</v>
      </c>
    </row>
    <row r="29" spans="1:7" s="11" customFormat="1" ht="24.75" customHeight="1">
      <c r="A29" s="8" t="s">
        <v>67</v>
      </c>
      <c r="B29" s="26" t="s">
        <v>68</v>
      </c>
      <c r="C29" s="14" t="s">
        <v>58</v>
      </c>
      <c r="D29" s="809"/>
      <c r="E29" s="988"/>
      <c r="F29" s="1015"/>
      <c r="G29" s="989"/>
    </row>
    <row r="30" spans="1:7" s="11" customFormat="1" ht="24" customHeight="1">
      <c r="A30" s="18" t="s">
        <v>69</v>
      </c>
      <c r="B30" s="27" t="s">
        <v>70</v>
      </c>
      <c r="C30" s="19" t="s">
        <v>58</v>
      </c>
      <c r="D30" s="886"/>
      <c r="E30" s="990"/>
      <c r="F30" s="1018"/>
      <c r="G30" s="991"/>
    </row>
    <row r="31" spans="1:7" s="11" customFormat="1" ht="22.5" customHeight="1">
      <c r="A31" s="28" t="s">
        <v>71</v>
      </c>
      <c r="B31" s="29" t="s">
        <v>72</v>
      </c>
      <c r="C31" s="30" t="s">
        <v>73</v>
      </c>
      <c r="D31" s="993">
        <f>SUM(D23+D24)</f>
        <v>0</v>
      </c>
      <c r="E31" s="993">
        <f>SUM(E23+E24)</f>
        <v>0</v>
      </c>
      <c r="F31" s="993">
        <f>SUM(F23+F24)</f>
        <v>43296841</v>
      </c>
      <c r="G31" s="954">
        <f>SUM(G23+G24)</f>
        <v>43296841</v>
      </c>
    </row>
    <row r="32" spans="1:7" s="11" customFormat="1" ht="14.25" customHeight="1">
      <c r="A32" s="32" t="s">
        <v>74</v>
      </c>
      <c r="B32" s="33" t="s">
        <v>75</v>
      </c>
      <c r="C32" s="34" t="s">
        <v>76</v>
      </c>
      <c r="D32" s="812"/>
      <c r="E32" s="986"/>
      <c r="F32" s="1018"/>
      <c r="G32" s="992"/>
    </row>
    <row r="33" spans="1:7" s="11" customFormat="1" ht="14.25" customHeight="1">
      <c r="A33" s="12" t="s">
        <v>77</v>
      </c>
      <c r="B33" s="13" t="s">
        <v>78</v>
      </c>
      <c r="C33" s="14" t="s">
        <v>79</v>
      </c>
      <c r="D33" s="809">
        <f>SUM(D34:D36)</f>
        <v>22000000</v>
      </c>
      <c r="E33" s="809"/>
      <c r="F33" s="809"/>
      <c r="G33" s="982">
        <f>SUM(G34:G36)</f>
        <v>22000000</v>
      </c>
    </row>
    <row r="34" spans="1:7" s="11" customFormat="1" ht="14.25" customHeight="1">
      <c r="A34" s="12" t="s">
        <v>80</v>
      </c>
      <c r="B34" s="35" t="s">
        <v>81</v>
      </c>
      <c r="C34" s="36" t="s">
        <v>79</v>
      </c>
      <c r="D34" s="809">
        <v>4300000</v>
      </c>
      <c r="E34" s="988"/>
      <c r="F34" s="1015">
        <v>2700000</v>
      </c>
      <c r="G34" s="989">
        <v>7000000</v>
      </c>
    </row>
    <row r="35" spans="1:7" s="11" customFormat="1" ht="14.25" customHeight="1">
      <c r="A35" s="8" t="s">
        <v>82</v>
      </c>
      <c r="B35" s="37" t="s">
        <v>83</v>
      </c>
      <c r="C35" s="36" t="s">
        <v>79</v>
      </c>
      <c r="D35" s="809">
        <v>16500000</v>
      </c>
      <c r="E35" s="988"/>
      <c r="F35" s="1015">
        <v>-2700000</v>
      </c>
      <c r="G35" s="989">
        <v>13800000</v>
      </c>
    </row>
    <row r="36" spans="1:7" s="11" customFormat="1" ht="14.25" customHeight="1">
      <c r="A36" s="8" t="s">
        <v>84</v>
      </c>
      <c r="B36" s="37" t="s">
        <v>85</v>
      </c>
      <c r="C36" s="36" t="s">
        <v>79</v>
      </c>
      <c r="D36" s="809">
        <v>1200000</v>
      </c>
      <c r="E36" s="988"/>
      <c r="F36" s="1015"/>
      <c r="G36" s="989">
        <v>1200000</v>
      </c>
    </row>
    <row r="37" spans="1:7" s="11" customFormat="1" ht="14.25" customHeight="1">
      <c r="A37" s="12" t="s">
        <v>86</v>
      </c>
      <c r="B37" s="38" t="s">
        <v>87</v>
      </c>
      <c r="C37" s="14" t="s">
        <v>88</v>
      </c>
      <c r="D37" s="809">
        <f>SUM(D38:D39)</f>
        <v>42000000</v>
      </c>
      <c r="E37" s="809"/>
      <c r="F37" s="809"/>
      <c r="G37" s="982">
        <f>SUM(G38:G39)</f>
        <v>42000000</v>
      </c>
    </row>
    <row r="38" spans="1:7" s="11" customFormat="1" ht="14.25" customHeight="1">
      <c r="A38" s="12" t="s">
        <v>89</v>
      </c>
      <c r="B38" s="39" t="s">
        <v>90</v>
      </c>
      <c r="C38" s="36" t="s">
        <v>88</v>
      </c>
      <c r="D38" s="809">
        <v>42000000</v>
      </c>
      <c r="E38" s="988"/>
      <c r="F38" s="1015"/>
      <c r="G38" s="989">
        <v>42000000</v>
      </c>
    </row>
    <row r="39" spans="1:7" s="11" customFormat="1" ht="14.25" customHeight="1">
      <c r="A39" s="8" t="s">
        <v>91</v>
      </c>
      <c r="B39" s="39" t="s">
        <v>92</v>
      </c>
      <c r="C39" s="36" t="s">
        <v>88</v>
      </c>
      <c r="D39" s="809"/>
      <c r="E39" s="988"/>
      <c r="F39" s="1015"/>
      <c r="G39" s="989"/>
    </row>
    <row r="40" spans="1:7" s="11" customFormat="1" ht="17.25" customHeight="1">
      <c r="A40" s="8" t="s">
        <v>93</v>
      </c>
      <c r="B40" s="40" t="s">
        <v>94</v>
      </c>
      <c r="C40" s="14" t="s">
        <v>95</v>
      </c>
      <c r="D40" s="809">
        <v>4200000</v>
      </c>
      <c r="E40" s="988"/>
      <c r="F40" s="1015"/>
      <c r="G40" s="989">
        <v>4200000</v>
      </c>
    </row>
    <row r="41" spans="1:7" s="11" customFormat="1" ht="17.25" customHeight="1">
      <c r="A41" s="12" t="s">
        <v>96</v>
      </c>
      <c r="B41" s="38" t="s">
        <v>97</v>
      </c>
      <c r="C41" s="14" t="s">
        <v>98</v>
      </c>
      <c r="D41" s="809">
        <f>SUM(D42:D43)</f>
        <v>0</v>
      </c>
      <c r="E41" s="809"/>
      <c r="F41" s="809"/>
      <c r="G41" s="982">
        <f>SUM(G42:G43)</f>
        <v>0</v>
      </c>
    </row>
    <row r="42" spans="1:7" s="11" customFormat="1" ht="14.25" customHeight="1">
      <c r="A42" s="12" t="s">
        <v>99</v>
      </c>
      <c r="B42" s="39" t="s">
        <v>100</v>
      </c>
      <c r="C42" s="36" t="s">
        <v>98</v>
      </c>
      <c r="D42" s="809"/>
      <c r="E42" s="988"/>
      <c r="F42" s="1015"/>
      <c r="G42" s="989"/>
    </row>
    <row r="43" spans="1:7" s="11" customFormat="1" ht="14.25" customHeight="1">
      <c r="A43" s="8" t="s">
        <v>101</v>
      </c>
      <c r="B43" s="39" t="s">
        <v>102</v>
      </c>
      <c r="C43" s="36" t="s">
        <v>98</v>
      </c>
      <c r="D43" s="809"/>
      <c r="E43" s="988"/>
      <c r="F43" s="1015"/>
      <c r="G43" s="989"/>
    </row>
    <row r="44" spans="1:7" s="11" customFormat="1" ht="14.25" customHeight="1">
      <c r="A44" s="41" t="s">
        <v>103</v>
      </c>
      <c r="B44" s="42" t="s">
        <v>104</v>
      </c>
      <c r="C44" s="43" t="s">
        <v>105</v>
      </c>
      <c r="D44" s="813">
        <v>200000</v>
      </c>
      <c r="E44" s="990"/>
      <c r="F44" s="1018"/>
      <c r="G44" s="991">
        <v>200000</v>
      </c>
    </row>
    <row r="45" spans="1:7" s="11" customFormat="1" ht="17.25" customHeight="1">
      <c r="A45" s="28" t="s">
        <v>106</v>
      </c>
      <c r="B45" s="29" t="s">
        <v>107</v>
      </c>
      <c r="C45" s="30" t="s">
        <v>108</v>
      </c>
      <c r="D45" s="814">
        <f>SUM(D32+D33+D37+D40+D41+D44)</f>
        <v>68400000</v>
      </c>
      <c r="E45" s="814">
        <f>SUM(E32+E33+E37+E40+E41+E44)</f>
        <v>0</v>
      </c>
      <c r="F45" s="814">
        <f>SUM(F32+F33+F37+F40+F41+F44)</f>
        <v>0</v>
      </c>
      <c r="G45" s="525">
        <f>SUM(G32+G33+G37+G40+G41+G44)</f>
        <v>68400000</v>
      </c>
    </row>
    <row r="46" spans="1:7" s="11" customFormat="1" ht="14.25" customHeight="1">
      <c r="A46" s="32" t="s">
        <v>109</v>
      </c>
      <c r="B46" s="44" t="s">
        <v>110</v>
      </c>
      <c r="C46" s="45" t="s">
        <v>111</v>
      </c>
      <c r="D46" s="815">
        <v>1300000</v>
      </c>
      <c r="E46" s="1000"/>
      <c r="F46" s="1000"/>
      <c r="G46" s="1079">
        <v>1300000</v>
      </c>
    </row>
    <row r="47" spans="1:7" s="11" customFormat="1" ht="14.25" customHeight="1">
      <c r="A47" s="12" t="s">
        <v>112</v>
      </c>
      <c r="B47" s="25" t="s">
        <v>113</v>
      </c>
      <c r="C47" s="46" t="s">
        <v>114</v>
      </c>
      <c r="D47" s="809"/>
      <c r="E47" s="997"/>
      <c r="F47" s="997">
        <v>14400</v>
      </c>
      <c r="G47" s="1080">
        <v>14400</v>
      </c>
    </row>
    <row r="48" spans="1:7" s="11" customFormat="1" ht="14.25" customHeight="1">
      <c r="A48" s="12" t="s">
        <v>115</v>
      </c>
      <c r="B48" s="25" t="s">
        <v>116</v>
      </c>
      <c r="C48" s="46" t="s">
        <v>117</v>
      </c>
      <c r="D48" s="809">
        <v>2600000</v>
      </c>
      <c r="E48" s="997"/>
      <c r="F48" s="997">
        <v>2955210</v>
      </c>
      <c r="G48" s="1080">
        <v>5555210</v>
      </c>
    </row>
    <row r="49" spans="1:7" s="11" customFormat="1" ht="14.25" customHeight="1">
      <c r="A49" s="12" t="s">
        <v>118</v>
      </c>
      <c r="B49" s="25" t="s">
        <v>119</v>
      </c>
      <c r="C49" s="46" t="s">
        <v>120</v>
      </c>
      <c r="D49" s="809"/>
      <c r="E49" s="997"/>
      <c r="F49" s="997"/>
      <c r="G49" s="1080"/>
    </row>
    <row r="50" spans="1:7" s="11" customFormat="1" ht="14.25" customHeight="1">
      <c r="A50" s="12" t="s">
        <v>121</v>
      </c>
      <c r="B50" s="25" t="s">
        <v>122</v>
      </c>
      <c r="C50" s="46" t="s">
        <v>123</v>
      </c>
      <c r="D50" s="809">
        <v>4720000</v>
      </c>
      <c r="E50" s="997"/>
      <c r="F50" s="997"/>
      <c r="G50" s="1080">
        <v>4720000</v>
      </c>
    </row>
    <row r="51" spans="1:7" s="11" customFormat="1" ht="14.25" customHeight="1">
      <c r="A51" s="12" t="s">
        <v>124</v>
      </c>
      <c r="B51" s="25" t="s">
        <v>125</v>
      </c>
      <c r="C51" s="46" t="s">
        <v>126</v>
      </c>
      <c r="D51" s="809">
        <v>2288000</v>
      </c>
      <c r="E51" s="997"/>
      <c r="F51" s="997">
        <v>-18031</v>
      </c>
      <c r="G51" s="1080">
        <v>2269969</v>
      </c>
    </row>
    <row r="52" spans="1:7" s="11" customFormat="1" ht="14.25" customHeight="1">
      <c r="A52" s="12" t="s">
        <v>127</v>
      </c>
      <c r="B52" s="25" t="s">
        <v>128</v>
      </c>
      <c r="C52" s="46" t="s">
        <v>129</v>
      </c>
      <c r="D52" s="809"/>
      <c r="E52" s="997"/>
      <c r="F52" s="997"/>
      <c r="G52" s="1003"/>
    </row>
    <row r="53" spans="1:7" s="11" customFormat="1" ht="14.25" customHeight="1">
      <c r="A53" s="12" t="s">
        <v>130</v>
      </c>
      <c r="B53" s="25" t="s">
        <v>131</v>
      </c>
      <c r="C53" s="46" t="s">
        <v>132</v>
      </c>
      <c r="D53" s="809"/>
      <c r="E53" s="997"/>
      <c r="F53" s="997"/>
      <c r="G53" s="1003"/>
    </row>
    <row r="54" spans="1:7" s="11" customFormat="1" ht="14.25" customHeight="1">
      <c r="A54" s="12" t="s">
        <v>133</v>
      </c>
      <c r="B54" s="25" t="s">
        <v>134</v>
      </c>
      <c r="C54" s="46" t="s">
        <v>135</v>
      </c>
      <c r="D54" s="816"/>
      <c r="E54" s="997"/>
      <c r="F54" s="997"/>
      <c r="G54" s="1003"/>
    </row>
    <row r="55" spans="1:7" s="11" customFormat="1" ht="14.25" customHeight="1">
      <c r="A55" s="12" t="s">
        <v>136</v>
      </c>
      <c r="B55" s="25" t="s">
        <v>137</v>
      </c>
      <c r="C55" s="46" t="s">
        <v>138</v>
      </c>
      <c r="D55" s="816"/>
      <c r="E55" s="997"/>
      <c r="F55" s="997"/>
      <c r="G55" s="1003"/>
    </row>
    <row r="56" spans="1:7" s="11" customFormat="1" ht="14.25" customHeight="1">
      <c r="A56" s="18" t="s">
        <v>139</v>
      </c>
      <c r="B56" s="47" t="s">
        <v>140</v>
      </c>
      <c r="C56" s="43" t="s">
        <v>141</v>
      </c>
      <c r="D56" s="817"/>
      <c r="E56" s="998"/>
      <c r="F56" s="998">
        <v>3631</v>
      </c>
      <c r="G56" s="1004">
        <v>3631</v>
      </c>
    </row>
    <row r="57" spans="1:7" s="11" customFormat="1" ht="15.75" customHeight="1">
      <c r="A57" s="20" t="s">
        <v>142</v>
      </c>
      <c r="B57" s="48" t="s">
        <v>143</v>
      </c>
      <c r="C57" s="22" t="s">
        <v>144</v>
      </c>
      <c r="D57" s="818">
        <f>SUM(D46:D56)</f>
        <v>10908000</v>
      </c>
      <c r="E57" s="818">
        <f>SUM(E46:E56)</f>
        <v>0</v>
      </c>
      <c r="F57" s="902">
        <f>SUM(F46:F56)</f>
        <v>2955210</v>
      </c>
      <c r="G57" s="1036">
        <f>SUM(G46:G56)</f>
        <v>13863210</v>
      </c>
    </row>
    <row r="58" spans="1:7" s="11" customFormat="1" ht="14.25" customHeight="1">
      <c r="A58" s="49" t="s">
        <v>145</v>
      </c>
      <c r="B58" s="24" t="s">
        <v>146</v>
      </c>
      <c r="C58" s="50" t="s">
        <v>147</v>
      </c>
      <c r="D58" s="883"/>
      <c r="E58" s="1000">
        <f aca="true" t="shared" si="0" ref="E58:E69">G58-D58</f>
        <v>0</v>
      </c>
      <c r="F58" s="1000"/>
      <c r="G58" s="1002"/>
    </row>
    <row r="59" spans="1:7" s="11" customFormat="1" ht="14.25" customHeight="1">
      <c r="A59" s="51" t="s">
        <v>148</v>
      </c>
      <c r="B59" s="25" t="s">
        <v>149</v>
      </c>
      <c r="C59" s="46" t="s">
        <v>150</v>
      </c>
      <c r="D59" s="881"/>
      <c r="E59" s="997">
        <f t="shared" si="0"/>
        <v>0</v>
      </c>
      <c r="F59" s="997"/>
      <c r="G59" s="1003"/>
    </row>
    <row r="60" spans="1:7" s="11" customFormat="1" ht="14.25" customHeight="1">
      <c r="A60" s="51" t="s">
        <v>151</v>
      </c>
      <c r="B60" s="25" t="s">
        <v>152</v>
      </c>
      <c r="C60" s="46" t="s">
        <v>153</v>
      </c>
      <c r="D60" s="881"/>
      <c r="E60" s="997">
        <f t="shared" si="0"/>
        <v>0</v>
      </c>
      <c r="F60" s="997"/>
      <c r="G60" s="1003"/>
    </row>
    <row r="61" spans="1:7" s="11" customFormat="1" ht="14.25" customHeight="1">
      <c r="A61" s="51" t="s">
        <v>154</v>
      </c>
      <c r="B61" s="25" t="s">
        <v>155</v>
      </c>
      <c r="C61" s="46" t="s">
        <v>156</v>
      </c>
      <c r="D61" s="881"/>
      <c r="E61" s="997">
        <f t="shared" si="0"/>
        <v>0</v>
      </c>
      <c r="F61" s="997"/>
      <c r="G61" s="1003"/>
    </row>
    <row r="62" spans="1:7" s="11" customFormat="1" ht="14.25" customHeight="1">
      <c r="A62" s="52" t="s">
        <v>157</v>
      </c>
      <c r="B62" s="47" t="s">
        <v>158</v>
      </c>
      <c r="C62" s="43" t="s">
        <v>159</v>
      </c>
      <c r="D62" s="882"/>
      <c r="E62" s="998">
        <f t="shared" si="0"/>
        <v>0</v>
      </c>
      <c r="F62" s="998"/>
      <c r="G62" s="1004"/>
    </row>
    <row r="63" spans="1:7" s="11" customFormat="1" ht="14.25" customHeight="1">
      <c r="A63" s="28" t="s">
        <v>160</v>
      </c>
      <c r="B63" s="48" t="s">
        <v>161</v>
      </c>
      <c r="C63" s="64" t="s">
        <v>162</v>
      </c>
      <c r="D63" s="884">
        <f>SUM(D58:D62)</f>
        <v>0</v>
      </c>
      <c r="E63" s="884">
        <f>SUM(E58:E62)</f>
        <v>0</v>
      </c>
      <c r="F63" s="884">
        <f>SUM(F58:F62)</f>
        <v>0</v>
      </c>
      <c r="G63" s="1081">
        <f>SUM(G58:G62)</f>
        <v>0</v>
      </c>
    </row>
    <row r="64" spans="1:7" s="11" customFormat="1" ht="16.5" customHeight="1">
      <c r="A64" s="32" t="s">
        <v>163</v>
      </c>
      <c r="B64" s="54" t="s">
        <v>164</v>
      </c>
      <c r="C64" s="55" t="s">
        <v>165</v>
      </c>
      <c r="D64" s="885"/>
      <c r="E64" s="1000">
        <f t="shared" si="0"/>
        <v>0</v>
      </c>
      <c r="F64" s="1000"/>
      <c r="G64" s="1002"/>
    </row>
    <row r="65" spans="1:7" s="11" customFormat="1" ht="17.25" customHeight="1">
      <c r="A65" s="18" t="s">
        <v>166</v>
      </c>
      <c r="B65" s="47" t="s">
        <v>167</v>
      </c>
      <c r="C65" s="56" t="s">
        <v>168</v>
      </c>
      <c r="D65" s="886"/>
      <c r="E65" s="998">
        <f t="shared" si="0"/>
        <v>0</v>
      </c>
      <c r="F65" s="998"/>
      <c r="G65" s="1004"/>
    </row>
    <row r="66" spans="1:7" s="11" customFormat="1" ht="17.25" customHeight="1">
      <c r="A66" s="28" t="s">
        <v>169</v>
      </c>
      <c r="B66" s="21" t="s">
        <v>170</v>
      </c>
      <c r="C66" s="22" t="s">
        <v>171</v>
      </c>
      <c r="D66" s="808">
        <f>SUM(D64:D65)</f>
        <v>0</v>
      </c>
      <c r="E66" s="999">
        <f t="shared" si="0"/>
        <v>0</v>
      </c>
      <c r="F66" s="999"/>
      <c r="G66" s="1001"/>
    </row>
    <row r="67" spans="1:7" s="11" customFormat="1" ht="16.5" customHeight="1">
      <c r="A67" s="8" t="s">
        <v>172</v>
      </c>
      <c r="B67" s="9" t="s">
        <v>173</v>
      </c>
      <c r="C67" s="10" t="s">
        <v>174</v>
      </c>
      <c r="D67" s="821"/>
      <c r="E67" s="1000">
        <f t="shared" si="0"/>
        <v>0</v>
      </c>
      <c r="F67" s="1000"/>
      <c r="G67" s="1002"/>
    </row>
    <row r="68" spans="1:7" s="11" customFormat="1" ht="14.25" customHeight="1">
      <c r="A68" s="18" t="s">
        <v>175</v>
      </c>
      <c r="B68" s="47" t="s">
        <v>176</v>
      </c>
      <c r="C68" s="19" t="s">
        <v>177</v>
      </c>
      <c r="D68" s="822"/>
      <c r="E68" s="998">
        <f t="shared" si="0"/>
        <v>0</v>
      </c>
      <c r="F68" s="998"/>
      <c r="G68" s="1004"/>
    </row>
    <row r="69" spans="1:7" s="11" customFormat="1" ht="15.75" customHeight="1">
      <c r="A69" s="18" t="s">
        <v>178</v>
      </c>
      <c r="B69" s="57" t="s">
        <v>179</v>
      </c>
      <c r="C69" s="58" t="s">
        <v>180</v>
      </c>
      <c r="D69" s="823">
        <f>SUM(D67:D68)</f>
        <v>0</v>
      </c>
      <c r="E69" s="999">
        <f t="shared" si="0"/>
        <v>0</v>
      </c>
      <c r="F69" s="999"/>
      <c r="G69" s="1001"/>
    </row>
    <row r="70" spans="1:7" s="11" customFormat="1" ht="21" customHeight="1">
      <c r="A70" s="28" t="s">
        <v>181</v>
      </c>
      <c r="B70" s="48" t="s">
        <v>182</v>
      </c>
      <c r="C70" s="60" t="s">
        <v>183</v>
      </c>
      <c r="D70" s="814">
        <f>SUM(D22+D31+D45+D57+D63+D66+D69)</f>
        <v>116171295</v>
      </c>
      <c r="E70" s="814">
        <f>SUM(E22+E31+E45+E57+E63+E66+E69)</f>
        <v>9753417</v>
      </c>
      <c r="F70" s="524">
        <f>SUM(F22+F31+F45+F57+F63+F66+F69)</f>
        <v>66897274</v>
      </c>
      <c r="G70" s="1037">
        <f>SUM(G22+G31+G45+G57+G63+G66+G69)</f>
        <v>192821986</v>
      </c>
    </row>
    <row r="71" spans="1:7" s="11" customFormat="1" ht="14.25" customHeight="1">
      <c r="A71" s="8" t="s">
        <v>184</v>
      </c>
      <c r="B71" s="9" t="s">
        <v>185</v>
      </c>
      <c r="C71" s="10" t="s">
        <v>186</v>
      </c>
      <c r="D71" s="824"/>
      <c r="E71" s="1000">
        <f>G71-D71</f>
        <v>0</v>
      </c>
      <c r="F71" s="1000"/>
      <c r="G71" s="1002"/>
    </row>
    <row r="72" spans="1:7" s="11" customFormat="1" ht="14.25" customHeight="1">
      <c r="A72" s="12" t="s">
        <v>187</v>
      </c>
      <c r="B72" s="13" t="s">
        <v>188</v>
      </c>
      <c r="C72" s="14" t="s">
        <v>189</v>
      </c>
      <c r="D72" s="825">
        <f>SUM(D73:D74)</f>
        <v>180676751</v>
      </c>
      <c r="E72" s="825">
        <f>SUM(E73:E74)</f>
        <v>73664307</v>
      </c>
      <c r="F72" s="535">
        <f>SUM(F73:F74)</f>
        <v>0</v>
      </c>
      <c r="G72" s="1082">
        <f>SUM(G73:G74)</f>
        <v>254341058</v>
      </c>
    </row>
    <row r="73" spans="1:7" s="11" customFormat="1" ht="14.25" customHeight="1">
      <c r="A73" s="12" t="s">
        <v>190</v>
      </c>
      <c r="B73" s="61" t="s">
        <v>191</v>
      </c>
      <c r="C73" s="36" t="s">
        <v>192</v>
      </c>
      <c r="D73" s="1083">
        <v>180676751</v>
      </c>
      <c r="E73" s="997">
        <f>G73-D73</f>
        <v>73664307</v>
      </c>
      <c r="F73" s="997"/>
      <c r="G73" s="1003">
        <v>254341058</v>
      </c>
    </row>
    <row r="74" spans="1:7" s="11" customFormat="1" ht="14.25" customHeight="1">
      <c r="A74" s="12" t="s">
        <v>193</v>
      </c>
      <c r="B74" s="61" t="s">
        <v>194</v>
      </c>
      <c r="C74" s="36" t="s">
        <v>195</v>
      </c>
      <c r="D74" s="1083"/>
      <c r="E74" s="997">
        <f>G74-D74</f>
        <v>0</v>
      </c>
      <c r="F74" s="997"/>
      <c r="G74" s="1003"/>
    </row>
    <row r="75" spans="1:7" s="11" customFormat="1" ht="14.25" customHeight="1">
      <c r="A75" s="41" t="s">
        <v>196</v>
      </c>
      <c r="B75" s="722" t="s">
        <v>728</v>
      </c>
      <c r="C75" s="721" t="s">
        <v>729</v>
      </c>
      <c r="D75" s="1084"/>
      <c r="E75" s="998">
        <f>G75-D75</f>
        <v>0</v>
      </c>
      <c r="F75" s="998"/>
      <c r="G75" s="1004"/>
    </row>
    <row r="76" spans="1:7" s="11" customFormat="1" ht="14.25" customHeight="1">
      <c r="A76" s="28" t="s">
        <v>199</v>
      </c>
      <c r="B76" s="63" t="s">
        <v>631</v>
      </c>
      <c r="C76" s="64" t="s">
        <v>198</v>
      </c>
      <c r="D76" s="814">
        <f>D71+D72+D75</f>
        <v>180676751</v>
      </c>
      <c r="E76" s="814">
        <f>E71+E72+E75</f>
        <v>73664307</v>
      </c>
      <c r="F76" s="524">
        <f>F71+F72+F75</f>
        <v>0</v>
      </c>
      <c r="G76" s="1037">
        <f>G71+G72+G75</f>
        <v>254341058</v>
      </c>
    </row>
    <row r="77" spans="1:7" s="11" customFormat="1" ht="18.75" customHeight="1">
      <c r="A77" s="28" t="s">
        <v>628</v>
      </c>
      <c r="B77" s="63" t="s">
        <v>629</v>
      </c>
      <c r="C77" s="64" t="s">
        <v>630</v>
      </c>
      <c r="D77" s="814">
        <f>SUM(D76,D70)</f>
        <v>296848046</v>
      </c>
      <c r="E77" s="814">
        <f>SUM(E76,E70)</f>
        <v>83417724</v>
      </c>
      <c r="F77" s="524">
        <f>SUM(F76,F70)</f>
        <v>66897274</v>
      </c>
      <c r="G77" s="1037">
        <f>SUM(G76,G70)</f>
        <v>447163044</v>
      </c>
    </row>
    <row r="78" spans="1:4" ht="17.25" customHeight="1">
      <c r="A78" s="1115"/>
      <c r="B78" s="1115"/>
      <c r="C78" s="1115"/>
      <c r="D78" s="1115"/>
    </row>
    <row r="79" spans="1:7" s="65" customFormat="1" ht="16.5" customHeight="1">
      <c r="A79" s="1118" t="s">
        <v>201</v>
      </c>
      <c r="B79" s="1118"/>
      <c r="C79" s="1118"/>
      <c r="D79" s="1118"/>
      <c r="E79" s="1118"/>
      <c r="F79" s="1118"/>
      <c r="G79" s="1118"/>
    </row>
    <row r="80" spans="1:7" ht="37.5" customHeight="1">
      <c r="A80" s="4" t="s">
        <v>2</v>
      </c>
      <c r="B80" s="5" t="s">
        <v>202</v>
      </c>
      <c r="C80" s="5" t="s">
        <v>4</v>
      </c>
      <c r="D80" s="6" t="s">
        <v>692</v>
      </c>
      <c r="E80" s="364" t="s">
        <v>730</v>
      </c>
      <c r="F80" s="364" t="s">
        <v>749</v>
      </c>
      <c r="G80" s="357" t="s">
        <v>731</v>
      </c>
    </row>
    <row r="81" spans="1:7" s="7" customFormat="1" ht="12" customHeight="1">
      <c r="A81" s="4" t="s">
        <v>5</v>
      </c>
      <c r="B81" s="5" t="s">
        <v>6</v>
      </c>
      <c r="C81" s="5" t="s">
        <v>7</v>
      </c>
      <c r="D81" s="6" t="s">
        <v>8</v>
      </c>
      <c r="E81" s="6" t="s">
        <v>268</v>
      </c>
      <c r="F81" s="6" t="s">
        <v>462</v>
      </c>
      <c r="G81" s="6" t="s">
        <v>732</v>
      </c>
    </row>
    <row r="82" spans="1:7" ht="15.75" customHeight="1">
      <c r="A82" s="49" t="s">
        <v>9</v>
      </c>
      <c r="B82" s="66" t="s">
        <v>203</v>
      </c>
      <c r="C82" s="67" t="s">
        <v>204</v>
      </c>
      <c r="D82" s="514">
        <v>46120862</v>
      </c>
      <c r="E82" s="1085">
        <v>15873239</v>
      </c>
      <c r="F82" s="1086">
        <v>8340000</v>
      </c>
      <c r="G82" s="1087">
        <v>70334101</v>
      </c>
    </row>
    <row r="83" spans="1:7" ht="15.75" customHeight="1">
      <c r="A83" s="51" t="s">
        <v>12</v>
      </c>
      <c r="B83" s="68" t="s">
        <v>205</v>
      </c>
      <c r="C83" s="69" t="s">
        <v>206</v>
      </c>
      <c r="D83" s="809">
        <v>8829768</v>
      </c>
      <c r="E83" s="1088"/>
      <c r="F83" s="1089">
        <v>2000000</v>
      </c>
      <c r="G83" s="1090">
        <v>10829768</v>
      </c>
    </row>
    <row r="84" spans="1:7" ht="15.75" customHeight="1">
      <c r="A84" s="51" t="s">
        <v>15</v>
      </c>
      <c r="B84" s="68" t="s">
        <v>207</v>
      </c>
      <c r="C84" s="69" t="s">
        <v>208</v>
      </c>
      <c r="D84" s="809">
        <v>38942202</v>
      </c>
      <c r="E84" s="1088">
        <v>53293581</v>
      </c>
      <c r="F84" s="1089">
        <v>65519380</v>
      </c>
      <c r="G84" s="1090">
        <v>157755163</v>
      </c>
    </row>
    <row r="85" spans="1:7" ht="15.75" customHeight="1">
      <c r="A85" s="49" t="s">
        <v>18</v>
      </c>
      <c r="B85" s="68" t="s">
        <v>209</v>
      </c>
      <c r="C85" s="69" t="s">
        <v>210</v>
      </c>
      <c r="D85" s="809">
        <v>1940000</v>
      </c>
      <c r="E85" s="1088">
        <v>1468750</v>
      </c>
      <c r="F85" s="1089">
        <v>1674500</v>
      </c>
      <c r="G85" s="1090">
        <v>5083250</v>
      </c>
    </row>
    <row r="86" spans="1:7" ht="15.75" customHeight="1">
      <c r="A86" s="51" t="s">
        <v>21</v>
      </c>
      <c r="B86" s="68" t="s">
        <v>211</v>
      </c>
      <c r="C86" s="69" t="s">
        <v>212</v>
      </c>
      <c r="D86" s="809">
        <f>SUM(D87:D93)</f>
        <v>65706154</v>
      </c>
      <c r="E86" s="809">
        <f>SUM(E87:E93)</f>
        <v>581461</v>
      </c>
      <c r="F86" s="809">
        <f>SUM(F87:F93)</f>
        <v>-24965846</v>
      </c>
      <c r="G86" s="982">
        <f>SUM(G87:G93)</f>
        <v>41321769</v>
      </c>
    </row>
    <row r="87" spans="1:7" ht="15.75" customHeight="1">
      <c r="A87" s="51" t="s">
        <v>24</v>
      </c>
      <c r="B87" s="68" t="s">
        <v>213</v>
      </c>
      <c r="C87" s="69" t="s">
        <v>214</v>
      </c>
      <c r="D87" s="809"/>
      <c r="E87" s="1088"/>
      <c r="F87" s="1089">
        <v>6773985</v>
      </c>
      <c r="G87" s="1090">
        <v>6773985</v>
      </c>
    </row>
    <row r="88" spans="1:7" ht="15.75" customHeight="1">
      <c r="A88" s="51" t="s">
        <v>27</v>
      </c>
      <c r="B88" s="70" t="s">
        <v>215</v>
      </c>
      <c r="C88" s="103" t="s">
        <v>216</v>
      </c>
      <c r="D88" s="1083"/>
      <c r="E88" s="1088"/>
      <c r="F88" s="1089"/>
      <c r="G88" s="1090"/>
    </row>
    <row r="89" spans="1:7" ht="15.75" customHeight="1">
      <c r="A89" s="49" t="s">
        <v>30</v>
      </c>
      <c r="B89" s="70" t="s">
        <v>217</v>
      </c>
      <c r="C89" s="103" t="s">
        <v>218</v>
      </c>
      <c r="D89" s="1083"/>
      <c r="E89" s="1088"/>
      <c r="F89" s="1089"/>
      <c r="G89" s="1090"/>
    </row>
    <row r="90" spans="1:7" ht="15.75" customHeight="1">
      <c r="A90" s="51" t="s">
        <v>33</v>
      </c>
      <c r="B90" s="71" t="s">
        <v>219</v>
      </c>
      <c r="C90" s="103" t="s">
        <v>220</v>
      </c>
      <c r="D90" s="1083"/>
      <c r="E90" s="1088"/>
      <c r="F90" s="1089">
        <v>10000000</v>
      </c>
      <c r="G90" s="1090">
        <v>10000000</v>
      </c>
    </row>
    <row r="91" spans="1:7" ht="15.75" customHeight="1">
      <c r="A91" s="51" t="s">
        <v>36</v>
      </c>
      <c r="B91" s="70" t="s">
        <v>221</v>
      </c>
      <c r="C91" s="103" t="s">
        <v>222</v>
      </c>
      <c r="D91" s="1083"/>
      <c r="E91" s="1088"/>
      <c r="F91" s="1089"/>
      <c r="G91" s="1090"/>
    </row>
    <row r="92" spans="1:7" ht="15.75" customHeight="1">
      <c r="A92" s="51" t="s">
        <v>38</v>
      </c>
      <c r="B92" s="70" t="s">
        <v>223</v>
      </c>
      <c r="C92" s="103" t="s">
        <v>224</v>
      </c>
      <c r="D92" s="1083"/>
      <c r="E92" s="1088"/>
      <c r="F92" s="1089">
        <v>4196000</v>
      </c>
      <c r="G92" s="1090">
        <v>4196000</v>
      </c>
    </row>
    <row r="93" spans="1:7" ht="15.75" customHeight="1">
      <c r="A93" s="49" t="s">
        <v>40</v>
      </c>
      <c r="B93" s="70" t="s">
        <v>225</v>
      </c>
      <c r="C93" s="103" t="s">
        <v>226</v>
      </c>
      <c r="D93" s="1083">
        <f>SUM(D94:D95)</f>
        <v>65706154</v>
      </c>
      <c r="E93" s="1083">
        <f>SUM(E94:E95)</f>
        <v>581461</v>
      </c>
      <c r="F93" s="1083">
        <f>SUM(F94:F95)</f>
        <v>-45935831</v>
      </c>
      <c r="G93" s="1091">
        <f>SUM(G94:G95)</f>
        <v>20351784</v>
      </c>
    </row>
    <row r="94" spans="1:7" ht="15.75" customHeight="1">
      <c r="A94" s="51" t="s">
        <v>42</v>
      </c>
      <c r="B94" s="70" t="s">
        <v>227</v>
      </c>
      <c r="C94" s="72" t="s">
        <v>226</v>
      </c>
      <c r="D94" s="1083">
        <v>65706154</v>
      </c>
      <c r="E94" s="1088">
        <v>581461</v>
      </c>
      <c r="F94" s="1089">
        <v>-45935831</v>
      </c>
      <c r="G94" s="1090">
        <v>20351784</v>
      </c>
    </row>
    <row r="95" spans="1:7" ht="15.75" customHeight="1">
      <c r="A95" s="52" t="s">
        <v>44</v>
      </c>
      <c r="B95" s="73" t="s">
        <v>228</v>
      </c>
      <c r="C95" s="74" t="s">
        <v>226</v>
      </c>
      <c r="D95" s="1092"/>
      <c r="E95" s="1093"/>
      <c r="F95" s="1094"/>
      <c r="G95" s="1095"/>
    </row>
    <row r="96" spans="1:7" ht="15.75" customHeight="1">
      <c r="A96" s="75" t="s">
        <v>46</v>
      </c>
      <c r="B96" s="76" t="s">
        <v>456</v>
      </c>
      <c r="C96" s="30" t="s">
        <v>229</v>
      </c>
      <c r="D96" s="818">
        <f>SUM(D82:D86)</f>
        <v>161538986</v>
      </c>
      <c r="E96" s="818">
        <f>SUM(E82:E86)</f>
        <v>71217031</v>
      </c>
      <c r="F96" s="818">
        <f>SUM(F82:F86)</f>
        <v>52568034</v>
      </c>
      <c r="G96" s="909">
        <f>SUM(G82:G86)</f>
        <v>285324051</v>
      </c>
    </row>
    <row r="97" spans="1:7" ht="16.5" customHeight="1">
      <c r="A97" s="49" t="s">
        <v>48</v>
      </c>
      <c r="B97" s="66" t="s">
        <v>230</v>
      </c>
      <c r="C97" s="67" t="s">
        <v>231</v>
      </c>
      <c r="D97" s="879">
        <v>135309060</v>
      </c>
      <c r="E97" s="1009">
        <v>11843183</v>
      </c>
      <c r="F97" s="1076">
        <v>-13670683</v>
      </c>
      <c r="G97" s="1010">
        <v>133481560</v>
      </c>
    </row>
    <row r="98" spans="1:7" ht="16.5" customHeight="1">
      <c r="A98" s="51" t="s">
        <v>50</v>
      </c>
      <c r="B98" s="68" t="s">
        <v>232</v>
      </c>
      <c r="C98" s="69" t="s">
        <v>233</v>
      </c>
      <c r="D98" s="880"/>
      <c r="E98" s="1005"/>
      <c r="F98" s="1074">
        <v>27999923</v>
      </c>
      <c r="G98" s="1006">
        <v>27999923</v>
      </c>
    </row>
    <row r="99" spans="1:7" ht="16.5" customHeight="1">
      <c r="A99" s="49" t="s">
        <v>53</v>
      </c>
      <c r="B99" s="13" t="s">
        <v>234</v>
      </c>
      <c r="C99" s="14" t="s">
        <v>235</v>
      </c>
      <c r="D99" s="880">
        <f>SUM(D100:D105)</f>
        <v>0</v>
      </c>
      <c r="E99" s="1005"/>
      <c r="F99" s="1074"/>
      <c r="G99" s="1006"/>
    </row>
    <row r="100" spans="1:7" ht="16.5" customHeight="1">
      <c r="A100" s="51" t="s">
        <v>56</v>
      </c>
      <c r="B100" s="68" t="s">
        <v>236</v>
      </c>
      <c r="C100" s="14" t="s">
        <v>237</v>
      </c>
      <c r="D100" s="880"/>
      <c r="E100" s="1005"/>
      <c r="F100" s="1074"/>
      <c r="G100" s="1006"/>
    </row>
    <row r="101" spans="1:7" ht="16.5" customHeight="1">
      <c r="A101" s="49" t="s">
        <v>59</v>
      </c>
      <c r="B101" s="77" t="s">
        <v>217</v>
      </c>
      <c r="C101" s="14" t="s">
        <v>238</v>
      </c>
      <c r="D101" s="880"/>
      <c r="E101" s="1005"/>
      <c r="F101" s="1074"/>
      <c r="G101" s="1006"/>
    </row>
    <row r="102" spans="1:7" ht="16.5" customHeight="1">
      <c r="A102" s="51" t="s">
        <v>61</v>
      </c>
      <c r="B102" s="77" t="s">
        <v>239</v>
      </c>
      <c r="C102" s="14" t="s">
        <v>240</v>
      </c>
      <c r="D102" s="880"/>
      <c r="E102" s="1005"/>
      <c r="F102" s="1074"/>
      <c r="G102" s="1006"/>
    </row>
    <row r="103" spans="1:7" ht="16.5" customHeight="1">
      <c r="A103" s="49" t="s">
        <v>63</v>
      </c>
      <c r="B103" s="77" t="s">
        <v>241</v>
      </c>
      <c r="C103" s="14" t="s">
        <v>242</v>
      </c>
      <c r="D103" s="880"/>
      <c r="E103" s="1005"/>
      <c r="F103" s="1074"/>
      <c r="G103" s="1006"/>
    </row>
    <row r="104" spans="1:7" ht="16.5" customHeight="1">
      <c r="A104" s="51" t="s">
        <v>65</v>
      </c>
      <c r="B104" s="77" t="s">
        <v>243</v>
      </c>
      <c r="C104" s="14" t="s">
        <v>244</v>
      </c>
      <c r="D104" s="880"/>
      <c r="E104" s="1005"/>
      <c r="F104" s="1074"/>
      <c r="G104" s="1006"/>
    </row>
    <row r="105" spans="1:7" ht="16.5" customHeight="1">
      <c r="A105" s="78" t="s">
        <v>67</v>
      </c>
      <c r="B105" s="79" t="s">
        <v>245</v>
      </c>
      <c r="C105" s="14" t="s">
        <v>246</v>
      </c>
      <c r="D105" s="810"/>
      <c r="E105" s="1007"/>
      <c r="F105" s="1075"/>
      <c r="G105" s="1008"/>
    </row>
    <row r="106" spans="1:7" ht="16.5" customHeight="1">
      <c r="A106" s="75" t="s">
        <v>69</v>
      </c>
      <c r="B106" s="76" t="s">
        <v>455</v>
      </c>
      <c r="C106" s="30" t="s">
        <v>247</v>
      </c>
      <c r="D106" s="811">
        <f>+D97+D98+D99</f>
        <v>135309060</v>
      </c>
      <c r="E106" s="811">
        <f>+E97+E98+E99</f>
        <v>11843183</v>
      </c>
      <c r="F106" s="811">
        <f>+F97+F98+F99</f>
        <v>14329240</v>
      </c>
      <c r="G106" s="31">
        <f>+G97+G98+G99</f>
        <v>161481483</v>
      </c>
    </row>
    <row r="107" spans="1:7" ht="16.5" customHeight="1">
      <c r="A107" s="80" t="s">
        <v>71</v>
      </c>
      <c r="B107" s="48" t="s">
        <v>248</v>
      </c>
      <c r="C107" s="30" t="s">
        <v>249</v>
      </c>
      <c r="D107" s="1011">
        <f>SUM(D96+D106)</f>
        <v>296848046</v>
      </c>
      <c r="E107" s="1013">
        <f>SUM(E96+E106)</f>
        <v>83060214</v>
      </c>
      <c r="F107" s="1013">
        <f>SUM(F96+F106)</f>
        <v>66897274</v>
      </c>
      <c r="G107" s="1012">
        <f>SUM(G96+G106)</f>
        <v>446805534</v>
      </c>
    </row>
    <row r="108" spans="1:7" ht="16.5" customHeight="1">
      <c r="A108" s="81" t="s">
        <v>74</v>
      </c>
      <c r="B108" s="82" t="s">
        <v>250</v>
      </c>
      <c r="C108" s="83" t="s">
        <v>251</v>
      </c>
      <c r="D108" s="887"/>
      <c r="E108" s="1009"/>
      <c r="F108" s="1076"/>
      <c r="G108" s="1010"/>
    </row>
    <row r="109" spans="1:7" ht="16.5" customHeight="1">
      <c r="A109" s="51" t="s">
        <v>77</v>
      </c>
      <c r="B109" s="84" t="s">
        <v>252</v>
      </c>
      <c r="C109" s="69" t="s">
        <v>253</v>
      </c>
      <c r="D109" s="880"/>
      <c r="E109" s="1005"/>
      <c r="F109" s="1074"/>
      <c r="G109" s="1006"/>
    </row>
    <row r="110" spans="1:7" ht="16.5" customHeight="1">
      <c r="A110" s="85" t="s">
        <v>80</v>
      </c>
      <c r="B110" s="84" t="s">
        <v>254</v>
      </c>
      <c r="C110" s="69" t="s">
        <v>255</v>
      </c>
      <c r="D110" s="880"/>
      <c r="E110" s="1005">
        <f>G110-D110</f>
        <v>357510</v>
      </c>
      <c r="F110" s="1074"/>
      <c r="G110" s="1006">
        <v>357510</v>
      </c>
    </row>
    <row r="111" spans="1:7" ht="16.5" customHeight="1">
      <c r="A111" s="51" t="s">
        <v>82</v>
      </c>
      <c r="B111" s="84" t="s">
        <v>256</v>
      </c>
      <c r="C111" s="69" t="s">
        <v>257</v>
      </c>
      <c r="D111" s="880"/>
      <c r="E111" s="1007"/>
      <c r="F111" s="1075"/>
      <c r="G111" s="1008"/>
    </row>
    <row r="112" spans="1:8" ht="16.5" customHeight="1">
      <c r="A112" s="86" t="s">
        <v>84</v>
      </c>
      <c r="B112" s="29" t="s">
        <v>258</v>
      </c>
      <c r="C112" s="30" t="s">
        <v>259</v>
      </c>
      <c r="D112" s="888">
        <f>SUM(D108:D111)</f>
        <v>0</v>
      </c>
      <c r="E112" s="888">
        <f>SUM(E108:E111)</f>
        <v>357510</v>
      </c>
      <c r="F112" s="888">
        <f>SUM(F108:F111)</f>
        <v>0</v>
      </c>
      <c r="G112" s="88">
        <f>SUM(G108:G111)</f>
        <v>357510</v>
      </c>
      <c r="H112" s="89"/>
    </row>
    <row r="113" spans="1:7" s="11" customFormat="1" ht="16.5" customHeight="1">
      <c r="A113" s="90">
        <v>32</v>
      </c>
      <c r="B113" s="21" t="s">
        <v>260</v>
      </c>
      <c r="C113" s="91" t="s">
        <v>261</v>
      </c>
      <c r="D113" s="888">
        <f>D107+D112</f>
        <v>296848046</v>
      </c>
      <c r="E113" s="888">
        <f>E107+E112</f>
        <v>83417724</v>
      </c>
      <c r="F113" s="888">
        <f>F107+F112</f>
        <v>66897274</v>
      </c>
      <c r="G113" s="88">
        <f>G107+G112</f>
        <v>447163044</v>
      </c>
    </row>
    <row r="114" ht="16.5" customHeight="1"/>
    <row r="115" spans="1:4" ht="30.75" customHeight="1">
      <c r="A115" s="1116" t="s">
        <v>262</v>
      </c>
      <c r="B115" s="1116"/>
      <c r="C115" s="1116"/>
      <c r="D115" s="1116"/>
    </row>
    <row r="116" spans="1:4" ht="15" customHeight="1">
      <c r="A116" s="1114"/>
      <c r="B116" s="1114"/>
      <c r="C116" s="2"/>
      <c r="D116" s="94"/>
    </row>
    <row r="117" spans="1:4" ht="29.25" customHeight="1">
      <c r="A117" s="95">
        <v>1</v>
      </c>
      <c r="B117" s="96" t="s">
        <v>263</v>
      </c>
      <c r="C117" s="97"/>
      <c r="D117" s="98">
        <f>D70-D107</f>
        <v>-180676751</v>
      </c>
    </row>
    <row r="118" spans="1:4" ht="40.5" customHeight="1">
      <c r="A118" s="99" t="s">
        <v>12</v>
      </c>
      <c r="B118" s="100" t="s">
        <v>264</v>
      </c>
      <c r="C118" s="101"/>
      <c r="D118" s="102">
        <f>D76-D112</f>
        <v>180676751</v>
      </c>
    </row>
  </sheetData>
  <sheetProtection/>
  <mergeCells count="7">
    <mergeCell ref="A116:B116"/>
    <mergeCell ref="A3:B3"/>
    <mergeCell ref="A78:D78"/>
    <mergeCell ref="A115:D115"/>
    <mergeCell ref="A79:G79"/>
    <mergeCell ref="A1:G1"/>
    <mergeCell ref="A2:G2"/>
  </mergeCells>
  <printOptions horizontalCentered="1"/>
  <pageMargins left="0.5905511811023623" right="0.5905511811023623" top="1.062992125984252" bottom="0.8661417322834646" header="0.7874015748031497" footer="0.5905511811023623"/>
  <pageSetup fitToHeight="1" fitToWidth="1" horizontalDpi="600" verticalDpi="600" orientation="portrait" paperSize="9" scale="69" r:id="rId1"/>
  <headerFooter alignWithMargins="0">
    <oddHeader>&amp;R&amp;"Times New Roman CE,Félkövér dőlt"&amp;11 1.2 melléklet a ........./2020. (.........) önkormányzati rendelethez</oddHeader>
  </headerFooter>
  <rowBreaks count="2" manualBreakCount="2">
    <brk id="44" max="5" man="1"/>
    <brk id="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="80" zoomScaleNormal="80" zoomScaleSheetLayoutView="100" zoomScalePageLayoutView="0" workbookViewId="0" topLeftCell="A1">
      <selection activeCell="A1" sqref="A1:E1"/>
    </sheetView>
  </sheetViews>
  <sheetFormatPr defaultColWidth="9.375" defaultRowHeight="12.75"/>
  <cols>
    <col min="1" max="1" width="7.00390625" style="105" customWidth="1"/>
    <col min="2" max="2" width="58.00390625" style="106" customWidth="1"/>
    <col min="3" max="3" width="18.375" style="105" customWidth="1"/>
    <col min="4" max="4" width="56.00390625" style="105" customWidth="1"/>
    <col min="5" max="5" width="19.125" style="105" customWidth="1"/>
    <col min="6" max="6" width="7.625" style="105" customWidth="1"/>
    <col min="7" max="16384" width="9.375" style="105" customWidth="1"/>
  </cols>
  <sheetData>
    <row r="1" spans="1:6" ht="44.25" customHeight="1">
      <c r="A1" s="1120" t="s">
        <v>694</v>
      </c>
      <c r="B1" s="1120"/>
      <c r="C1" s="1120"/>
      <c r="D1" s="1120"/>
      <c r="E1" s="1120"/>
      <c r="F1" s="104"/>
    </row>
    <row r="2" spans="5:6" ht="12.75">
      <c r="E2" s="107" t="s">
        <v>1</v>
      </c>
      <c r="F2" s="104"/>
    </row>
    <row r="3" spans="1:6" ht="18" customHeight="1">
      <c r="A3" s="1121" t="s">
        <v>2</v>
      </c>
      <c r="B3" s="1123" t="s">
        <v>265</v>
      </c>
      <c r="C3" s="1124"/>
      <c r="D3" s="1123" t="s">
        <v>266</v>
      </c>
      <c r="E3" s="1124"/>
      <c r="F3" s="104"/>
    </row>
    <row r="4" spans="1:6" s="110" customFormat="1" ht="35.25" customHeight="1">
      <c r="A4" s="1122"/>
      <c r="B4" s="108" t="s">
        <v>267</v>
      </c>
      <c r="C4" s="109" t="s">
        <v>695</v>
      </c>
      <c r="D4" s="108" t="s">
        <v>267</v>
      </c>
      <c r="E4" s="109" t="s">
        <v>695</v>
      </c>
      <c r="F4" s="104"/>
    </row>
    <row r="5" spans="1:6" s="113" customFormat="1" ht="12" customHeight="1">
      <c r="A5" s="111" t="s">
        <v>5</v>
      </c>
      <c r="B5" s="111" t="s">
        <v>6</v>
      </c>
      <c r="C5" s="112" t="s">
        <v>7</v>
      </c>
      <c r="D5" s="111" t="s">
        <v>8</v>
      </c>
      <c r="E5" s="112" t="s">
        <v>268</v>
      </c>
      <c r="F5" s="104"/>
    </row>
    <row r="6" spans="1:6" ht="27" customHeight="1">
      <c r="A6" s="114" t="s">
        <v>9</v>
      </c>
      <c r="B6" s="719" t="s">
        <v>457</v>
      </c>
      <c r="C6" s="1105">
        <f>'1.1.sz.mell.'!G13+'1.1.sz.mell.'!G12</f>
        <v>28453997</v>
      </c>
      <c r="D6" s="719" t="str">
        <f>'1.1.sz.mell.'!B82</f>
        <v>Személyi  juttatások</v>
      </c>
      <c r="E6" s="1105">
        <f>'1.1.sz.mell.'!G82</f>
        <v>70334101</v>
      </c>
      <c r="F6" s="104"/>
    </row>
    <row r="7" spans="1:6" ht="27" customHeight="1">
      <c r="A7" s="115" t="s">
        <v>12</v>
      </c>
      <c r="B7" s="720" t="s">
        <v>547</v>
      </c>
      <c r="C7" s="142">
        <f>'1.1.sz.mell.'!G13+'1.1.sz.mell.'!G14</f>
        <v>38807938</v>
      </c>
      <c r="D7" s="719" t="str">
        <f>'1.1.sz.mell.'!B83</f>
        <v>Munkaadókat terhelő járulékok és szociális hozzájárulási adó</v>
      </c>
      <c r="E7" s="142">
        <f>'1.1.sz.mell.'!G83</f>
        <v>10829768</v>
      </c>
      <c r="F7" s="104"/>
    </row>
    <row r="8" spans="1:6" ht="27" customHeight="1">
      <c r="A8" s="115" t="s">
        <v>15</v>
      </c>
      <c r="B8" s="720" t="s">
        <v>107</v>
      </c>
      <c r="C8" s="142">
        <f>'1.1.sz.mell.'!G45</f>
        <v>68400000</v>
      </c>
      <c r="D8" s="719" t="str">
        <f>'1.1.sz.mell.'!B84</f>
        <v>Dologi  kiadások</v>
      </c>
      <c r="E8" s="142">
        <f>'1.1.sz.mell.'!G84</f>
        <v>157755163</v>
      </c>
      <c r="F8" s="104"/>
    </row>
    <row r="9" spans="1:6" ht="27" customHeight="1">
      <c r="A9" s="115" t="s">
        <v>18</v>
      </c>
      <c r="B9" s="720" t="s">
        <v>446</v>
      </c>
      <c r="C9" s="142">
        <f>'1.1.sz.mell.'!G57</f>
        <v>13863210</v>
      </c>
      <c r="D9" s="719" t="str">
        <f>'1.1.sz.mell.'!B85</f>
        <v>Ellátottak pénzbeli juttatásai</v>
      </c>
      <c r="E9" s="142">
        <f>'1.1.sz.mell.'!G85</f>
        <v>5083250</v>
      </c>
      <c r="F9" s="104"/>
    </row>
    <row r="10" spans="1:6" ht="27" customHeight="1">
      <c r="A10" s="115" t="s">
        <v>21</v>
      </c>
      <c r="B10" s="720" t="s">
        <v>415</v>
      </c>
      <c r="C10" s="142">
        <f>'1.1.sz.mell.'!D66</f>
        <v>0</v>
      </c>
      <c r="D10" s="719" t="str">
        <f>'1.1.sz.mell.'!B86</f>
        <v>Egyéb működési célú kiadások</v>
      </c>
      <c r="E10" s="142">
        <f>'1.1.sz.mell.'!G86</f>
        <v>41321769</v>
      </c>
      <c r="F10" s="104"/>
    </row>
    <row r="11" spans="1:6" ht="27" customHeight="1">
      <c r="A11" s="115" t="s">
        <v>24</v>
      </c>
      <c r="B11" s="720"/>
      <c r="C11" s="142"/>
      <c r="D11" s="118" t="s">
        <v>269</v>
      </c>
      <c r="E11" s="142"/>
      <c r="F11" s="104"/>
    </row>
    <row r="12" spans="1:6" ht="27" customHeight="1">
      <c r="A12" s="119" t="s">
        <v>27</v>
      </c>
      <c r="B12" s="120"/>
      <c r="C12" s="1106"/>
      <c r="D12" s="121" t="s">
        <v>270</v>
      </c>
      <c r="E12" s="1106"/>
      <c r="F12" s="104"/>
    </row>
    <row r="13" spans="1:6" ht="27" customHeight="1">
      <c r="A13" s="122" t="s">
        <v>30</v>
      </c>
      <c r="B13" s="723" t="s">
        <v>632</v>
      </c>
      <c r="C13" s="1104">
        <f>SUM(C6:C12)</f>
        <v>149525145</v>
      </c>
      <c r="D13" s="723" t="s">
        <v>271</v>
      </c>
      <c r="E13" s="1104">
        <f>SUM(E6:E10)</f>
        <v>285324051</v>
      </c>
      <c r="F13" s="104"/>
    </row>
    <row r="14" spans="1:6" ht="27" customHeight="1">
      <c r="A14" s="124" t="s">
        <v>33</v>
      </c>
      <c r="B14" s="724" t="str">
        <f>'1.1.sz.mell.'!B71</f>
        <v>Hitel-, kölcsönfelvétel államháztartáson kívülről </v>
      </c>
      <c r="C14" s="1107">
        <f>'1.1.sz.mell.'!D71</f>
        <v>0</v>
      </c>
      <c r="D14" s="726" t="s">
        <v>272</v>
      </c>
      <c r="E14" s="141"/>
      <c r="F14" s="104"/>
    </row>
    <row r="15" spans="1:6" ht="27" customHeight="1">
      <c r="A15" s="124" t="s">
        <v>36</v>
      </c>
      <c r="B15" s="725" t="s">
        <v>188</v>
      </c>
      <c r="C15" s="142">
        <f>SUM(C16:C17)</f>
        <v>254341058</v>
      </c>
      <c r="D15" s="727" t="s">
        <v>273</v>
      </c>
      <c r="E15" s="142"/>
      <c r="F15" s="104"/>
    </row>
    <row r="16" spans="1:6" ht="27" customHeight="1">
      <c r="A16" s="126" t="s">
        <v>274</v>
      </c>
      <c r="B16" s="127" t="str">
        <f>'1.1.sz.mell.'!B73</f>
        <v>Előző év költségvetési maradványának igénybevétele</v>
      </c>
      <c r="C16" s="142">
        <f>'1.1.sz.mell.'!G73</f>
        <v>254341058</v>
      </c>
      <c r="D16" s="727" t="s">
        <v>275</v>
      </c>
      <c r="E16" s="142"/>
      <c r="F16" s="104"/>
    </row>
    <row r="17" spans="1:6" ht="27" customHeight="1">
      <c r="A17" s="126" t="s">
        <v>276</v>
      </c>
      <c r="B17" s="127" t="str">
        <f>'1.1.sz.mell.'!B74</f>
        <v>Előző év vállalkozási maradványának igénybevétele</v>
      </c>
      <c r="C17" s="142">
        <f>'1.1.sz.mell.'!D74</f>
        <v>0</v>
      </c>
      <c r="D17" s="125"/>
      <c r="E17" s="142"/>
      <c r="F17" s="104"/>
    </row>
    <row r="18" spans="1:6" ht="27" customHeight="1">
      <c r="A18" s="124" t="s">
        <v>38</v>
      </c>
      <c r="B18" s="724" t="str">
        <f>'[15]1.sz.mell.'!B17</f>
        <v>Lekötött betétek megszüntetése</v>
      </c>
      <c r="C18" s="142">
        <f>'1.1.sz.mell.'!D75</f>
        <v>0</v>
      </c>
      <c r="D18" s="125"/>
      <c r="E18" s="142"/>
      <c r="F18" s="104"/>
    </row>
    <row r="19" spans="1:6" ht="27" customHeight="1">
      <c r="A19" s="128" t="s">
        <v>40</v>
      </c>
      <c r="B19" s="723" t="s">
        <v>277</v>
      </c>
      <c r="C19" s="1104">
        <f>SUM(C14+C15+C18)</f>
        <v>254341058</v>
      </c>
      <c r="D19" s="723" t="s">
        <v>278</v>
      </c>
      <c r="E19" s="1104">
        <f>SUM(E14:E18)</f>
        <v>0</v>
      </c>
      <c r="F19" s="104"/>
    </row>
    <row r="20" spans="1:6" ht="27" customHeight="1">
      <c r="A20" s="128" t="s">
        <v>42</v>
      </c>
      <c r="B20" s="723" t="s">
        <v>279</v>
      </c>
      <c r="C20" s="1104">
        <f>SUM(C13+C19)</f>
        <v>403866203</v>
      </c>
      <c r="D20" s="723" t="s">
        <v>280</v>
      </c>
      <c r="E20" s="1104">
        <f>SUM(E13+E19)</f>
        <v>285324051</v>
      </c>
      <c r="F20" s="104"/>
    </row>
    <row r="21" spans="1:5" ht="27" customHeight="1">
      <c r="A21" s="112" t="s">
        <v>44</v>
      </c>
      <c r="B21" s="732" t="s">
        <v>636</v>
      </c>
      <c r="C21" s="1104">
        <f>IF(C13-E13&lt;0,E13-C13,"-")</f>
        <v>135798906</v>
      </c>
      <c r="D21" s="732" t="s">
        <v>637</v>
      </c>
      <c r="E21" s="1104" t="str">
        <f>IF(C13-E13&gt;0,C13-E13,"-")</f>
        <v>-</v>
      </c>
    </row>
    <row r="22" spans="1:5" ht="27" customHeight="1">
      <c r="A22" s="112" t="s">
        <v>46</v>
      </c>
      <c r="B22" s="732" t="s">
        <v>638</v>
      </c>
      <c r="C22" s="1104" t="str">
        <f>IF(C13+C19-E20&lt;0,E20-(C13+C19),"-")</f>
        <v>-</v>
      </c>
      <c r="D22" s="732" t="s">
        <v>639</v>
      </c>
      <c r="E22" s="123">
        <f>IF(C13+C19-E20&gt;0,C13+C19-E20,"-")</f>
        <v>118542152</v>
      </c>
    </row>
    <row r="23" ht="15">
      <c r="B23" s="129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>&amp;R&amp;"Times New Roman CE,Félkövér dőlt"&amp;11 2.1. melléklet a ........./2020. (.........)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SheetLayoutView="115" zoomScalePageLayoutView="0" workbookViewId="0" topLeftCell="A1">
      <selection activeCell="A1" sqref="A1:E1"/>
    </sheetView>
  </sheetViews>
  <sheetFormatPr defaultColWidth="9.375" defaultRowHeight="12.75"/>
  <cols>
    <col min="1" max="1" width="6.75390625" style="105" customWidth="1"/>
    <col min="2" max="2" width="56.625" style="106" customWidth="1"/>
    <col min="3" max="3" width="16.625" style="105" customWidth="1"/>
    <col min="4" max="4" width="55.125" style="105" customWidth="1"/>
    <col min="5" max="5" width="16.625" style="105" customWidth="1"/>
    <col min="6" max="6" width="9.00390625" style="105" customWidth="1"/>
    <col min="7" max="16384" width="9.375" style="105" customWidth="1"/>
  </cols>
  <sheetData>
    <row r="1" spans="1:6" ht="44.25" customHeight="1">
      <c r="A1" s="1120" t="s">
        <v>696</v>
      </c>
      <c r="B1" s="1120"/>
      <c r="C1" s="1120"/>
      <c r="D1" s="1120"/>
      <c r="E1" s="1120"/>
      <c r="F1" s="104"/>
    </row>
    <row r="2" spans="5:6" ht="12.75">
      <c r="E2" s="107" t="s">
        <v>1</v>
      </c>
      <c r="F2" s="104"/>
    </row>
    <row r="3" spans="1:6" ht="15">
      <c r="A3" s="1125" t="s">
        <v>2</v>
      </c>
      <c r="B3" s="1123" t="s">
        <v>265</v>
      </c>
      <c r="C3" s="1124"/>
      <c r="D3" s="1123" t="s">
        <v>266</v>
      </c>
      <c r="E3" s="1124"/>
      <c r="F3" s="104"/>
    </row>
    <row r="4" spans="1:6" s="110" customFormat="1" ht="29.25" customHeight="1">
      <c r="A4" s="1126"/>
      <c r="B4" s="130" t="s">
        <v>267</v>
      </c>
      <c r="C4" s="130" t="s">
        <v>695</v>
      </c>
      <c r="D4" s="130" t="s">
        <v>267</v>
      </c>
      <c r="E4" s="130" t="str">
        <f>+C4</f>
        <v>2019. évi előirányzat</v>
      </c>
      <c r="F4" s="104"/>
    </row>
    <row r="5" spans="1:6" s="110" customFormat="1" ht="12.75">
      <c r="A5" s="131" t="s">
        <v>5</v>
      </c>
      <c r="B5" s="131" t="s">
        <v>6</v>
      </c>
      <c r="C5" s="131" t="s">
        <v>7</v>
      </c>
      <c r="D5" s="131" t="s">
        <v>8</v>
      </c>
      <c r="E5" s="131" t="s">
        <v>268</v>
      </c>
      <c r="F5" s="104"/>
    </row>
    <row r="6" spans="1:6" ht="27" customHeight="1">
      <c r="A6" s="132" t="s">
        <v>9</v>
      </c>
      <c r="B6" s="728" t="s">
        <v>548</v>
      </c>
      <c r="C6" s="1101">
        <f>'1.1.sz.mell.'!G31</f>
        <v>43296841</v>
      </c>
      <c r="D6" s="728" t="str">
        <f>'1.1.sz.mell.'!B97</f>
        <v>Beruházások</v>
      </c>
      <c r="E6" s="141">
        <f>'1.1.sz.mell.'!G97</f>
        <v>133481560</v>
      </c>
      <c r="F6" s="104"/>
    </row>
    <row r="7" spans="1:6" ht="27" customHeight="1">
      <c r="A7" s="134" t="s">
        <v>12</v>
      </c>
      <c r="B7" s="729" t="s">
        <v>633</v>
      </c>
      <c r="C7" s="117"/>
      <c r="D7" s="728" t="str">
        <f>'1.1.sz.mell.'!B98</f>
        <v>Felújítások</v>
      </c>
      <c r="E7" s="141">
        <f>'1.1.sz.mell.'!G98</f>
        <v>27999923</v>
      </c>
      <c r="F7" s="104"/>
    </row>
    <row r="8" spans="1:6" ht="27" customHeight="1">
      <c r="A8" s="132" t="s">
        <v>15</v>
      </c>
      <c r="B8" s="729" t="s">
        <v>634</v>
      </c>
      <c r="C8" s="117"/>
      <c r="D8" s="728" t="str">
        <f>'1.1.sz.mell.'!B99</f>
        <v>Egyéb felhalmozási kiadások</v>
      </c>
      <c r="E8" s="141"/>
      <c r="F8" s="104"/>
    </row>
    <row r="9" spans="1:6" ht="27" customHeight="1">
      <c r="A9" s="134" t="s">
        <v>18</v>
      </c>
      <c r="B9" s="730"/>
      <c r="C9" s="116"/>
      <c r="D9" s="118" t="s">
        <v>281</v>
      </c>
      <c r="E9" s="141"/>
      <c r="F9" s="104"/>
    </row>
    <row r="10" spans="1:6" ht="27" customHeight="1">
      <c r="A10" s="132" t="s">
        <v>21</v>
      </c>
      <c r="B10" s="729"/>
      <c r="C10" s="117"/>
      <c r="D10" s="135" t="s">
        <v>282</v>
      </c>
      <c r="E10" s="141"/>
      <c r="F10" s="104"/>
    </row>
    <row r="11" spans="1:6" ht="27" customHeight="1">
      <c r="A11" s="136" t="s">
        <v>24</v>
      </c>
      <c r="B11" s="731"/>
      <c r="C11" s="137"/>
      <c r="D11" s="135"/>
      <c r="E11" s="141"/>
      <c r="F11" s="104"/>
    </row>
    <row r="12" spans="1:6" s="140" customFormat="1" ht="27" customHeight="1">
      <c r="A12" s="112" t="s">
        <v>27</v>
      </c>
      <c r="B12" s="732" t="s">
        <v>635</v>
      </c>
      <c r="C12" s="123">
        <f>SUM(C6:C11)</f>
        <v>43296841</v>
      </c>
      <c r="D12" s="732" t="s">
        <v>283</v>
      </c>
      <c r="E12" s="1104">
        <f>SUM(E6:E8)</f>
        <v>161481483</v>
      </c>
      <c r="F12" s="139"/>
    </row>
    <row r="13" spans="1:6" ht="27" customHeight="1">
      <c r="A13" s="133" t="s">
        <v>30</v>
      </c>
      <c r="B13" s="733" t="s">
        <v>284</v>
      </c>
      <c r="C13" s="1102"/>
      <c r="D13" s="726" t="s">
        <v>272</v>
      </c>
      <c r="E13" s="141"/>
      <c r="F13" s="104"/>
    </row>
    <row r="14" spans="1:6" ht="27" customHeight="1">
      <c r="A14" s="115" t="s">
        <v>33</v>
      </c>
      <c r="B14" s="725" t="s">
        <v>188</v>
      </c>
      <c r="C14" s="117">
        <f>SUM(C15:C16)</f>
        <v>254341058</v>
      </c>
      <c r="D14" s="727" t="s">
        <v>273</v>
      </c>
      <c r="E14" s="142"/>
      <c r="F14" s="104"/>
    </row>
    <row r="15" spans="1:6" ht="27" customHeight="1">
      <c r="A15" s="143" t="s">
        <v>285</v>
      </c>
      <c r="B15" s="734" t="s">
        <v>286</v>
      </c>
      <c r="C15" s="117">
        <f>'1.1.sz.mell.'!G73</f>
        <v>254341058</v>
      </c>
      <c r="D15" s="729"/>
      <c r="E15" s="142"/>
      <c r="F15" s="104"/>
    </row>
    <row r="16" spans="1:6" ht="27" customHeight="1">
      <c r="A16" s="143" t="s">
        <v>287</v>
      </c>
      <c r="B16" s="734" t="s">
        <v>288</v>
      </c>
      <c r="C16" s="117"/>
      <c r="D16" s="729"/>
      <c r="E16" s="142"/>
      <c r="F16" s="104"/>
    </row>
    <row r="17" spans="1:6" ht="27" customHeight="1">
      <c r="A17" s="144" t="s">
        <v>36</v>
      </c>
      <c r="B17" s="735" t="s">
        <v>289</v>
      </c>
      <c r="C17" s="1103">
        <f>SUM(C13:C14)</f>
        <v>254341058</v>
      </c>
      <c r="D17" s="735" t="s">
        <v>290</v>
      </c>
      <c r="E17" s="145">
        <f>SUM(E13:E16)</f>
        <v>0</v>
      </c>
      <c r="F17" s="104"/>
    </row>
    <row r="18" spans="1:6" ht="27" customHeight="1">
      <c r="A18" s="138" t="s">
        <v>38</v>
      </c>
      <c r="B18" s="732" t="s">
        <v>291</v>
      </c>
      <c r="C18" s="123">
        <f>+C12+C17</f>
        <v>297637899</v>
      </c>
      <c r="D18" s="732" t="s">
        <v>292</v>
      </c>
      <c r="E18" s="1104">
        <f>SUM(E12+E17)</f>
        <v>161481483</v>
      </c>
      <c r="F18" s="104"/>
    </row>
    <row r="19" spans="1:6" ht="27" customHeight="1">
      <c r="A19" s="112" t="s">
        <v>40</v>
      </c>
      <c r="B19" s="732" t="s">
        <v>636</v>
      </c>
      <c r="C19" s="123" t="str">
        <f>IF(C11-E11&lt;0,E11-C11,"-")</f>
        <v>-</v>
      </c>
      <c r="D19" s="732" t="s">
        <v>637</v>
      </c>
      <c r="E19" s="1104" t="str">
        <f>IF(C11-E11&gt;0,C11-E11,"-")</f>
        <v>-</v>
      </c>
      <c r="F19" s="104"/>
    </row>
    <row r="20" spans="1:6" ht="27" customHeight="1">
      <c r="A20" s="112" t="s">
        <v>42</v>
      </c>
      <c r="B20" s="732" t="s">
        <v>638</v>
      </c>
      <c r="C20" s="123" t="str">
        <f>IF(C11+C17-E18&lt;0,E18-(C11+C17),"-")</f>
        <v>-</v>
      </c>
      <c r="D20" s="732" t="s">
        <v>639</v>
      </c>
      <c r="E20" s="1104">
        <f>IF(C11+C17-E18&gt;0,C11+C17-E18,"-")</f>
        <v>92859575</v>
      </c>
      <c r="F20" s="104"/>
    </row>
  </sheetData>
  <sheetProtection/>
  <mergeCells count="4">
    <mergeCell ref="A1:E1"/>
    <mergeCell ref="A3:A4"/>
    <mergeCell ref="B3:C3"/>
    <mergeCell ref="D3:E3"/>
  </mergeCells>
  <printOptions horizontalCentered="1"/>
  <pageMargins left="0.7874015748031497" right="0.7874015748031497" top="0.984251968503937" bottom="0.984251968503937" header="0.5905511811023623" footer="0.7874015748031497"/>
  <pageSetup horizontalDpi="600" verticalDpi="600" orientation="landscape" paperSize="9" scale="93" r:id="rId1"/>
  <headerFooter alignWithMargins="0">
    <oddHeader>&amp;R&amp;"Times New Roman CE,Félkövér dőlt"&amp;12 2.2. melléklet a ........./2020. (.........)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zoomScalePageLayoutView="0" workbookViewId="0" topLeftCell="A1">
      <selection activeCell="A1" sqref="A1:F1"/>
    </sheetView>
  </sheetViews>
  <sheetFormatPr defaultColWidth="18.375" defaultRowHeight="12.75"/>
  <cols>
    <col min="1" max="1" width="9.375" style="146" customWidth="1"/>
    <col min="2" max="2" width="61.00390625" style="147" customWidth="1"/>
    <col min="3" max="3" width="16.00390625" style="146" customWidth="1"/>
    <col min="4" max="6" width="13.75390625" style="148" customWidth="1"/>
    <col min="7" max="16384" width="18.375" style="147" customWidth="1"/>
  </cols>
  <sheetData>
    <row r="1" spans="1:6" ht="43.5" customHeight="1">
      <c r="A1" s="1128" t="s">
        <v>698</v>
      </c>
      <c r="B1" s="1129"/>
      <c r="C1" s="1129"/>
      <c r="D1" s="1129"/>
      <c r="E1" s="1129"/>
      <c r="F1" s="1129"/>
    </row>
    <row r="2" spans="1:6" ht="15.75" customHeight="1">
      <c r="A2" s="1132" t="s">
        <v>1</v>
      </c>
      <c r="B2" s="1132"/>
      <c r="C2" s="1132"/>
      <c r="D2" s="1132"/>
      <c r="E2" s="1132"/>
      <c r="F2" s="1132"/>
    </row>
    <row r="3" spans="1:6" s="152" customFormat="1" ht="22.5" customHeight="1">
      <c r="A3" s="1133" t="s">
        <v>293</v>
      </c>
      <c r="B3" s="1135" t="s">
        <v>294</v>
      </c>
      <c r="C3" s="150"/>
      <c r="D3" s="1137" t="s">
        <v>697</v>
      </c>
      <c r="E3" s="1138"/>
      <c r="F3" s="1139"/>
    </row>
    <row r="4" spans="1:6" s="155" customFormat="1" ht="25.5" customHeight="1">
      <c r="A4" s="1134"/>
      <c r="B4" s="1136"/>
      <c r="C4" s="153" t="s">
        <v>295</v>
      </c>
      <c r="D4" s="226" t="s">
        <v>296</v>
      </c>
      <c r="E4" s="153" t="s">
        <v>297</v>
      </c>
      <c r="F4" s="154" t="s">
        <v>408</v>
      </c>
    </row>
    <row r="5" spans="1:6" ht="28.5" customHeight="1">
      <c r="A5" s="166" t="s">
        <v>298</v>
      </c>
      <c r="B5" s="167" t="s">
        <v>299</v>
      </c>
      <c r="C5" s="168" t="s">
        <v>300</v>
      </c>
      <c r="D5" s="169"/>
      <c r="E5" s="170"/>
      <c r="F5" s="171"/>
    </row>
    <row r="6" spans="1:6" ht="29.25" customHeight="1">
      <c r="A6" s="172" t="s">
        <v>301</v>
      </c>
      <c r="B6" s="173" t="s">
        <v>302</v>
      </c>
      <c r="C6" s="174"/>
      <c r="D6" s="175"/>
      <c r="E6" s="175"/>
      <c r="F6" s="176">
        <v>6046840</v>
      </c>
    </row>
    <row r="7" spans="1:6" ht="28.5" customHeight="1">
      <c r="A7" s="177" t="s">
        <v>303</v>
      </c>
      <c r="B7" s="178" t="s">
        <v>304</v>
      </c>
      <c r="C7" s="179" t="s">
        <v>305</v>
      </c>
      <c r="D7" s="180"/>
      <c r="E7" s="181">
        <v>22300</v>
      </c>
      <c r="F7" s="182">
        <v>1734940</v>
      </c>
    </row>
    <row r="8" spans="1:6" ht="29.25" customHeight="1">
      <c r="A8" s="177" t="s">
        <v>306</v>
      </c>
      <c r="B8" s="178" t="s">
        <v>307</v>
      </c>
      <c r="C8" s="179" t="s">
        <v>308</v>
      </c>
      <c r="D8" s="180"/>
      <c r="E8" s="180"/>
      <c r="F8" s="183">
        <v>2464000</v>
      </c>
    </row>
    <row r="9" spans="1:6" ht="23.25" customHeight="1">
      <c r="A9" s="177" t="s">
        <v>309</v>
      </c>
      <c r="B9" s="178" t="s">
        <v>310</v>
      </c>
      <c r="C9" s="179" t="s">
        <v>311</v>
      </c>
      <c r="D9" s="180"/>
      <c r="E9" s="180"/>
      <c r="F9" s="183">
        <v>100000</v>
      </c>
    </row>
    <row r="10" spans="1:6" ht="18.75" customHeight="1">
      <c r="A10" s="177" t="s">
        <v>312</v>
      </c>
      <c r="B10" s="178" t="s">
        <v>313</v>
      </c>
      <c r="C10" s="179" t="s">
        <v>308</v>
      </c>
      <c r="D10" s="180"/>
      <c r="E10" s="180"/>
      <c r="F10" s="183">
        <v>1747900</v>
      </c>
    </row>
    <row r="11" spans="1:6" ht="24" customHeight="1">
      <c r="A11" s="184" t="s">
        <v>314</v>
      </c>
      <c r="B11" s="185" t="s">
        <v>315</v>
      </c>
      <c r="C11" s="174" t="s">
        <v>316</v>
      </c>
      <c r="D11" s="175"/>
      <c r="E11" s="186"/>
      <c r="F11" s="187"/>
    </row>
    <row r="12" spans="1:6" ht="35.25" customHeight="1">
      <c r="A12" s="184" t="s">
        <v>317</v>
      </c>
      <c r="B12" s="185" t="s">
        <v>318</v>
      </c>
      <c r="C12" s="188" t="s">
        <v>319</v>
      </c>
      <c r="D12" s="175"/>
      <c r="E12" s="186"/>
      <c r="F12" s="187"/>
    </row>
    <row r="13" spans="1:6" ht="24.75" customHeight="1">
      <c r="A13" s="184" t="s">
        <v>320</v>
      </c>
      <c r="B13" s="185" t="s">
        <v>321</v>
      </c>
      <c r="C13" s="188" t="s">
        <v>322</v>
      </c>
      <c r="D13" s="175"/>
      <c r="E13" s="189"/>
      <c r="F13" s="176"/>
    </row>
    <row r="14" spans="1:6" ht="24.75" customHeight="1">
      <c r="A14" s="184"/>
      <c r="B14" s="185" t="s">
        <v>687</v>
      </c>
      <c r="C14" s="188"/>
      <c r="D14" s="175"/>
      <c r="E14" s="189"/>
      <c r="F14" s="187">
        <v>24241185</v>
      </c>
    </row>
    <row r="15" spans="1:6" ht="31.5" customHeight="1">
      <c r="A15" s="163" t="s">
        <v>323</v>
      </c>
      <c r="B15" s="164" t="s">
        <v>324</v>
      </c>
      <c r="C15" s="165" t="s">
        <v>325</v>
      </c>
      <c r="D15" s="190"/>
      <c r="E15" s="190"/>
      <c r="F15" s="191">
        <v>0</v>
      </c>
    </row>
    <row r="16" spans="1:6" ht="18.75" customHeight="1">
      <c r="A16" s="192" t="s">
        <v>326</v>
      </c>
      <c r="B16" s="193" t="s">
        <v>688</v>
      </c>
      <c r="C16" s="194" t="s">
        <v>325</v>
      </c>
      <c r="D16" s="193" t="s">
        <v>327</v>
      </c>
      <c r="E16" s="193" t="s">
        <v>327</v>
      </c>
      <c r="F16" s="195"/>
    </row>
    <row r="17" spans="1:6" s="157" customFormat="1" ht="30" customHeight="1">
      <c r="A17" s="158" t="s">
        <v>328</v>
      </c>
      <c r="B17" s="159" t="s">
        <v>329</v>
      </c>
      <c r="C17" s="160" t="s">
        <v>325</v>
      </c>
      <c r="D17" s="161"/>
      <c r="E17" s="161"/>
      <c r="F17" s="162">
        <f>SUM(F15:F16)</f>
        <v>0</v>
      </c>
    </row>
    <row r="18" spans="1:6" ht="34.5" customHeight="1">
      <c r="A18" s="166" t="s">
        <v>330</v>
      </c>
      <c r="B18" s="167" t="s">
        <v>331</v>
      </c>
      <c r="C18" s="196"/>
      <c r="D18" s="197"/>
      <c r="E18" s="197"/>
      <c r="F18" s="198">
        <f>SUM(F19:F24)</f>
        <v>14430900</v>
      </c>
    </row>
    <row r="19" spans="1:6" ht="18.75" customHeight="1">
      <c r="A19" s="177" t="s">
        <v>332</v>
      </c>
      <c r="B19" s="180" t="s">
        <v>333</v>
      </c>
      <c r="C19" s="179" t="s">
        <v>316</v>
      </c>
      <c r="D19" s="199">
        <v>2.8</v>
      </c>
      <c r="E19" s="181">
        <v>4419000</v>
      </c>
      <c r="F19" s="182">
        <v>8248800</v>
      </c>
    </row>
    <row r="20" spans="1:6" ht="49.5" customHeight="1">
      <c r="A20" s="177" t="s">
        <v>334</v>
      </c>
      <c r="B20" s="178" t="s">
        <v>335</v>
      </c>
      <c r="C20" s="179" t="s">
        <v>316</v>
      </c>
      <c r="D20" s="199">
        <v>1</v>
      </c>
      <c r="E20" s="181">
        <v>2205000</v>
      </c>
      <c r="F20" s="182">
        <v>1470000</v>
      </c>
    </row>
    <row r="21" spans="1:6" ht="45.75" customHeight="1">
      <c r="A21" s="177" t="s">
        <v>336</v>
      </c>
      <c r="B21" s="178" t="s">
        <v>337</v>
      </c>
      <c r="C21" s="179" t="s">
        <v>316</v>
      </c>
      <c r="D21" s="199"/>
      <c r="E21" s="181"/>
      <c r="F21" s="182"/>
    </row>
    <row r="22" spans="1:6" ht="18.75" customHeight="1">
      <c r="A22" s="177" t="s">
        <v>338</v>
      </c>
      <c r="B22" s="180" t="s">
        <v>333</v>
      </c>
      <c r="C22" s="179" t="s">
        <v>316</v>
      </c>
      <c r="D22" s="199">
        <v>2.7</v>
      </c>
      <c r="E22" s="181">
        <v>4419000</v>
      </c>
      <c r="F22" s="182">
        <v>3977100</v>
      </c>
    </row>
    <row r="23" spans="1:6" ht="45" customHeight="1">
      <c r="A23" s="177" t="s">
        <v>339</v>
      </c>
      <c r="B23" s="178" t="s">
        <v>335</v>
      </c>
      <c r="C23" s="179" t="s">
        <v>316</v>
      </c>
      <c r="D23" s="199">
        <v>1</v>
      </c>
      <c r="E23" s="181">
        <v>2205000</v>
      </c>
      <c r="F23" s="182">
        <v>735000</v>
      </c>
    </row>
    <row r="24" spans="1:6" ht="24.75" customHeight="1">
      <c r="A24" s="177" t="s">
        <v>340</v>
      </c>
      <c r="B24" s="178" t="s">
        <v>341</v>
      </c>
      <c r="C24" s="179" t="s">
        <v>316</v>
      </c>
      <c r="D24" s="199"/>
      <c r="E24" s="181"/>
      <c r="F24" s="182"/>
    </row>
    <row r="25" spans="1:6" ht="18.75" customHeight="1">
      <c r="A25" s="184" t="s">
        <v>342</v>
      </c>
      <c r="B25" s="185" t="s">
        <v>343</v>
      </c>
      <c r="C25" s="174" t="s">
        <v>316</v>
      </c>
      <c r="D25" s="186"/>
      <c r="E25" s="186"/>
      <c r="F25" s="187"/>
    </row>
    <row r="26" spans="1:6" ht="18.75" customHeight="1">
      <c r="A26" s="184" t="s">
        <v>344</v>
      </c>
      <c r="B26" s="185" t="s">
        <v>345</v>
      </c>
      <c r="C26" s="174" t="s">
        <v>316</v>
      </c>
      <c r="D26" s="783">
        <v>27</v>
      </c>
      <c r="E26" s="186">
        <v>81700</v>
      </c>
      <c r="F26" s="187">
        <v>1470600</v>
      </c>
    </row>
    <row r="27" spans="1:6" ht="18.75" customHeight="1">
      <c r="A27" s="184" t="s">
        <v>346</v>
      </c>
      <c r="B27" s="185" t="s">
        <v>343</v>
      </c>
      <c r="C27" s="174" t="s">
        <v>316</v>
      </c>
      <c r="D27" s="186"/>
      <c r="E27" s="186"/>
      <c r="F27" s="187"/>
    </row>
    <row r="28" spans="1:6" ht="18.75" customHeight="1">
      <c r="A28" s="200" t="s">
        <v>347</v>
      </c>
      <c r="B28" s="201" t="s">
        <v>345</v>
      </c>
      <c r="C28" s="202" t="s">
        <v>316</v>
      </c>
      <c r="D28" s="783">
        <v>26</v>
      </c>
      <c r="E28" s="186">
        <v>81700</v>
      </c>
      <c r="F28" s="203">
        <v>708067</v>
      </c>
    </row>
    <row r="29" spans="1:6" ht="18.75" customHeight="1">
      <c r="A29" s="163" t="s">
        <v>348</v>
      </c>
      <c r="B29" s="164" t="s">
        <v>349</v>
      </c>
      <c r="C29" s="165" t="s">
        <v>325</v>
      </c>
      <c r="D29" s="186"/>
      <c r="E29" s="170"/>
      <c r="F29" s="187"/>
    </row>
    <row r="30" spans="1:6" ht="33.75" customHeight="1">
      <c r="A30" s="172" t="s">
        <v>348</v>
      </c>
      <c r="B30" s="201" t="s">
        <v>350</v>
      </c>
      <c r="C30" s="204"/>
      <c r="D30" s="205"/>
      <c r="E30" s="205"/>
      <c r="F30" s="206">
        <f>SUM(F31:F32)</f>
        <v>802000</v>
      </c>
    </row>
    <row r="31" spans="1:6" ht="37.5" customHeight="1">
      <c r="A31" s="184" t="s">
        <v>351</v>
      </c>
      <c r="B31" s="185" t="s">
        <v>352</v>
      </c>
      <c r="C31" s="174" t="s">
        <v>316</v>
      </c>
      <c r="D31" s="783">
        <v>2</v>
      </c>
      <c r="E31" s="186">
        <v>401000</v>
      </c>
      <c r="F31" s="187">
        <v>802000</v>
      </c>
    </row>
    <row r="32" spans="1:6" ht="44.25" customHeight="1">
      <c r="A32" s="184" t="s">
        <v>353</v>
      </c>
      <c r="B32" s="185" t="s">
        <v>354</v>
      </c>
      <c r="C32" s="174" t="s">
        <v>316</v>
      </c>
      <c r="D32" s="186"/>
      <c r="E32" s="186"/>
      <c r="F32" s="187"/>
    </row>
    <row r="33" spans="1:6" ht="30.75" customHeight="1">
      <c r="A33" s="207" t="s">
        <v>355</v>
      </c>
      <c r="B33" s="208" t="s">
        <v>356</v>
      </c>
      <c r="C33" s="209" t="s">
        <v>325</v>
      </c>
      <c r="D33" s="210"/>
      <c r="E33" s="210"/>
      <c r="F33" s="211">
        <f>SUM(F18+F25+F26+F27+F28+F30)</f>
        <v>17411567</v>
      </c>
    </row>
    <row r="34" spans="1:6" ht="29.25" customHeight="1">
      <c r="A34" s="212" t="s">
        <v>357</v>
      </c>
      <c r="B34" s="213" t="s">
        <v>358</v>
      </c>
      <c r="C34" s="214" t="s">
        <v>325</v>
      </c>
      <c r="D34" s="215"/>
      <c r="E34" s="215"/>
      <c r="F34" s="216"/>
    </row>
    <row r="35" spans="1:6" ht="22.5" customHeight="1">
      <c r="A35" s="184" t="s">
        <v>359</v>
      </c>
      <c r="B35" s="185" t="s">
        <v>360</v>
      </c>
      <c r="C35" s="188" t="s">
        <v>361</v>
      </c>
      <c r="D35" s="175"/>
      <c r="E35" s="186"/>
      <c r="F35" s="187"/>
    </row>
    <row r="36" spans="1:6" ht="22.5" customHeight="1">
      <c r="A36" s="184" t="s">
        <v>362</v>
      </c>
      <c r="B36" s="185" t="s">
        <v>363</v>
      </c>
      <c r="C36" s="188" t="s">
        <v>361</v>
      </c>
      <c r="D36" s="175"/>
      <c r="E36" s="186"/>
      <c r="F36" s="187"/>
    </row>
    <row r="37" spans="1:6" ht="18.75" customHeight="1">
      <c r="A37" s="184" t="s">
        <v>364</v>
      </c>
      <c r="B37" s="185" t="s">
        <v>365</v>
      </c>
      <c r="C37" s="174" t="s">
        <v>316</v>
      </c>
      <c r="D37" s="186"/>
      <c r="E37" s="186"/>
      <c r="F37" s="187"/>
    </row>
    <row r="38" spans="1:6" ht="18.75" customHeight="1">
      <c r="A38" s="184" t="s">
        <v>366</v>
      </c>
      <c r="B38" s="185" t="s">
        <v>367</v>
      </c>
      <c r="C38" s="174" t="s">
        <v>316</v>
      </c>
      <c r="D38" s="186"/>
      <c r="E38" s="186"/>
      <c r="F38" s="187"/>
    </row>
    <row r="39" spans="1:6" ht="18.75" customHeight="1">
      <c r="A39" s="184" t="s">
        <v>368</v>
      </c>
      <c r="B39" s="185" t="s">
        <v>369</v>
      </c>
      <c r="C39" s="174" t="s">
        <v>316</v>
      </c>
      <c r="D39" s="186"/>
      <c r="E39" s="186"/>
      <c r="F39" s="187"/>
    </row>
    <row r="40" spans="1:6" ht="18.75" customHeight="1">
      <c r="A40" s="184" t="s">
        <v>370</v>
      </c>
      <c r="B40" s="185" t="s">
        <v>371</v>
      </c>
      <c r="C40" s="174" t="s">
        <v>316</v>
      </c>
      <c r="D40" s="186"/>
      <c r="E40" s="186"/>
      <c r="F40" s="187"/>
    </row>
    <row r="41" spans="1:6" ht="18.75" customHeight="1">
      <c r="A41" s="184" t="s">
        <v>372</v>
      </c>
      <c r="B41" s="185" t="s">
        <v>373</v>
      </c>
      <c r="C41" s="174" t="s">
        <v>316</v>
      </c>
      <c r="D41" s="186"/>
      <c r="E41" s="186"/>
      <c r="F41" s="187"/>
    </row>
    <row r="42" spans="1:6" ht="18.75" customHeight="1">
      <c r="A42" s="184" t="s">
        <v>374</v>
      </c>
      <c r="B42" s="185" t="s">
        <v>375</v>
      </c>
      <c r="C42" s="174" t="s">
        <v>316</v>
      </c>
      <c r="D42" s="186"/>
      <c r="E42" s="186"/>
      <c r="F42" s="187"/>
    </row>
    <row r="43" spans="1:6" ht="25.5" customHeight="1">
      <c r="A43" s="184" t="s">
        <v>376</v>
      </c>
      <c r="B43" s="185" t="s">
        <v>377</v>
      </c>
      <c r="C43" s="174" t="s">
        <v>316</v>
      </c>
      <c r="D43" s="186"/>
      <c r="E43" s="186"/>
      <c r="F43" s="187"/>
    </row>
    <row r="44" spans="1:6" ht="25.5" customHeight="1">
      <c r="A44" s="184" t="s">
        <v>681</v>
      </c>
      <c r="B44" s="185" t="s">
        <v>682</v>
      </c>
      <c r="C44" s="174" t="s">
        <v>683</v>
      </c>
      <c r="D44" s="186">
        <v>12</v>
      </c>
      <c r="E44" s="186">
        <v>3100000</v>
      </c>
      <c r="F44" s="187">
        <v>3100000</v>
      </c>
    </row>
    <row r="45" spans="1:6" ht="30" customHeight="1">
      <c r="A45" s="184" t="s">
        <v>378</v>
      </c>
      <c r="B45" s="185" t="s">
        <v>379</v>
      </c>
      <c r="C45" s="174" t="s">
        <v>316</v>
      </c>
      <c r="D45" s="186"/>
      <c r="E45" s="186"/>
      <c r="F45" s="187"/>
    </row>
    <row r="46" spans="1:6" ht="22.5" customHeight="1">
      <c r="A46" s="184" t="s">
        <v>380</v>
      </c>
      <c r="B46" s="185" t="s">
        <v>381</v>
      </c>
      <c r="C46" s="174" t="s">
        <v>316</v>
      </c>
      <c r="D46" s="186"/>
      <c r="E46" s="186"/>
      <c r="F46" s="187"/>
    </row>
    <row r="47" spans="1:6" ht="33.75" customHeight="1">
      <c r="A47" s="184" t="s">
        <v>382</v>
      </c>
      <c r="B47" s="185" t="s">
        <v>383</v>
      </c>
      <c r="C47" s="174" t="s">
        <v>316</v>
      </c>
      <c r="D47" s="186"/>
      <c r="E47" s="186"/>
      <c r="F47" s="187"/>
    </row>
    <row r="48" spans="1:6" ht="33.75" customHeight="1">
      <c r="A48" s="184" t="s">
        <v>384</v>
      </c>
      <c r="B48" s="185" t="s">
        <v>385</v>
      </c>
      <c r="C48" s="174" t="s">
        <v>316</v>
      </c>
      <c r="D48" s="189"/>
      <c r="E48" s="186"/>
      <c r="F48" s="187"/>
    </row>
    <row r="49" spans="1:6" ht="18.75" customHeight="1">
      <c r="A49" s="184" t="s">
        <v>386</v>
      </c>
      <c r="B49" s="185" t="s">
        <v>387</v>
      </c>
      <c r="C49" s="174" t="s">
        <v>325</v>
      </c>
      <c r="D49" s="175"/>
      <c r="E49" s="186"/>
      <c r="F49" s="187"/>
    </row>
    <row r="50" spans="1:6" ht="27" customHeight="1">
      <c r="A50" s="184" t="s">
        <v>388</v>
      </c>
      <c r="B50" s="185" t="s">
        <v>389</v>
      </c>
      <c r="C50" s="174" t="s">
        <v>316</v>
      </c>
      <c r="D50" s="784">
        <v>0.88</v>
      </c>
      <c r="E50" s="186">
        <v>1900000</v>
      </c>
      <c r="F50" s="217">
        <v>1672000</v>
      </c>
    </row>
    <row r="51" spans="1:6" ht="18.75" customHeight="1">
      <c r="A51" s="184" t="s">
        <v>390</v>
      </c>
      <c r="B51" s="185" t="s">
        <v>391</v>
      </c>
      <c r="C51" s="174" t="s">
        <v>325</v>
      </c>
      <c r="D51" s="186"/>
      <c r="E51" s="175"/>
      <c r="F51" s="217">
        <v>1417532</v>
      </c>
    </row>
    <row r="52" spans="1:6" ht="29.25" customHeight="1">
      <c r="A52" s="184" t="s">
        <v>392</v>
      </c>
      <c r="B52" s="185" t="s">
        <v>393</v>
      </c>
      <c r="C52" s="174" t="s">
        <v>325</v>
      </c>
      <c r="D52" s="186">
        <v>1008</v>
      </c>
      <c r="E52" s="186">
        <v>285</v>
      </c>
      <c r="F52" s="217">
        <v>287280</v>
      </c>
    </row>
    <row r="53" spans="1:6" ht="31.5" customHeight="1">
      <c r="A53" s="163" t="s">
        <v>394</v>
      </c>
      <c r="B53" s="164" t="s">
        <v>395</v>
      </c>
      <c r="C53" s="165" t="s">
        <v>325</v>
      </c>
      <c r="D53" s="190"/>
      <c r="E53" s="190"/>
      <c r="F53" s="218">
        <f>SUM(F34:F52)</f>
        <v>6476812</v>
      </c>
    </row>
    <row r="54" spans="1:6" ht="38.25" customHeight="1">
      <c r="A54" s="184" t="s">
        <v>396</v>
      </c>
      <c r="B54" s="185" t="s">
        <v>397</v>
      </c>
      <c r="C54" s="174" t="s">
        <v>398</v>
      </c>
      <c r="D54" s="186">
        <v>1210</v>
      </c>
      <c r="E54" s="186"/>
      <c r="F54" s="187">
        <v>1800000</v>
      </c>
    </row>
    <row r="55" spans="1:6" ht="37.5" customHeight="1">
      <c r="A55" s="184" t="s">
        <v>399</v>
      </c>
      <c r="B55" s="185" t="s">
        <v>400</v>
      </c>
      <c r="C55" s="174" t="s">
        <v>398</v>
      </c>
      <c r="D55" s="175"/>
      <c r="E55" s="175"/>
      <c r="F55" s="217"/>
    </row>
    <row r="56" spans="1:6" ht="39" customHeight="1">
      <c r="A56" s="184" t="s">
        <v>401</v>
      </c>
      <c r="B56" s="185" t="s">
        <v>402</v>
      </c>
      <c r="C56" s="174" t="s">
        <v>398</v>
      </c>
      <c r="D56" s="175"/>
      <c r="E56" s="175"/>
      <c r="F56" s="187">
        <f>F54+F55</f>
        <v>1800000</v>
      </c>
    </row>
    <row r="57" spans="1:6" ht="18" customHeight="1">
      <c r="A57" s="219" t="s">
        <v>403</v>
      </c>
      <c r="B57" s="220" t="s">
        <v>404</v>
      </c>
      <c r="C57" s="221" t="s">
        <v>398</v>
      </c>
      <c r="D57" s="222"/>
      <c r="E57" s="222"/>
      <c r="F57" s="223">
        <f>F56</f>
        <v>1800000</v>
      </c>
    </row>
    <row r="58" spans="1:6" ht="21.75" customHeight="1">
      <c r="A58" s="158"/>
      <c r="B58" s="161" t="s">
        <v>405</v>
      </c>
      <c r="C58" s="224"/>
      <c r="D58" s="225"/>
      <c r="E58" s="225"/>
      <c r="F58" s="162">
        <f>F17+F33+F53+F57</f>
        <v>25688379</v>
      </c>
    </row>
    <row r="62" spans="3:6" ht="18.75" customHeight="1">
      <c r="C62" s="1127"/>
      <c r="D62" s="1127"/>
      <c r="E62" s="1127"/>
      <c r="F62" s="149"/>
    </row>
    <row r="63" spans="3:6" ht="18.75" customHeight="1">
      <c r="C63" s="1130"/>
      <c r="D63" s="1130"/>
      <c r="E63" s="1130"/>
      <c r="F63" s="156"/>
    </row>
    <row r="64" spans="3:6" ht="18.75" customHeight="1">
      <c r="C64" s="1127"/>
      <c r="D64" s="1127"/>
      <c r="E64" s="1127"/>
      <c r="F64" s="149"/>
    </row>
    <row r="65" spans="3:6" ht="18.75" customHeight="1">
      <c r="C65" s="1127"/>
      <c r="D65" s="1127"/>
      <c r="E65" s="1127"/>
      <c r="F65" s="149"/>
    </row>
    <row r="66" spans="3:6" ht="18.75" customHeight="1">
      <c r="C66" s="1127"/>
      <c r="D66" s="1127"/>
      <c r="E66" s="1127"/>
      <c r="F66" s="149"/>
    </row>
    <row r="67" spans="3:6" ht="18.75" customHeight="1">
      <c r="C67" s="1131"/>
      <c r="D67" s="1131"/>
      <c r="E67" s="1131"/>
      <c r="F67" s="151"/>
    </row>
    <row r="68" ht="12.75">
      <c r="D68" s="146"/>
    </row>
  </sheetData>
  <sheetProtection/>
  <mergeCells count="11">
    <mergeCell ref="C67:E67"/>
    <mergeCell ref="A2:F2"/>
    <mergeCell ref="A3:A4"/>
    <mergeCell ref="B3:B4"/>
    <mergeCell ref="D3:F3"/>
    <mergeCell ref="C65:E65"/>
    <mergeCell ref="A1:F1"/>
    <mergeCell ref="C62:E62"/>
    <mergeCell ref="C63:E63"/>
    <mergeCell ref="C64:E64"/>
    <mergeCell ref="C66:E6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........./2020. (.........)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2"/>
  <sheetViews>
    <sheetView zoomScale="70" zoomScaleNormal="70" zoomScalePageLayoutView="0" workbookViewId="0" topLeftCell="A1">
      <selection activeCell="A1" sqref="A1:N1"/>
    </sheetView>
  </sheetViews>
  <sheetFormatPr defaultColWidth="9.375" defaultRowHeight="12.75"/>
  <cols>
    <col min="1" max="1" width="6.75390625" style="555" customWidth="1"/>
    <col min="2" max="2" width="45.00390625" style="555" customWidth="1"/>
    <col min="3" max="3" width="10.375" style="559" customWidth="1"/>
    <col min="4" max="4" width="10.375" style="555" customWidth="1"/>
    <col min="5" max="5" width="12.375" style="555" customWidth="1"/>
    <col min="6" max="6" width="12.75390625" style="555" customWidth="1"/>
    <col min="7" max="7" width="14.375" style="555" customWidth="1"/>
    <col min="8" max="11" width="13.125" style="555" customWidth="1"/>
    <col min="12" max="12" width="16.50390625" style="555" customWidth="1"/>
    <col min="13" max="13" width="14.125" style="555" customWidth="1"/>
    <col min="14" max="14" width="16.75390625" style="555" customWidth="1"/>
    <col min="15" max="16384" width="9.375" style="555" customWidth="1"/>
  </cols>
  <sheetData>
    <row r="1" spans="1:14" ht="37.5" customHeight="1">
      <c r="A1" s="1149" t="s">
        <v>699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</row>
    <row r="2" spans="1:14" ht="25.5" customHeight="1">
      <c r="A2" s="1149" t="s">
        <v>608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</row>
    <row r="3" spans="13:14" ht="25.5" customHeight="1">
      <c r="M3" s="1150" t="s">
        <v>1</v>
      </c>
      <c r="N3" s="1150"/>
    </row>
    <row r="4" spans="1:14" ht="18" customHeight="1">
      <c r="A4" s="1144" t="s">
        <v>406</v>
      </c>
      <c r="B4" s="1142" t="s">
        <v>267</v>
      </c>
      <c r="C4" s="1142" t="s">
        <v>617</v>
      </c>
      <c r="D4" s="1142" t="s">
        <v>618</v>
      </c>
      <c r="E4" s="1142" t="s">
        <v>619</v>
      </c>
      <c r="F4" s="1142" t="s">
        <v>620</v>
      </c>
      <c r="G4" s="1142"/>
      <c r="H4" s="1142"/>
      <c r="I4" s="1151" t="s">
        <v>621</v>
      </c>
      <c r="J4" s="1152"/>
      <c r="K4" s="1152"/>
      <c r="L4" s="1152"/>
      <c r="M4" s="1152"/>
      <c r="N4" s="1153"/>
    </row>
    <row r="5" spans="1:14" ht="18" customHeight="1">
      <c r="A5" s="1145"/>
      <c r="B5" s="1143"/>
      <c r="C5" s="1143"/>
      <c r="D5" s="1143"/>
      <c r="E5" s="1143"/>
      <c r="F5" s="1143"/>
      <c r="G5" s="1143"/>
      <c r="H5" s="1143"/>
      <c r="I5" s="1143" t="s">
        <v>700</v>
      </c>
      <c r="J5" s="1143"/>
      <c r="K5" s="1143"/>
      <c r="L5" s="1143"/>
      <c r="M5" s="1143" t="s">
        <v>701</v>
      </c>
      <c r="N5" s="1147"/>
    </row>
    <row r="6" spans="1:14" ht="18" customHeight="1">
      <c r="A6" s="1145"/>
      <c r="B6" s="1143"/>
      <c r="C6" s="1143"/>
      <c r="D6" s="1143"/>
      <c r="E6" s="1143"/>
      <c r="F6" s="1143" t="s">
        <v>622</v>
      </c>
      <c r="G6" s="1143" t="s">
        <v>573</v>
      </c>
      <c r="H6" s="1143" t="s">
        <v>702</v>
      </c>
      <c r="I6" s="1143" t="s">
        <v>623</v>
      </c>
      <c r="J6" s="1143"/>
      <c r="K6" s="1140" t="s">
        <v>704</v>
      </c>
      <c r="L6" s="1143" t="s">
        <v>624</v>
      </c>
      <c r="M6" s="1143" t="s">
        <v>623</v>
      </c>
      <c r="N6" s="1147" t="s">
        <v>624</v>
      </c>
    </row>
    <row r="7" spans="1:14" ht="67.5" customHeight="1">
      <c r="A7" s="1146"/>
      <c r="B7" s="1140"/>
      <c r="C7" s="1140" t="s">
        <v>625</v>
      </c>
      <c r="D7" s="1140"/>
      <c r="E7" s="1140"/>
      <c r="F7" s="1140"/>
      <c r="G7" s="1140"/>
      <c r="H7" s="1140"/>
      <c r="I7" s="703" t="s">
        <v>407</v>
      </c>
      <c r="J7" s="703" t="s">
        <v>703</v>
      </c>
      <c r="K7" s="1141"/>
      <c r="L7" s="1140"/>
      <c r="M7" s="1140"/>
      <c r="N7" s="1148"/>
    </row>
    <row r="8" spans="1:14" ht="25.5" customHeight="1">
      <c r="A8" s="706" t="s">
        <v>9</v>
      </c>
      <c r="B8" s="707"/>
      <c r="C8" s="803"/>
      <c r="D8" s="708"/>
      <c r="E8" s="707"/>
      <c r="F8" s="707"/>
      <c r="G8" s="707"/>
      <c r="H8" s="707"/>
      <c r="I8" s="707"/>
      <c r="J8" s="707"/>
      <c r="K8" s="707"/>
      <c r="L8" s="707"/>
      <c r="M8" s="707"/>
      <c r="N8" s="709"/>
    </row>
    <row r="9" spans="1:14" ht="25.5" customHeight="1">
      <c r="A9" s="558" t="s">
        <v>12</v>
      </c>
      <c r="B9" s="705"/>
      <c r="C9" s="704"/>
      <c r="D9" s="704"/>
      <c r="E9" s="705"/>
      <c r="F9" s="705"/>
      <c r="G9" s="705"/>
      <c r="H9" s="705"/>
      <c r="I9" s="705"/>
      <c r="J9" s="705"/>
      <c r="K9" s="705"/>
      <c r="L9" s="705"/>
      <c r="M9" s="705"/>
      <c r="N9" s="710"/>
    </row>
    <row r="10" spans="1:14" ht="25.5" customHeight="1">
      <c r="A10" s="558" t="s">
        <v>15</v>
      </c>
      <c r="B10" s="705"/>
      <c r="C10" s="704"/>
      <c r="D10" s="704"/>
      <c r="E10" s="705"/>
      <c r="F10" s="301"/>
      <c r="G10" s="705"/>
      <c r="H10" s="705"/>
      <c r="I10" s="705"/>
      <c r="J10" s="705"/>
      <c r="K10" s="705"/>
      <c r="L10" s="705"/>
      <c r="M10" s="705"/>
      <c r="N10" s="710"/>
    </row>
    <row r="11" spans="1:14" ht="25.5" customHeight="1">
      <c r="A11" s="558" t="s">
        <v>18</v>
      </c>
      <c r="B11" s="705"/>
      <c r="C11" s="704"/>
      <c r="D11" s="704"/>
      <c r="E11" s="705"/>
      <c r="F11" s="301"/>
      <c r="G11" s="705"/>
      <c r="H11" s="705"/>
      <c r="I11" s="705"/>
      <c r="J11" s="705"/>
      <c r="K11" s="705"/>
      <c r="L11" s="705"/>
      <c r="M11" s="705"/>
      <c r="N11" s="710"/>
    </row>
    <row r="12" spans="1:14" ht="25.5" customHeight="1">
      <c r="A12" s="558" t="s">
        <v>21</v>
      </c>
      <c r="B12" s="705"/>
      <c r="C12" s="704"/>
      <c r="D12" s="705"/>
      <c r="E12" s="705"/>
      <c r="F12" s="705"/>
      <c r="G12" s="787"/>
      <c r="H12" s="788"/>
      <c r="I12" s="788"/>
      <c r="J12" s="788"/>
      <c r="K12" s="788"/>
      <c r="L12" s="705"/>
      <c r="M12" s="705"/>
      <c r="N12" s="710"/>
    </row>
    <row r="13" spans="1:14" ht="25.5" customHeight="1">
      <c r="A13" s="711" t="s">
        <v>24</v>
      </c>
      <c r="B13" s="712"/>
      <c r="C13" s="713"/>
      <c r="D13" s="712"/>
      <c r="E13" s="712"/>
      <c r="F13" s="712"/>
      <c r="G13" s="790"/>
      <c r="H13" s="790"/>
      <c r="I13" s="790"/>
      <c r="J13" s="790"/>
      <c r="K13" s="790"/>
      <c r="L13" s="712"/>
      <c r="M13" s="712"/>
      <c r="N13" s="714"/>
    </row>
    <row r="14" spans="1:14" ht="25.5" customHeight="1">
      <c r="A14" s="556" t="s">
        <v>27</v>
      </c>
      <c r="B14" s="718" t="s">
        <v>626</v>
      </c>
      <c r="C14" s="320"/>
      <c r="D14" s="320"/>
      <c r="E14" s="320">
        <f aca="true" t="shared" si="0" ref="E14:N14">SUM(E8:E13)</f>
        <v>0</v>
      </c>
      <c r="F14" s="320">
        <f t="shared" si="0"/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320">
        <f t="shared" si="0"/>
        <v>0</v>
      </c>
      <c r="M14" s="320">
        <f t="shared" si="0"/>
        <v>0</v>
      </c>
      <c r="N14" s="322">
        <f t="shared" si="0"/>
        <v>0</v>
      </c>
    </row>
    <row r="15" spans="1:14" ht="25.5" customHeight="1">
      <c r="A15" s="557" t="s">
        <v>30</v>
      </c>
      <c r="B15" s="715"/>
      <c r="C15" s="716"/>
      <c r="D15" s="715"/>
      <c r="E15" s="715"/>
      <c r="F15" s="715"/>
      <c r="G15" s="789"/>
      <c r="H15" s="789"/>
      <c r="I15" s="789"/>
      <c r="J15" s="789"/>
      <c r="K15" s="789"/>
      <c r="L15" s="715"/>
      <c r="M15" s="715"/>
      <c r="N15" s="717"/>
    </row>
    <row r="16" spans="1:14" ht="25.5" customHeight="1">
      <c r="A16" s="558" t="s">
        <v>33</v>
      </c>
      <c r="B16" s="705"/>
      <c r="C16" s="704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10"/>
    </row>
    <row r="17" spans="1:14" ht="25.5" customHeight="1">
      <c r="A17" s="558" t="s">
        <v>36</v>
      </c>
      <c r="B17" s="705"/>
      <c r="C17" s="704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10"/>
    </row>
    <row r="18" spans="1:14" ht="25.5" customHeight="1">
      <c r="A18" s="711" t="s">
        <v>38</v>
      </c>
      <c r="B18" s="712"/>
      <c r="C18" s="713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4"/>
    </row>
    <row r="19" spans="1:14" ht="25.5" customHeight="1">
      <c r="A19" s="556" t="s">
        <v>40</v>
      </c>
      <c r="B19" s="718" t="s">
        <v>627</v>
      </c>
      <c r="C19" s="320"/>
      <c r="D19" s="320"/>
      <c r="E19" s="320">
        <f aca="true" t="shared" si="1" ref="E19:N19">SUM(E15:E18)</f>
        <v>0</v>
      </c>
      <c r="F19" s="320">
        <f t="shared" si="1"/>
        <v>0</v>
      </c>
      <c r="G19" s="320">
        <f t="shared" si="1"/>
        <v>0</v>
      </c>
      <c r="H19" s="320">
        <f t="shared" si="1"/>
        <v>0</v>
      </c>
      <c r="I19" s="320">
        <f t="shared" si="1"/>
        <v>0</v>
      </c>
      <c r="J19" s="320">
        <f t="shared" si="1"/>
        <v>0</v>
      </c>
      <c r="K19" s="320">
        <f t="shared" si="1"/>
        <v>0</v>
      </c>
      <c r="L19" s="320">
        <f t="shared" si="1"/>
        <v>0</v>
      </c>
      <c r="M19" s="320">
        <f t="shared" si="1"/>
        <v>0</v>
      </c>
      <c r="N19" s="322">
        <f t="shared" si="1"/>
        <v>0</v>
      </c>
    </row>
    <row r="20" spans="1:14" ht="25.5" customHeight="1">
      <c r="A20" s="556" t="s">
        <v>42</v>
      </c>
      <c r="B20" s="718" t="s">
        <v>405</v>
      </c>
      <c r="C20" s="320"/>
      <c r="D20" s="320"/>
      <c r="E20" s="320">
        <f aca="true" t="shared" si="2" ref="E20:N20">E14+E19</f>
        <v>0</v>
      </c>
      <c r="F20" s="320">
        <f t="shared" si="2"/>
        <v>0</v>
      </c>
      <c r="G20" s="320">
        <f t="shared" si="2"/>
        <v>0</v>
      </c>
      <c r="H20" s="320">
        <f t="shared" si="2"/>
        <v>0</v>
      </c>
      <c r="I20" s="320">
        <f t="shared" si="2"/>
        <v>0</v>
      </c>
      <c r="J20" s="320">
        <f t="shared" si="2"/>
        <v>0</v>
      </c>
      <c r="K20" s="320">
        <f t="shared" si="2"/>
        <v>0</v>
      </c>
      <c r="L20" s="320">
        <f t="shared" si="2"/>
        <v>0</v>
      </c>
      <c r="M20" s="320">
        <f t="shared" si="2"/>
        <v>0</v>
      </c>
      <c r="N20" s="322">
        <f t="shared" si="2"/>
        <v>0</v>
      </c>
    </row>
    <row r="21" ht="17.25" customHeight="1">
      <c r="A21" s="559"/>
    </row>
    <row r="22" ht="17.25" customHeight="1">
      <c r="A22" s="559"/>
    </row>
  </sheetData>
  <sheetProtection/>
  <mergeCells count="21">
    <mergeCell ref="A1:N1"/>
    <mergeCell ref="M3:N3"/>
    <mergeCell ref="I4:N4"/>
    <mergeCell ref="I5:L5"/>
    <mergeCell ref="M5:N5"/>
    <mergeCell ref="C4:C6"/>
    <mergeCell ref="F6:F7"/>
    <mergeCell ref="M6:M7"/>
    <mergeCell ref="A2:N2"/>
    <mergeCell ref="L6:L7"/>
    <mergeCell ref="H6:H7"/>
    <mergeCell ref="K6:K7"/>
    <mergeCell ref="D4:D6"/>
    <mergeCell ref="I6:J6"/>
    <mergeCell ref="F4:H5"/>
    <mergeCell ref="A4:A7"/>
    <mergeCell ref="N6:N7"/>
    <mergeCell ref="C7:D7"/>
    <mergeCell ref="B4:B7"/>
    <mergeCell ref="E4:E7"/>
    <mergeCell ref="G6:G7"/>
  </mergeCells>
  <printOptions horizontalCentered="1"/>
  <pageMargins left="0.3937007874015748" right="0.3937007874015748" top="1.1811023622047245" bottom="0.984251968503937" header="0.7874015748031497" footer="0.7874015748031497"/>
  <pageSetup fitToHeight="1" fitToWidth="1" horizontalDpi="300" verticalDpi="300" orientation="landscape" paperSize="9" scale="73" r:id="rId1"/>
  <headerFooter alignWithMargins="0">
    <oddHeader xml:space="preserve">&amp;R&amp;"Times New Roman CE,Félkövér dőlt"&amp;11 4. melléklet a ........./2020. (.........)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1">
      <selection activeCell="A1" sqref="A1:E1"/>
    </sheetView>
  </sheetViews>
  <sheetFormatPr defaultColWidth="9.375" defaultRowHeight="12.75"/>
  <cols>
    <col min="1" max="1" width="8.50390625" style="227" customWidth="1"/>
    <col min="2" max="2" width="9.375" style="227" customWidth="1"/>
    <col min="3" max="3" width="22.125" style="227" customWidth="1"/>
    <col min="4" max="4" width="40.50390625" style="227" customWidth="1"/>
    <col min="5" max="5" width="30.75390625" style="229" customWidth="1"/>
    <col min="6" max="6" width="14.375" style="685" customWidth="1"/>
    <col min="7" max="16384" width="9.375" style="227" customWidth="1"/>
  </cols>
  <sheetData>
    <row r="1" spans="1:5" ht="41.25" customHeight="1">
      <c r="A1" s="1166" t="s">
        <v>705</v>
      </c>
      <c r="B1" s="1167"/>
      <c r="C1" s="1167"/>
      <c r="D1" s="1167"/>
      <c r="E1" s="1167"/>
    </row>
    <row r="2" spans="1:5" ht="13.5">
      <c r="A2" s="1170" t="s">
        <v>608</v>
      </c>
      <c r="B2" s="1171"/>
      <c r="C2" s="1171"/>
      <c r="D2" s="1171"/>
      <c r="E2" s="1171"/>
    </row>
    <row r="3" spans="1:5" ht="13.5">
      <c r="A3" s="228"/>
      <c r="B3" s="228"/>
      <c r="C3" s="228"/>
      <c r="D3" s="228"/>
      <c r="E3" s="230" t="s">
        <v>1</v>
      </c>
    </row>
    <row r="4" spans="1:5" ht="33" customHeight="1">
      <c r="A4" s="676" t="s">
        <v>406</v>
      </c>
      <c r="B4" s="1168" t="s">
        <v>409</v>
      </c>
      <c r="C4" s="1168"/>
      <c r="D4" s="1168"/>
      <c r="E4" s="677" t="s">
        <v>410</v>
      </c>
    </row>
    <row r="5" spans="1:5" ht="21.75" customHeight="1">
      <c r="A5" s="673" t="s">
        <v>9</v>
      </c>
      <c r="B5" s="1169"/>
      <c r="C5" s="1169"/>
      <c r="D5" s="1169"/>
      <c r="E5" s="679"/>
    </row>
    <row r="6" spans="1:5" ht="21.75" customHeight="1">
      <c r="A6" s="231" t="s">
        <v>12</v>
      </c>
      <c r="B6" s="1154"/>
      <c r="C6" s="1154"/>
      <c r="D6" s="1154"/>
      <c r="E6" s="680"/>
    </row>
    <row r="7" spans="1:5" ht="21.75" customHeight="1">
      <c r="A7" s="231" t="s">
        <v>15</v>
      </c>
      <c r="B7" s="1154"/>
      <c r="C7" s="1154"/>
      <c r="D7" s="1154"/>
      <c r="E7" s="680"/>
    </row>
    <row r="8" spans="1:5" ht="21.75" customHeight="1">
      <c r="A8" s="231" t="s">
        <v>18</v>
      </c>
      <c r="B8" s="1154"/>
      <c r="C8" s="1154"/>
      <c r="D8" s="1154"/>
      <c r="E8" s="680"/>
    </row>
    <row r="9" spans="1:5" ht="21.75" customHeight="1">
      <c r="A9" s="231" t="s">
        <v>21</v>
      </c>
      <c r="B9" s="1165"/>
      <c r="C9" s="1165"/>
      <c r="D9" s="1165"/>
      <c r="E9" s="681"/>
    </row>
    <row r="10" spans="1:5" ht="29.25" customHeight="1">
      <c r="A10" s="231" t="s">
        <v>24</v>
      </c>
      <c r="B10" s="1165"/>
      <c r="C10" s="1165"/>
      <c r="D10" s="1165"/>
      <c r="E10" s="681"/>
    </row>
    <row r="11" spans="1:5" ht="21.75" customHeight="1">
      <c r="A11" s="231" t="s">
        <v>27</v>
      </c>
      <c r="B11" s="1165"/>
      <c r="C11" s="1165"/>
      <c r="D11" s="1165"/>
      <c r="E11" s="681"/>
    </row>
    <row r="12" spans="1:5" ht="21.75" customHeight="1">
      <c r="A12" s="231" t="s">
        <v>30</v>
      </c>
      <c r="B12" s="1154"/>
      <c r="C12" s="1154"/>
      <c r="D12" s="1154"/>
      <c r="E12" s="680"/>
    </row>
    <row r="13" spans="1:5" ht="21.75" customHeight="1">
      <c r="A13" s="231" t="s">
        <v>33</v>
      </c>
      <c r="B13" s="1154"/>
      <c r="C13" s="1154"/>
      <c r="D13" s="1154"/>
      <c r="E13" s="680"/>
    </row>
    <row r="14" spans="1:5" ht="21.75" customHeight="1">
      <c r="A14" s="231" t="s">
        <v>36</v>
      </c>
      <c r="B14" s="1154"/>
      <c r="C14" s="1154"/>
      <c r="D14" s="1154"/>
      <c r="E14" s="680"/>
    </row>
    <row r="15" spans="1:5" ht="30" customHeight="1">
      <c r="A15" s="231" t="s">
        <v>40</v>
      </c>
      <c r="B15" s="1154"/>
      <c r="C15" s="1154"/>
      <c r="D15" s="1154"/>
      <c r="E15" s="682"/>
    </row>
    <row r="16" spans="1:5" ht="30" customHeight="1">
      <c r="A16" s="231" t="s">
        <v>42</v>
      </c>
      <c r="B16" s="1154"/>
      <c r="C16" s="1154"/>
      <c r="D16" s="1154"/>
      <c r="E16" s="682"/>
    </row>
    <row r="17" spans="1:5" ht="21.75" customHeight="1">
      <c r="A17" s="231" t="s">
        <v>44</v>
      </c>
      <c r="B17" s="1154"/>
      <c r="C17" s="1154"/>
      <c r="D17" s="1154"/>
      <c r="E17" s="682"/>
    </row>
    <row r="18" spans="1:5" ht="21.75" customHeight="1">
      <c r="A18" s="231" t="s">
        <v>46</v>
      </c>
      <c r="B18" s="1158"/>
      <c r="C18" s="1158"/>
      <c r="D18" s="1158"/>
      <c r="E18" s="682"/>
    </row>
    <row r="19" spans="1:5" ht="21.75" customHeight="1">
      <c r="A19" s="672" t="s">
        <v>48</v>
      </c>
      <c r="B19" s="1160"/>
      <c r="C19" s="1161"/>
      <c r="D19" s="1162"/>
      <c r="E19" s="683"/>
    </row>
    <row r="20" spans="1:5" ht="21.75" customHeight="1">
      <c r="A20" s="678" t="s">
        <v>50</v>
      </c>
      <c r="B20" s="1156" t="s">
        <v>223</v>
      </c>
      <c r="C20" s="1156"/>
      <c r="D20" s="1156"/>
      <c r="E20" s="675">
        <f>SUM(E5+E6+E7+E8+E12+E13+E14+E15+E16+E17+E18)</f>
        <v>0</v>
      </c>
    </row>
    <row r="21" spans="1:5" ht="21.75" customHeight="1">
      <c r="A21" s="674" t="s">
        <v>53</v>
      </c>
      <c r="B21" s="1159"/>
      <c r="C21" s="1159"/>
      <c r="D21" s="1159"/>
      <c r="E21" s="683"/>
    </row>
    <row r="22" spans="1:5" ht="21.75" customHeight="1">
      <c r="A22" s="678" t="s">
        <v>56</v>
      </c>
      <c r="B22" s="1157" t="s">
        <v>616</v>
      </c>
      <c r="C22" s="1157"/>
      <c r="D22" s="1157"/>
      <c r="E22" s="675">
        <f>SUM(E21)</f>
        <v>0</v>
      </c>
    </row>
    <row r="23" spans="1:6" s="232" customFormat="1" ht="24" customHeight="1">
      <c r="A23" s="1163" t="s">
        <v>609</v>
      </c>
      <c r="B23" s="1164"/>
      <c r="C23" s="1164"/>
      <c r="D23" s="1164"/>
      <c r="E23" s="684">
        <f>SUM(E20+E22)</f>
        <v>0</v>
      </c>
      <c r="F23" s="686"/>
    </row>
    <row r="24" spans="1:5" ht="13.5">
      <c r="A24" s="233"/>
      <c r="B24" s="1155"/>
      <c r="C24" s="1155"/>
      <c r="D24" s="1155"/>
      <c r="E24" s="234"/>
    </row>
  </sheetData>
  <sheetProtection/>
  <mergeCells count="23">
    <mergeCell ref="A1:E1"/>
    <mergeCell ref="B4:D4"/>
    <mergeCell ref="B5:D5"/>
    <mergeCell ref="B6:D6"/>
    <mergeCell ref="B7:D7"/>
    <mergeCell ref="A2:E2"/>
    <mergeCell ref="B12:D12"/>
    <mergeCell ref="B13:D13"/>
    <mergeCell ref="A23:D23"/>
    <mergeCell ref="B14:D14"/>
    <mergeCell ref="B9:D9"/>
    <mergeCell ref="B10:D10"/>
    <mergeCell ref="B11:D11"/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........./2020. (.........)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zoomScalePageLayoutView="0" workbookViewId="0" topLeftCell="A1">
      <selection activeCell="A1" sqref="A1:C1"/>
    </sheetView>
  </sheetViews>
  <sheetFormatPr defaultColWidth="16.75390625" defaultRowHeight="12.75"/>
  <cols>
    <col min="1" max="1" width="11.375" style="631" customWidth="1"/>
    <col min="2" max="2" width="43.375" style="631" customWidth="1"/>
    <col min="3" max="3" width="30.75390625" style="631" customWidth="1"/>
    <col min="4" max="252" width="10.625" style="631" customWidth="1"/>
    <col min="253" max="253" width="7.00390625" style="631" customWidth="1"/>
    <col min="254" max="254" width="34.50390625" style="631" customWidth="1"/>
    <col min="255" max="255" width="11.00390625" style="631" customWidth="1"/>
    <col min="256" max="16384" width="16.75390625" style="631" customWidth="1"/>
  </cols>
  <sheetData>
    <row r="1" spans="1:3" ht="40.5" customHeight="1">
      <c r="A1" s="1172" t="s">
        <v>706</v>
      </c>
      <c r="B1" s="1173"/>
      <c r="C1" s="1173"/>
    </row>
    <row r="2" spans="1:3" ht="12.75">
      <c r="A2" s="632"/>
      <c r="B2" s="632"/>
      <c r="C2" s="651" t="s">
        <v>1</v>
      </c>
    </row>
    <row r="3" spans="1:3" s="633" customFormat="1" ht="33.75" customHeight="1">
      <c r="A3" s="636" t="s">
        <v>534</v>
      </c>
      <c r="B3" s="637" t="s">
        <v>615</v>
      </c>
      <c r="C3" s="638" t="s">
        <v>543</v>
      </c>
    </row>
    <row r="4" spans="1:3" s="634" customFormat="1" ht="18.75" customHeight="1">
      <c r="A4" s="639" t="s">
        <v>9</v>
      </c>
      <c r="B4" s="640" t="s">
        <v>651</v>
      </c>
      <c r="C4" s="641">
        <v>4561250</v>
      </c>
    </row>
    <row r="5" spans="1:3" s="634" customFormat="1" ht="18.75" customHeight="1">
      <c r="A5" s="642" t="s">
        <v>12</v>
      </c>
      <c r="B5" s="643" t="s">
        <v>652</v>
      </c>
      <c r="C5" s="644">
        <v>20000</v>
      </c>
    </row>
    <row r="6" spans="1:3" s="634" customFormat="1" ht="18.75" customHeight="1">
      <c r="A6" s="642" t="s">
        <v>15</v>
      </c>
      <c r="B6" s="643" t="s">
        <v>653</v>
      </c>
      <c r="C6" s="644">
        <v>60000</v>
      </c>
    </row>
    <row r="7" spans="1:3" s="634" customFormat="1" ht="18.75" customHeight="1">
      <c r="A7" s="642" t="s">
        <v>18</v>
      </c>
      <c r="B7" s="643" t="s">
        <v>654</v>
      </c>
      <c r="C7" s="644">
        <v>200000</v>
      </c>
    </row>
    <row r="8" spans="1:3" s="634" customFormat="1" ht="18.75" customHeight="1">
      <c r="A8" s="642" t="s">
        <v>21</v>
      </c>
      <c r="B8" s="643" t="s">
        <v>655</v>
      </c>
      <c r="C8" s="644">
        <v>140000</v>
      </c>
    </row>
    <row r="9" spans="1:3" s="634" customFormat="1" ht="18.75" customHeight="1">
      <c r="A9" s="642" t="s">
        <v>24</v>
      </c>
      <c r="B9" s="643" t="s">
        <v>734</v>
      </c>
      <c r="C9" s="644">
        <v>102000</v>
      </c>
    </row>
    <row r="10" spans="1:3" s="634" customFormat="1" ht="18.75" customHeight="1">
      <c r="A10" s="645" t="s">
        <v>27</v>
      </c>
      <c r="B10" s="646"/>
      <c r="C10" s="647"/>
    </row>
    <row r="11" spans="1:3" s="630" customFormat="1" ht="18.75" customHeight="1">
      <c r="A11" s="648"/>
      <c r="B11" s="649" t="s">
        <v>519</v>
      </c>
      <c r="C11" s="650">
        <f>SUM(C4:C10)</f>
        <v>5083250</v>
      </c>
    </row>
    <row r="12" spans="1:3" s="630" customFormat="1" ht="12.75">
      <c r="A12" s="635"/>
      <c r="B12" s="635"/>
      <c r="C12" s="629"/>
    </row>
    <row r="13" spans="1:3" s="630" customFormat="1" ht="12.75" customHeight="1">
      <c r="A13" s="742"/>
      <c r="B13" s="743"/>
      <c r="C13" s="743"/>
    </row>
    <row r="14" spans="1:3" s="630" customFormat="1" ht="12.75">
      <c r="A14" s="743"/>
      <c r="B14" s="743"/>
      <c r="C14" s="743"/>
    </row>
    <row r="15" spans="1:3" s="630" customFormat="1" ht="12.75">
      <c r="A15" s="743"/>
      <c r="B15" s="743"/>
      <c r="C15" s="743"/>
    </row>
    <row r="16" spans="1:3" s="630" customFormat="1" ht="12.75">
      <c r="A16" s="744"/>
      <c r="B16" s="744"/>
      <c r="C16" s="745"/>
    </row>
    <row r="17" spans="1:3" ht="20.25" customHeight="1">
      <c r="A17" s="746"/>
      <c r="B17" s="746"/>
      <c r="C17" s="746"/>
    </row>
    <row r="18" spans="1:3" ht="18" customHeight="1">
      <c r="A18" s="736"/>
      <c r="B18" s="737"/>
      <c r="C18" s="738"/>
    </row>
    <row r="19" spans="1:3" ht="18" customHeight="1">
      <c r="A19" s="736"/>
      <c r="B19" s="737"/>
      <c r="C19" s="738"/>
    </row>
    <row r="20" spans="1:3" ht="18" customHeight="1">
      <c r="A20" s="739"/>
      <c r="B20" s="740"/>
      <c r="C20" s="741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........./2020. (.........)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Tulajdonos</cp:lastModifiedBy>
  <cp:lastPrinted>2020-02-26T13:10:43Z</cp:lastPrinted>
  <dcterms:created xsi:type="dcterms:W3CDTF">2017-01-30T13:11:32Z</dcterms:created>
  <dcterms:modified xsi:type="dcterms:W3CDTF">2020-03-19T08:41:55Z</dcterms:modified>
  <cp:category/>
  <cp:version/>
  <cp:contentType/>
  <cp:contentStatus/>
</cp:coreProperties>
</file>