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Költségvetés 2019. év\Önkormányzat 2019. év\"/>
    </mc:Choice>
  </mc:AlternateContent>
  <xr:revisionPtr revIDLastSave="0" documentId="13_ncr:1_{D38559C8-E558-49BD-82E3-549472CC1B46}" xr6:coauthVersionLast="40" xr6:coauthVersionMax="40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1.1.mell. " sheetId="4" r:id="rId1"/>
    <sheet name="1.2. mell." sheetId="5" r:id="rId2"/>
    <sheet name="1.3.Bevételek2019." sheetId="6" r:id="rId3"/>
    <sheet name="1.4.Kiadások2019." sheetId="7" r:id="rId4"/>
    <sheet name="1.5.KH Bevétel" sheetId="28" r:id="rId5"/>
    <sheet name="1.6.KH Kiadás" sheetId="29" r:id="rId6"/>
    <sheet name="1.7. KH létszám" sheetId="30" r:id="rId7"/>
    <sheet name="1.8.KH" sheetId="2" r:id="rId8"/>
    <sheet name="2.1.Műk.mérl.mell 1 OLDAL  " sheetId="10" r:id="rId9"/>
    <sheet name="2.2.FElhm.mérl.  " sheetId="11" r:id="rId10"/>
    <sheet name="3.m." sheetId="12" r:id="rId11"/>
    <sheet name="4. és 5. melléklet" sheetId="13" r:id="rId12"/>
    <sheet name="6. mell. " sheetId="14" r:id="rId13"/>
    <sheet name="7.cofog.bev" sheetId="15" r:id="rId14"/>
    <sheet name="8.cofog.kiad." sheetId="3" r:id="rId15"/>
    <sheet name="9.m." sheetId="16" r:id="rId16"/>
    <sheet name="10.m.közfog." sheetId="17" r:id="rId17"/>
    <sheet name="11. m" sheetId="18" r:id="rId18"/>
    <sheet name="12. mell" sheetId="19" r:id="rId19"/>
    <sheet name="13.m" sheetId="20" r:id="rId20"/>
    <sheet name="14.m.likvid.t" sheetId="21" r:id="rId21"/>
    <sheet name="Munka1" sheetId="1" r:id="rId22"/>
  </sheets>
  <definedNames>
    <definedName name="_xlnm.Print_Titles" localSheetId="1">'1.2. mell.'!$1:$6</definedName>
    <definedName name="_xlnm.Print_Titles" localSheetId="7">'1.8.KH'!$1:$8</definedName>
    <definedName name="_xlnm.Print_Titles" localSheetId="13">'7.cofog.bev'!$6:$6</definedName>
    <definedName name="_xlnm.Print_Titles" localSheetId="14">'8.cofog.kiad.'!$6:$6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1" l="1"/>
  <c r="D37" i="4"/>
  <c r="D95" i="4"/>
  <c r="O27" i="18" l="1"/>
  <c r="E32" i="13" l="1"/>
  <c r="E34" i="13"/>
  <c r="E23" i="13"/>
  <c r="E35" i="13"/>
  <c r="E18" i="13"/>
  <c r="E19" i="13"/>
  <c r="E20" i="13"/>
  <c r="E21" i="13"/>
  <c r="E22" i="13"/>
  <c r="E24" i="13" l="1"/>
  <c r="F12" i="6"/>
  <c r="I24" i="3"/>
  <c r="G9" i="15"/>
  <c r="D49" i="30" l="1"/>
  <c r="D44" i="30" s="1"/>
  <c r="C43" i="30"/>
  <c r="F42" i="30"/>
  <c r="F43" i="30" s="1"/>
  <c r="E42" i="30"/>
  <c r="E43" i="30" s="1"/>
  <c r="D42" i="30"/>
  <c r="D43" i="30" s="1"/>
  <c r="C42" i="30"/>
  <c r="G42" i="30" s="1"/>
  <c r="G43" i="30" s="1"/>
  <c r="G41" i="30"/>
  <c r="G40" i="30"/>
  <c r="D37" i="30"/>
  <c r="G36" i="30"/>
  <c r="G37" i="30" s="1"/>
  <c r="F35" i="30"/>
  <c r="F37" i="30" s="1"/>
  <c r="E35" i="30"/>
  <c r="E37" i="30" s="1"/>
  <c r="D35" i="30"/>
  <c r="C35" i="30"/>
  <c r="C37" i="30" s="1"/>
  <c r="G34" i="30"/>
  <c r="G33" i="30"/>
  <c r="G32" i="30"/>
  <c r="G31" i="30"/>
  <c r="G30" i="30"/>
  <c r="G29" i="30"/>
  <c r="G28" i="30"/>
  <c r="G27" i="30"/>
  <c r="G26" i="30"/>
  <c r="G35" i="30" s="1"/>
  <c r="C19" i="30"/>
  <c r="E44" i="30" s="1"/>
  <c r="E45" i="30" s="1"/>
  <c r="D10" i="30"/>
  <c r="D21" i="30" s="1"/>
  <c r="D44" i="29"/>
  <c r="D39" i="29"/>
  <c r="E37" i="29" s="1"/>
  <c r="E38" i="29"/>
  <c r="E35" i="29"/>
  <c r="E28" i="29"/>
  <c r="E29" i="29" s="1"/>
  <c r="D28" i="29"/>
  <c r="D29" i="29" s="1"/>
  <c r="E33" i="28"/>
  <c r="F23" i="28"/>
  <c r="F20" i="28"/>
  <c r="E20" i="28"/>
  <c r="E23" i="28" s="1"/>
  <c r="E24" i="28" s="1"/>
  <c r="F17" i="28"/>
  <c r="E17" i="28"/>
  <c r="F15" i="28"/>
  <c r="E15" i="28"/>
  <c r="F14" i="28"/>
  <c r="F24" i="28" s="1"/>
  <c r="E14" i="28"/>
  <c r="F38" i="30" l="1"/>
  <c r="E38" i="30"/>
  <c r="D38" i="30"/>
  <c r="G38" i="30"/>
  <c r="C38" i="30"/>
  <c r="D45" i="30"/>
  <c r="F44" i="30"/>
  <c r="F45" i="30" s="1"/>
  <c r="D17" i="30"/>
  <c r="E17" i="30" s="1"/>
  <c r="D19" i="30"/>
  <c r="E19" i="30" s="1"/>
  <c r="C44" i="30"/>
  <c r="D15" i="30"/>
  <c r="D16" i="30"/>
  <c r="E16" i="30" s="1"/>
  <c r="E18" i="30"/>
  <c r="E36" i="29"/>
  <c r="E39" i="29"/>
  <c r="C45" i="30" l="1"/>
  <c r="G44" i="30"/>
  <c r="G45" i="30" s="1"/>
  <c r="G7" i="7" l="1"/>
  <c r="G197" i="7"/>
  <c r="G132" i="7" l="1"/>
  <c r="G39" i="6"/>
  <c r="G228" i="7"/>
  <c r="G222" i="7"/>
  <c r="F35" i="6"/>
  <c r="F15" i="6"/>
  <c r="F181" i="7" l="1"/>
  <c r="F178" i="7"/>
  <c r="G177" i="7" s="1"/>
  <c r="F168" i="7" l="1"/>
  <c r="F154" i="7" l="1"/>
  <c r="F150" i="7"/>
  <c r="F116" i="7"/>
  <c r="F111" i="7"/>
  <c r="F121" i="7"/>
  <c r="F103" i="7"/>
  <c r="F100" i="7"/>
  <c r="F69" i="7"/>
  <c r="F48" i="7"/>
  <c r="F46" i="7"/>
  <c r="F37" i="7"/>
  <c r="F31" i="7"/>
  <c r="F26" i="7"/>
  <c r="F20" i="7"/>
  <c r="F13" i="7"/>
  <c r="G108" i="7" l="1"/>
  <c r="F24" i="6"/>
  <c r="G20" i="6"/>
  <c r="G11" i="6"/>
  <c r="F30" i="6"/>
  <c r="G23" i="6" l="1"/>
  <c r="F76" i="6"/>
  <c r="F65" i="6"/>
  <c r="F56" i="6"/>
  <c r="F63" i="6" s="1"/>
  <c r="H39" i="12"/>
  <c r="H33" i="12"/>
  <c r="H18" i="12"/>
  <c r="H37" i="12"/>
  <c r="G54" i="6" l="1"/>
  <c r="H24" i="12"/>
  <c r="O19" i="21" l="1"/>
  <c r="O20" i="18"/>
  <c r="G37" i="12"/>
  <c r="G33" i="12"/>
  <c r="G24" i="12"/>
  <c r="G18" i="12"/>
  <c r="E6" i="10"/>
  <c r="D13" i="4"/>
  <c r="D14" i="4"/>
  <c r="D15" i="4"/>
  <c r="D16" i="4"/>
  <c r="G39" i="12" l="1"/>
  <c r="E36" i="13"/>
  <c r="G11" i="15" l="1"/>
  <c r="G10" i="15"/>
  <c r="C22" i="15"/>
  <c r="D22" i="15"/>
  <c r="E22" i="15"/>
  <c r="F22" i="15"/>
  <c r="B22" i="15"/>
  <c r="G62" i="7" l="1"/>
  <c r="G34" i="6"/>
  <c r="F81" i="7" l="1"/>
  <c r="G201" i="7" l="1"/>
  <c r="G143" i="7"/>
  <c r="G193" i="7" l="1"/>
  <c r="F42" i="6" l="1"/>
  <c r="D12" i="20" l="1"/>
  <c r="C29" i="5" l="1"/>
  <c r="C15" i="5"/>
  <c r="C7" i="13" l="1"/>
  <c r="H12" i="20" l="1"/>
  <c r="H24" i="17"/>
  <c r="E25" i="17"/>
  <c r="C25" i="17"/>
  <c r="F37" i="12"/>
  <c r="F33" i="12"/>
  <c r="F24" i="12"/>
  <c r="F18" i="12"/>
  <c r="F39" i="12" l="1"/>
  <c r="H25" i="17"/>
  <c r="I28" i="3"/>
  <c r="G218" i="7" l="1"/>
  <c r="G165" i="7"/>
  <c r="G97" i="7"/>
  <c r="G86" i="7"/>
  <c r="F78" i="7"/>
  <c r="G66" i="7" s="1"/>
  <c r="G55" i="7"/>
  <c r="F51" i="7"/>
  <c r="G97" i="6" l="1"/>
  <c r="H11" i="17" l="1"/>
  <c r="F27" i="16"/>
  <c r="G27" i="16"/>
  <c r="H10" i="16"/>
  <c r="D12" i="16"/>
  <c r="E141" i="4"/>
  <c r="E33" i="4" l="1"/>
  <c r="I9" i="3" l="1"/>
  <c r="I10" i="3"/>
  <c r="G18" i="15"/>
  <c r="G21" i="15"/>
  <c r="E18" i="12" l="1"/>
  <c r="E33" i="12"/>
  <c r="G59" i="7" l="1"/>
  <c r="E17" i="20" l="1"/>
  <c r="G13" i="15" l="1"/>
  <c r="B7" i="13" l="1"/>
  <c r="E37" i="12"/>
  <c r="E24" i="12"/>
  <c r="N29" i="21"/>
  <c r="M29" i="21"/>
  <c r="L29" i="21"/>
  <c r="K29" i="21"/>
  <c r="J29" i="21"/>
  <c r="I29" i="21"/>
  <c r="H29" i="21"/>
  <c r="G29" i="21"/>
  <c r="F29" i="21"/>
  <c r="E29" i="21"/>
  <c r="D29" i="21"/>
  <c r="C29" i="21"/>
  <c r="O28" i="21"/>
  <c r="O27" i="21"/>
  <c r="O26" i="21"/>
  <c r="O25" i="21"/>
  <c r="O24" i="21"/>
  <c r="O23" i="21"/>
  <c r="O22" i="21"/>
  <c r="O21" i="21"/>
  <c r="O20" i="21"/>
  <c r="O18" i="21"/>
  <c r="C16" i="21"/>
  <c r="O15" i="21"/>
  <c r="O14" i="21"/>
  <c r="O13" i="21"/>
  <c r="O12" i="21"/>
  <c r="O11" i="21"/>
  <c r="O10" i="21"/>
  <c r="O9" i="21"/>
  <c r="O8" i="21"/>
  <c r="I20" i="20"/>
  <c r="H19" i="20"/>
  <c r="G19" i="20"/>
  <c r="F19" i="20"/>
  <c r="E19" i="20"/>
  <c r="D19" i="20"/>
  <c r="I18" i="20"/>
  <c r="H17" i="20"/>
  <c r="G17" i="20"/>
  <c r="F17" i="20"/>
  <c r="D17" i="20"/>
  <c r="I16" i="20"/>
  <c r="H15" i="20"/>
  <c r="G15" i="20"/>
  <c r="F15" i="20"/>
  <c r="E15" i="20"/>
  <c r="D15" i="20"/>
  <c r="I14" i="20"/>
  <c r="I13" i="20"/>
  <c r="G12" i="20"/>
  <c r="F12" i="20"/>
  <c r="E12" i="20"/>
  <c r="I11" i="20"/>
  <c r="I10" i="20"/>
  <c r="H9" i="20"/>
  <c r="G9" i="20"/>
  <c r="F9" i="20"/>
  <c r="E9" i="20"/>
  <c r="D9" i="20"/>
  <c r="D30" i="19"/>
  <c r="C30" i="19"/>
  <c r="N28" i="18"/>
  <c r="M28" i="18"/>
  <c r="L28" i="18"/>
  <c r="K28" i="18"/>
  <c r="J28" i="18"/>
  <c r="I28" i="18"/>
  <c r="H28" i="18"/>
  <c r="G28" i="18"/>
  <c r="F28" i="18"/>
  <c r="E28" i="18"/>
  <c r="D28" i="18"/>
  <c r="C28" i="18"/>
  <c r="O26" i="18"/>
  <c r="O24" i="18"/>
  <c r="O23" i="18"/>
  <c r="O22" i="18"/>
  <c r="O21" i="18"/>
  <c r="O19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O16" i="18"/>
  <c r="O15" i="18"/>
  <c r="O14" i="18"/>
  <c r="O13" i="18"/>
  <c r="O12" i="18"/>
  <c r="O11" i="18"/>
  <c r="O10" i="18"/>
  <c r="O9" i="18"/>
  <c r="O8" i="18"/>
  <c r="G12" i="17"/>
  <c r="F12" i="17"/>
  <c r="E12" i="17"/>
  <c r="D12" i="17"/>
  <c r="C12" i="17"/>
  <c r="H10" i="17"/>
  <c r="H12" i="17" s="1"/>
  <c r="C27" i="16"/>
  <c r="H26" i="16"/>
  <c r="H27" i="16" s="1"/>
  <c r="G12" i="16"/>
  <c r="F12" i="16"/>
  <c r="E12" i="16"/>
  <c r="H11" i="16"/>
  <c r="H12" i="16" s="1"/>
  <c r="G20" i="15"/>
  <c r="G19" i="15"/>
  <c r="G17" i="15"/>
  <c r="G16" i="15"/>
  <c r="G15" i="15"/>
  <c r="G14" i="15"/>
  <c r="G12" i="15"/>
  <c r="G8" i="15"/>
  <c r="G7" i="15"/>
  <c r="D22" i="14"/>
  <c r="C10" i="13"/>
  <c r="D8" i="13"/>
  <c r="E33" i="11"/>
  <c r="C27" i="11"/>
  <c r="C21" i="11"/>
  <c r="E20" i="11"/>
  <c r="C20" i="11"/>
  <c r="E29" i="10"/>
  <c r="C26" i="10"/>
  <c r="C21" i="10"/>
  <c r="E20" i="10"/>
  <c r="C20" i="10"/>
  <c r="D7" i="13" l="1"/>
  <c r="D10" i="13" s="1"/>
  <c r="B10" i="13"/>
  <c r="H21" i="20"/>
  <c r="E34" i="11"/>
  <c r="E36" i="11" s="1"/>
  <c r="C30" i="21"/>
  <c r="D7" i="21" s="1"/>
  <c r="D16" i="21" s="1"/>
  <c r="D30" i="21" s="1"/>
  <c r="E7" i="21" s="1"/>
  <c r="E16" i="21" s="1"/>
  <c r="E30" i="21" s="1"/>
  <c r="F7" i="21" s="1"/>
  <c r="F16" i="21" s="1"/>
  <c r="F30" i="21" s="1"/>
  <c r="G7" i="21" s="1"/>
  <c r="G16" i="21" s="1"/>
  <c r="G30" i="21" s="1"/>
  <c r="H7" i="21" s="1"/>
  <c r="H16" i="21" s="1"/>
  <c r="H30" i="21" s="1"/>
  <c r="I7" i="21" s="1"/>
  <c r="I16" i="21" s="1"/>
  <c r="I30" i="21" s="1"/>
  <c r="J7" i="21" s="1"/>
  <c r="J16" i="21" s="1"/>
  <c r="J30" i="21" s="1"/>
  <c r="K7" i="21" s="1"/>
  <c r="K16" i="21" s="1"/>
  <c r="K30" i="21" s="1"/>
  <c r="L7" i="21" s="1"/>
  <c r="L16" i="21" s="1"/>
  <c r="L30" i="21" s="1"/>
  <c r="M7" i="21" s="1"/>
  <c r="M16" i="21" s="1"/>
  <c r="M30" i="21" s="1"/>
  <c r="N7" i="21" s="1"/>
  <c r="N16" i="21" s="1"/>
  <c r="N30" i="21" s="1"/>
  <c r="C29" i="18"/>
  <c r="C33" i="11"/>
  <c r="I17" i="20"/>
  <c r="C29" i="10"/>
  <c r="C30" i="10" s="1"/>
  <c r="O29" i="21"/>
  <c r="O16" i="21"/>
  <c r="K29" i="18"/>
  <c r="G23" i="15"/>
  <c r="G22" i="15"/>
  <c r="E39" i="12"/>
  <c r="E30" i="10"/>
  <c r="C32" i="10" s="1"/>
  <c r="I9" i="20"/>
  <c r="I19" i="20"/>
  <c r="F21" i="20"/>
  <c r="G21" i="20"/>
  <c r="I15" i="20"/>
  <c r="D21" i="20"/>
  <c r="I12" i="20"/>
  <c r="J29" i="18"/>
  <c r="F29" i="18"/>
  <c r="N29" i="18"/>
  <c r="O28" i="18"/>
  <c r="G29" i="18"/>
  <c r="I29" i="18"/>
  <c r="M29" i="18"/>
  <c r="L29" i="18"/>
  <c r="H29" i="18"/>
  <c r="E29" i="18"/>
  <c r="O17" i="18"/>
  <c r="D29" i="18"/>
  <c r="E21" i="20"/>
  <c r="C31" i="10"/>
  <c r="C34" i="11"/>
  <c r="C35" i="11"/>
  <c r="E31" i="10"/>
  <c r="E35" i="11"/>
  <c r="C36" i="11" l="1"/>
  <c r="I21" i="20"/>
  <c r="E32" i="10"/>
  <c r="O29" i="18"/>
  <c r="G246" i="7"/>
  <c r="G242" i="7"/>
  <c r="G248" i="7" s="1"/>
  <c r="G214" i="7"/>
  <c r="G210" i="7"/>
  <c r="G162" i="7"/>
  <c r="G126" i="7"/>
  <c r="G93" i="7"/>
  <c r="G45" i="7"/>
  <c r="G102" i="6"/>
  <c r="G105" i="6" s="1"/>
  <c r="G92" i="6"/>
  <c r="G89" i="6"/>
  <c r="G86" i="6"/>
  <c r="G82" i="6"/>
  <c r="G49" i="6"/>
  <c r="G7" i="6"/>
  <c r="G109" i="6" l="1"/>
  <c r="C141" i="5"/>
  <c r="C136" i="5"/>
  <c r="C131" i="5"/>
  <c r="C127" i="5"/>
  <c r="C123" i="5"/>
  <c r="C109" i="5"/>
  <c r="C93" i="5"/>
  <c r="C80" i="5"/>
  <c r="C76" i="5"/>
  <c r="C73" i="5"/>
  <c r="C68" i="5"/>
  <c r="C64" i="5"/>
  <c r="C58" i="5"/>
  <c r="C53" i="5"/>
  <c r="C47" i="5"/>
  <c r="C36" i="5"/>
  <c r="C22" i="5"/>
  <c r="C8" i="5"/>
  <c r="F151" i="4"/>
  <c r="E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0" i="4"/>
  <c r="D129" i="4"/>
  <c r="F128" i="4"/>
  <c r="E128" i="4"/>
  <c r="D128" i="4" s="1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F114" i="4"/>
  <c r="E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F98" i="4"/>
  <c r="E98" i="4"/>
  <c r="F96" i="4"/>
  <c r="E96" i="4"/>
  <c r="D89" i="4"/>
  <c r="D88" i="4"/>
  <c r="D87" i="4"/>
  <c r="D86" i="4"/>
  <c r="D85" i="4"/>
  <c r="F84" i="4"/>
  <c r="E84" i="4"/>
  <c r="D83" i="4"/>
  <c r="D82" i="4"/>
  <c r="D81" i="4"/>
  <c r="F80" i="4"/>
  <c r="E80" i="4"/>
  <c r="D79" i="4"/>
  <c r="D78" i="4"/>
  <c r="F77" i="4"/>
  <c r="E77" i="4"/>
  <c r="D76" i="4"/>
  <c r="D75" i="4"/>
  <c r="D74" i="4"/>
  <c r="D73" i="4"/>
  <c r="F72" i="4"/>
  <c r="E72" i="4"/>
  <c r="D71" i="4"/>
  <c r="D70" i="4"/>
  <c r="D69" i="4"/>
  <c r="F68" i="4"/>
  <c r="E68" i="4"/>
  <c r="D66" i="4"/>
  <c r="D65" i="4"/>
  <c r="D64" i="4"/>
  <c r="D63" i="4"/>
  <c r="F62" i="4"/>
  <c r="E62" i="4"/>
  <c r="D61" i="4"/>
  <c r="D60" i="4"/>
  <c r="D59" i="4"/>
  <c r="D58" i="4"/>
  <c r="F57" i="4"/>
  <c r="D57" i="4" s="1"/>
  <c r="D56" i="4"/>
  <c r="D55" i="4"/>
  <c r="D54" i="4"/>
  <c r="D53" i="4"/>
  <c r="D52" i="4"/>
  <c r="F51" i="4"/>
  <c r="E51" i="4"/>
  <c r="D50" i="4"/>
  <c r="D49" i="4"/>
  <c r="D48" i="4"/>
  <c r="D47" i="4"/>
  <c r="D46" i="4"/>
  <c r="D45" i="4"/>
  <c r="D44" i="4"/>
  <c r="D43" i="4"/>
  <c r="D42" i="4"/>
  <c r="D41" i="4"/>
  <c r="F40" i="4"/>
  <c r="E40" i="4"/>
  <c r="D39" i="4"/>
  <c r="D38" i="4"/>
  <c r="D36" i="4"/>
  <c r="D35" i="4"/>
  <c r="F33" i="4"/>
  <c r="D33" i="4" s="1"/>
  <c r="D32" i="4"/>
  <c r="D31" i="4"/>
  <c r="D30" i="4"/>
  <c r="D29" i="4"/>
  <c r="D28" i="4"/>
  <c r="D27" i="4"/>
  <c r="F26" i="4"/>
  <c r="E26" i="4"/>
  <c r="D25" i="4"/>
  <c r="D24" i="4"/>
  <c r="D23" i="4"/>
  <c r="D22" i="4"/>
  <c r="D21" i="4"/>
  <c r="D20" i="4"/>
  <c r="D19" i="4"/>
  <c r="D18" i="4"/>
  <c r="D17" i="4"/>
  <c r="F12" i="4"/>
  <c r="E12" i="4"/>
  <c r="I29" i="3"/>
  <c r="H33" i="3"/>
  <c r="G33" i="3"/>
  <c r="F33" i="3"/>
  <c r="E33" i="3"/>
  <c r="D33" i="3"/>
  <c r="C33" i="3"/>
  <c r="B33" i="3"/>
  <c r="I32" i="3"/>
  <c r="I31" i="3"/>
  <c r="I30" i="3"/>
  <c r="I27" i="3"/>
  <c r="I26" i="3"/>
  <c r="I25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8" i="3"/>
  <c r="I7" i="3"/>
  <c r="C52" i="2"/>
  <c r="C46" i="2"/>
  <c r="C38" i="2"/>
  <c r="C31" i="2"/>
  <c r="C27" i="2"/>
  <c r="C21" i="2"/>
  <c r="C10" i="2"/>
  <c r="C126" i="5" l="1"/>
  <c r="E131" i="4"/>
  <c r="E152" i="4" s="1"/>
  <c r="D72" i="4"/>
  <c r="D40" i="4"/>
  <c r="D51" i="4"/>
  <c r="F131" i="4"/>
  <c r="F152" i="4" s="1"/>
  <c r="D114" i="4"/>
  <c r="D62" i="4"/>
  <c r="C37" i="2"/>
  <c r="C42" i="2" s="1"/>
  <c r="D84" i="4"/>
  <c r="E90" i="4" s="1"/>
  <c r="E157" i="4" s="1"/>
  <c r="D151" i="4"/>
  <c r="D26" i="4"/>
  <c r="F67" i="4"/>
  <c r="D77" i="4"/>
  <c r="D80" i="4"/>
  <c r="C86" i="5"/>
  <c r="F90" i="4"/>
  <c r="F157" i="4" s="1"/>
  <c r="C146" i="5"/>
  <c r="E67" i="4"/>
  <c r="C63" i="5"/>
  <c r="D68" i="4"/>
  <c r="D98" i="4"/>
  <c r="D12" i="4"/>
  <c r="I33" i="3"/>
  <c r="I34" i="3"/>
  <c r="C57" i="2"/>
  <c r="C87" i="5" l="1"/>
  <c r="C147" i="5"/>
  <c r="F156" i="4"/>
  <c r="D90" i="4"/>
  <c r="D157" i="4" s="1"/>
  <c r="D131" i="4"/>
  <c r="D152" i="4" s="1"/>
  <c r="D67" i="4"/>
  <c r="F91" i="4"/>
  <c r="E91" i="4"/>
  <c r="E156" i="4"/>
  <c r="D91" i="4" l="1"/>
  <c r="D156" i="4"/>
</calcChain>
</file>

<file path=xl/sharedStrings.xml><?xml version="1.0" encoding="utf-8"?>
<sst xmlns="http://schemas.openxmlformats.org/spreadsheetml/2006/main" count="1973" uniqueCount="1071">
  <si>
    <t>Költségvetési szerv megnevezése</t>
  </si>
  <si>
    <t>02</t>
  </si>
  <si>
    <t>Feladat megnevezése</t>
  </si>
  <si>
    <t xml:space="preserve">Kötelező feladatok bevételei, kiadásai                                                                                                                            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</si>
  <si>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</si>
  <si>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</si>
  <si>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</si>
  <si>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</si>
  <si>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</si>
  <si>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</si>
  <si>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</si>
  <si>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</si>
  <si>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</si>
  <si>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</si>
  <si>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</si>
  <si>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</si>
  <si>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</si>
  <si>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</si>
  <si>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</si>
  <si>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</si>
  <si>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</si>
  <si>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</si>
  <si>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</si>
  <si>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</si>
  <si>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</si>
  <si>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</si>
  <si>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</si>
  <si>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</si>
  <si>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</si>
  <si>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</si>
  <si>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</si>
  <si>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</si>
  <si>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</si>
  <si>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</si>
  <si>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</si>
  <si>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</si>
  <si>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</si>
  <si>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</si>
  <si>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</si>
  <si>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</si>
  <si>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</si>
  <si>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</si>
  <si>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</si>
  <si>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</si>
  <si>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</si>
  <si>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</si>
  <si>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</si>
  <si>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</si>
  <si>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</si>
  <si>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</si>
  <si>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</si>
  <si>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</si>
  <si>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</si>
  <si>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</si>
  <si>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</si>
  <si>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</si>
  <si>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</si>
  <si>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</si>
  <si>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</si>
  <si>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</si>
  <si>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</si>
  <si>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</si>
  <si>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</si>
  <si>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</si>
  <si>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</si>
  <si>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</si>
  <si>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</si>
  <si>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</si>
  <si>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</si>
  <si>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</si>
  <si>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</si>
  <si>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</si>
  <si>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</si>
  <si>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</si>
  <si>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</si>
  <si>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</si>
  <si>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</si>
  <si>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</si>
  <si>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</si>
  <si>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</si>
  <si>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</si>
  <si>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</si>
  <si>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</si>
  <si>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</si>
  <si>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</si>
  <si>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</si>
  <si>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</si>
  <si>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</si>
  <si>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</si>
  <si>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feladatonként (e Ft)</t>
  </si>
  <si>
    <t>Feladat</t>
  </si>
  <si>
    <t>Eng. létszám</t>
  </si>
  <si>
    <t>Személyi juttatás</t>
  </si>
  <si>
    <t>Madó terh.j.</t>
  </si>
  <si>
    <t>Dologi kiad.</t>
  </si>
  <si>
    <t>Műk.c.támogatások</t>
  </si>
  <si>
    <t>Felhalmozási  kiadás</t>
  </si>
  <si>
    <t>Összesen</t>
  </si>
  <si>
    <t>Önkormányzatok igazgatási tevékenysége</t>
  </si>
  <si>
    <t>Civil szervezetek működési támogatása</t>
  </si>
  <si>
    <t>Egyházak közösségi és hitéleti tev.tám</t>
  </si>
  <si>
    <t>Közvilágítás</t>
  </si>
  <si>
    <t>Támogatási célú finanszírozási műveletek</t>
  </si>
  <si>
    <t>Háziorvosi alapellátás</t>
  </si>
  <si>
    <t>Fogorvosi szolgálat</t>
  </si>
  <si>
    <t>Család és nővédeli eü. gondozás</t>
  </si>
  <si>
    <t>Ifjúság-egészsgügyi gondozás</t>
  </si>
  <si>
    <t>Szociális étkeztetés</t>
  </si>
  <si>
    <t>Könyvtári szolgáltatások</t>
  </si>
  <si>
    <t>Közművelődés-hagy.köz.kult.ért.gond.</t>
  </si>
  <si>
    <t>Sportlétesítmények működtetése</t>
  </si>
  <si>
    <t>Összesen:</t>
  </si>
  <si>
    <t>Köztemető</t>
  </si>
  <si>
    <t>Tám.c. finansz.műv: Pteszéri Közös Hiv.tám</t>
  </si>
  <si>
    <t>Közutak üzemeltetése, fenntartás</t>
  </si>
  <si>
    <t>Zöldterület-kezelés</t>
  </si>
  <si>
    <t>Város- és községgazdálkodás</t>
  </si>
  <si>
    <t>Mindenféle szabadidős szolg (Idősek napja)</t>
  </si>
  <si>
    <t>Egyéb szociális pénzb. És term.beni ellát.</t>
  </si>
  <si>
    <t>Tartalék: pályázati önrészekre</t>
  </si>
  <si>
    <t>Pápateszéri Község Önkormányzata</t>
  </si>
  <si>
    <t>B E V É T E L E K</t>
  </si>
  <si>
    <t>1. sz. táblázat</t>
  </si>
  <si>
    <t>Ezer forintban</t>
  </si>
  <si>
    <t>Sor-
szám</t>
  </si>
  <si>
    <t>Bevételi jogcím</t>
  </si>
  <si>
    <t>Önkormányzat</t>
  </si>
  <si>
    <t>Pápateszéri Közös Önkormányzati Hivatal</t>
  </si>
  <si>
    <t>A</t>
  </si>
  <si>
    <t>B</t>
  </si>
  <si>
    <t>C</t>
  </si>
  <si>
    <t>D</t>
  </si>
  <si>
    <t>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</si>
  <si>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</si>
  <si>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</si>
  <si>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</si>
  <si>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</si>
  <si>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</si>
  <si>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</si>
  <si>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</si>
  <si>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</si>
  <si>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</si>
  <si>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</si>
  <si>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</si>
  <si>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</si>
  <si>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</si>
  <si>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</si>
  <si>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</si>
  <si>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</si>
  <si>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</si>
  <si>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</si>
  <si>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</si>
  <si>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</si>
  <si>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</si>
  <si>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</si>
  <si>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</si>
  <si>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</si>
  <si>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</si>
  <si>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</si>
  <si>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</si>
  <si>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</si>
  <si>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</si>
  <si>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</si>
  <si>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4.1.1.</t>
  </si>
  <si>
    <t>4.1.2.</t>
  </si>
  <si>
    <t>Gépjárműadó</t>
  </si>
  <si>
    <t>Egyéb áruhasználati és szolgáltatási adók</t>
  </si>
  <si>
    <t>4.4.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</si>
  <si>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</si>
  <si>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</si>
  <si>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</si>
  <si>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</si>
  <si>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</si>
  <si>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</si>
  <si>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</si>
  <si>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</si>
  <si>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</si>
  <si>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</si>
  <si>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</si>
  <si>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</si>
  <si>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</si>
  <si>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</si>
  <si>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</si>
  <si>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</si>
  <si>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</si>
  <si>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</si>
  <si>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</si>
  <si>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</si>
  <si>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</si>
  <si>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</si>
  <si>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</si>
  <si>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</si>
  <si>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</si>
  <si>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</si>
  <si>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</si>
  <si>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</si>
  <si>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</si>
  <si>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</si>
  <si>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</si>
  <si>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</si>
  <si>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</si>
  <si>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</si>
  <si>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</si>
  <si>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</si>
  <si>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</si>
  <si>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</si>
  <si>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</si>
  <si>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</si>
  <si>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</si>
  <si>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</si>
  <si>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</si>
  <si>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</si>
  <si>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</si>
  <si>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</si>
  <si>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</si>
  <si>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</si>
  <si>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</si>
  <si>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</si>
  <si>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</si>
  <si>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</si>
  <si>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</si>
  <si>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</si>
  <si>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</si>
  <si>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</si>
  <si>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</si>
  <si>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</si>
  <si>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</si>
  <si>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</si>
  <si>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</si>
  <si>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</si>
  <si>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</si>
  <si>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</si>
  <si>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</si>
  <si>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</si>
  <si>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</si>
  <si>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</si>
  <si>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</si>
  <si>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</si>
  <si>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</si>
  <si>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</si>
  <si>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</si>
  <si>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</si>
  <si>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</si>
  <si>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</si>
  <si>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</si>
  <si>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</si>
  <si>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</si>
  <si>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</si>
  <si>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</si>
  <si>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</si>
  <si>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</si>
  <si>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</si>
  <si>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</si>
  <si>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</si>
  <si>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</si>
  <si>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</si>
  <si>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</si>
  <si>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</si>
  <si>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</si>
  <si>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</si>
  <si>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</si>
  <si>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</si>
  <si>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</si>
  <si>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</si>
  <si>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</si>
  <si>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</si>
  <si>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</si>
  <si>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</si>
  <si>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</si>
  <si>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</si>
  <si>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</si>
  <si>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</si>
  <si>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</si>
  <si>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</si>
  <si>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</si>
  <si>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</si>
  <si>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</si>
  <si>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</si>
  <si>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</si>
  <si>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</si>
  <si>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</si>
  <si>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</si>
  <si>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</si>
  <si>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</si>
  <si>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</si>
  <si>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</si>
  <si>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</si>
  <si>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</si>
  <si>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</si>
  <si>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</si>
  <si>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</si>
  <si>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</si>
  <si>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</si>
  <si>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</si>
  <si>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</si>
  <si>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</si>
  <si>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</si>
  <si>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</si>
  <si>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</si>
  <si>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</si>
  <si>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</si>
  <si>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</si>
  <si>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</si>
  <si>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</si>
  <si>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</si>
  <si>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</si>
  <si>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</si>
  <si>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</si>
  <si>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</si>
  <si>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</si>
  <si>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</si>
  <si>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</si>
  <si>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</si>
  <si>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</si>
  <si>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</si>
  <si>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</si>
  <si>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</si>
  <si>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</si>
  <si>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</si>
  <si>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</si>
  <si>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Megnevezés</t>
  </si>
  <si>
    <t>Pápateszér Község Önkormányzata</t>
  </si>
  <si>
    <t>01</t>
  </si>
  <si>
    <t>Összes bevétel, kiadás</t>
  </si>
  <si>
    <t xml:space="preserve"> 10.</t>
  </si>
  <si>
    <t>BEVÉTELEK ÖSSZESEN: (9+16)</t>
  </si>
  <si>
    <t>Működési célú kv-i támogatás és kiegészítő támogatás</t>
  </si>
  <si>
    <t xml:space="preserve">Pápateszér Község Önkormányzatának </t>
  </si>
  <si>
    <t>Bevételi előirányzatai</t>
  </si>
  <si>
    <t>096015</t>
  </si>
  <si>
    <t>Ellátási díjak: tér.díj bevételek</t>
  </si>
  <si>
    <t>011130</t>
  </si>
  <si>
    <t>Önkorm. és önkorm. hiv. jogalkotó és általános igazgatási tevékenysége</t>
  </si>
  <si>
    <t>066020</t>
  </si>
  <si>
    <t>Város- és községgazd. egyéb szolg.</t>
  </si>
  <si>
    <t>Iparűzési adó (1,3 %)</t>
  </si>
  <si>
    <t>018010</t>
  </si>
  <si>
    <t>Önkorm.elszámolásai a kp.ktgvetéssel</t>
  </si>
  <si>
    <t>Település-üzemeltetés</t>
  </si>
  <si>
    <t xml:space="preserve">  - Zöldterület-gazdálkodás</t>
  </si>
  <si>
    <t xml:space="preserve">  - Közvilágítás</t>
  </si>
  <si>
    <t xml:space="preserve">  - Köztemető fenntartása</t>
  </si>
  <si>
    <t xml:space="preserve">  - Közutak fenntartása</t>
  </si>
  <si>
    <t>Egyéb önkorm.feladatok támogatása</t>
  </si>
  <si>
    <t>Beszámítás</t>
  </si>
  <si>
    <t>Települési önkormányzatok működésének támogatása</t>
  </si>
  <si>
    <t>Köznevelési feladatok támogatása</t>
  </si>
  <si>
    <t xml:space="preserve">  - Segítők bértám. 8. hó (3+1fő)</t>
  </si>
  <si>
    <t xml:space="preserve">  - Segítők bértám. 4. hó (3+1fő)</t>
  </si>
  <si>
    <t xml:space="preserve">  - Kieg.tám. Óvodaped. Minősít.</t>
  </si>
  <si>
    <t>Települési önk. Szociális feladatainak támogatása</t>
  </si>
  <si>
    <t>Egyes szociáis és gyerm.jól. Feladatok támogatása</t>
  </si>
  <si>
    <t>Gyermekétk.bértámogatása</t>
  </si>
  <si>
    <t>Gyermekétk. Üzemeltetési támogatása</t>
  </si>
  <si>
    <t>Gyermekétkeztetés támogatás</t>
  </si>
  <si>
    <t>Könyvtári, közművelődési feladatok tám.</t>
  </si>
  <si>
    <t>072311</t>
  </si>
  <si>
    <t>Fogorvosi alapellátás</t>
  </si>
  <si>
    <t>Egyéb műk.célú tám: TB alapoktól</t>
  </si>
  <si>
    <t>Egyéb műk.célú tám: helyi önkormányzatoktól</t>
  </si>
  <si>
    <t>074031</t>
  </si>
  <si>
    <t>Család és nővédelmi eü.gondozás</t>
  </si>
  <si>
    <t>074032</t>
  </si>
  <si>
    <t>Ifjúság-egészségügyi gondozás</t>
  </si>
  <si>
    <t>Egyéb műk.célú tám. TB alapoktól</t>
  </si>
  <si>
    <t>Étkezési térítési díj</t>
  </si>
  <si>
    <t>082044</t>
  </si>
  <si>
    <t>BEVÉTEL ÖSSZESEN</t>
  </si>
  <si>
    <t>018030</t>
  </si>
  <si>
    <t>BEVÉTELEK MINDÖSSZESEN</t>
  </si>
  <si>
    <t>Kiadási előirányzatai</t>
  </si>
  <si>
    <t>EHO: 14 %</t>
  </si>
  <si>
    <t>Telefon</t>
  </si>
  <si>
    <t>Víz- és csatornadíjak</t>
  </si>
  <si>
    <t>Karbantartási kisjavítási szolgáltatások</t>
  </si>
  <si>
    <t>Műk.célú támogatások ÁHT-n belülre</t>
  </si>
  <si>
    <t>013320</t>
  </si>
  <si>
    <t>Köztemető-fenntartás és - működtetés</t>
  </si>
  <si>
    <t>Szoc.hjár.adó</t>
  </si>
  <si>
    <t>Irányítószervi támogatás folyósítása</t>
  </si>
  <si>
    <t>Szociális hozzájárulás adó</t>
  </si>
  <si>
    <t>Műk.c. előz.felsz.áfa</t>
  </si>
  <si>
    <t>045160</t>
  </si>
  <si>
    <t xml:space="preserve">Közutak üzemeltetése, fenntartása </t>
  </si>
  <si>
    <t>Műk.c.előz.felsz.ÁFA</t>
  </si>
  <si>
    <t>064010</t>
  </si>
  <si>
    <t>066010</t>
  </si>
  <si>
    <t xml:space="preserve">Zöldterület-kezelés </t>
  </si>
  <si>
    <t>Alapilletmények</t>
  </si>
  <si>
    <t>Karbantartás, kisjavítás</t>
  </si>
  <si>
    <t>Műk.c.előz.felsz.áfa</t>
  </si>
  <si>
    <t>Tárgyi eszköz beszerzése</t>
  </si>
  <si>
    <t>Szoc.hjár.adó (27%)</t>
  </si>
  <si>
    <t>072111</t>
  </si>
  <si>
    <t>Alapilletmény</t>
  </si>
  <si>
    <t>Internet</t>
  </si>
  <si>
    <t>081030</t>
  </si>
  <si>
    <t>Sportlét.működtetése</t>
  </si>
  <si>
    <t>Gázdíj</t>
  </si>
  <si>
    <t>Műk.c.előz.felsz. ÁFA</t>
  </si>
  <si>
    <t>082092</t>
  </si>
  <si>
    <t>084032</t>
  </si>
  <si>
    <t>084040</t>
  </si>
  <si>
    <t>Egyházak közösségi és hitéletei tev.tám.</t>
  </si>
  <si>
    <t xml:space="preserve">   - Római Kat. Plébánia Pápateszér</t>
  </si>
  <si>
    <t>086090</t>
  </si>
  <si>
    <t>Vásárolt élelmezés</t>
  </si>
  <si>
    <t>Egyéb szociális pénzb. és term.beni ellátás</t>
  </si>
  <si>
    <t>013350</t>
  </si>
  <si>
    <t>Tartalékok elszámolása</t>
  </si>
  <si>
    <r>
      <t xml:space="preserve">Tartalék: </t>
    </r>
    <r>
      <rPr>
        <sz val="11"/>
        <color indexed="8"/>
        <rFont val="Times New Roman"/>
        <family val="1"/>
        <charset val="238"/>
      </rPr>
      <t>pályázati önrészekre</t>
    </r>
  </si>
  <si>
    <t>KIADÁSOK ÖSSZESEN</t>
  </si>
  <si>
    <t>KIADÁSOK</t>
  </si>
  <si>
    <t>Kormányzati funkció száma és megnevezése</t>
  </si>
  <si>
    <t>Önkormányzatok és önkorm.hivatalok igazgatási tevékenysége</t>
  </si>
  <si>
    <t>05110111</t>
  </si>
  <si>
    <t>Törvény szerinti illetmények</t>
  </si>
  <si>
    <t>0511061</t>
  </si>
  <si>
    <t>0511091</t>
  </si>
  <si>
    <t>Közlekedési ktgtértítés</t>
  </si>
  <si>
    <t>0511101</t>
  </si>
  <si>
    <t>Egyéb költségtérítések</t>
  </si>
  <si>
    <t>051221</t>
  </si>
  <si>
    <t>05211</t>
  </si>
  <si>
    <t>05241</t>
  </si>
  <si>
    <t>Személyi jöv.adó</t>
  </si>
  <si>
    <t>Irodaszer</t>
  </si>
  <si>
    <t>0532211</t>
  </si>
  <si>
    <t>053321</t>
  </si>
  <si>
    <t>053341</t>
  </si>
  <si>
    <t>0534111</t>
  </si>
  <si>
    <t>Foglalkoztatottak kiküldetései</t>
  </si>
  <si>
    <t>053511</t>
  </si>
  <si>
    <t>Kormányzati funkció összesen</t>
  </si>
  <si>
    <t>BEVÉTELEK</t>
  </si>
  <si>
    <t>0981311</t>
  </si>
  <si>
    <t>Előző évi ktgv. Maradvány ig.vét</t>
  </si>
  <si>
    <t>098161</t>
  </si>
  <si>
    <t>Irányítószervi támogatás</t>
  </si>
  <si>
    <t>Bevételek összesen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</si>
  <si>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</si>
  <si>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</si>
  <si>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</si>
  <si>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</si>
  <si>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</si>
  <si>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</si>
  <si>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</si>
  <si>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</si>
  <si>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</si>
  <si>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</si>
  <si>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</si>
  <si>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</si>
  <si>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</si>
  <si>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</si>
  <si>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</si>
  <si>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</si>
  <si>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</si>
  <si>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</si>
  <si>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</si>
  <si>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</si>
  <si>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</si>
  <si>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</si>
  <si>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</si>
  <si>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</si>
  <si>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</si>
  <si>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</si>
  <si>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</si>
  <si>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</si>
  <si>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</si>
  <si>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</si>
  <si>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</si>
  <si>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</si>
  <si>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</si>
  <si>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</si>
  <si>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</si>
  <si>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</si>
  <si>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</si>
  <si>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</si>
  <si>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</si>
  <si>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</si>
  <si>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</si>
  <si>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</si>
  <si>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</si>
  <si>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</si>
  <si>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</si>
  <si>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</si>
  <si>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</si>
  <si>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</si>
  <si>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</si>
  <si>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</si>
  <si>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</si>
  <si>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</si>
  <si>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</si>
  <si>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</si>
  <si>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</si>
  <si>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</si>
  <si>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</si>
  <si>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</si>
  <si>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</si>
  <si>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</si>
  <si>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</si>
  <si>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</si>
  <si>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</si>
  <si>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</si>
  <si>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</si>
  <si>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</si>
  <si>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</si>
  <si>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</si>
  <si>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</si>
  <si>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</si>
  <si>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</si>
  <si>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</si>
  <si>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</si>
  <si>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</si>
  <si>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</si>
  <si>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</si>
  <si>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</si>
  <si>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</si>
  <si>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</si>
  <si>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A helyi önkormányzatok általános működésének és ágazati feladatainak</t>
  </si>
  <si>
    <t>Általános feladatok támogatása</t>
  </si>
  <si>
    <t>Önkormányzati hivatal működésének támogatása</t>
  </si>
  <si>
    <t>Település-üzemeltetéshez kapcso. Feladatok támogatása</t>
  </si>
  <si>
    <t>Egyéb önkormányzati feladatok támogatása</t>
  </si>
  <si>
    <t>Általános feladatok támogatása összesen:</t>
  </si>
  <si>
    <t>Óvodapedagógusok támogatása</t>
  </si>
  <si>
    <t>Segítők támogatása</t>
  </si>
  <si>
    <t>Óvodaműködtetési támogatás</t>
  </si>
  <si>
    <t>Köznevelési feladatok támogatása összesen:</t>
  </si>
  <si>
    <t>Szociális és gyermekjóléti feladatok támogatása</t>
  </si>
  <si>
    <t>Hozzájárulás a pénzbeli szociális ellátásokhoz</t>
  </si>
  <si>
    <t>Kistelepülések szociális feladatainak támogatása</t>
  </si>
  <si>
    <t>Gyermekétkeztetés tám: elism.dolg.létszám</t>
  </si>
  <si>
    <t>Gyermekétkeztetés üzemeltetésének támogatása</t>
  </si>
  <si>
    <t>Szociális és gyermekjólési feladatok tám. összesen</t>
  </si>
  <si>
    <t>Könyvtári, közműv. feladatok támogatása</t>
  </si>
  <si>
    <t>Könyvtári közművelődési feladatok támogatása</t>
  </si>
  <si>
    <t>Tel.önkorm. Kult.fel.tám.összesen</t>
  </si>
  <si>
    <t>Költségvetési kapcsolatokból származó bevételek összesen:</t>
  </si>
  <si>
    <t>Cím</t>
  </si>
  <si>
    <t>Felújítás</t>
  </si>
  <si>
    <t>Fejlesztés</t>
  </si>
  <si>
    <t>Önkormányzat egyéb feladatai</t>
  </si>
  <si>
    <t>Közös Önkormányzati Hivatal</t>
  </si>
  <si>
    <t>Összeg</t>
  </si>
  <si>
    <t>KIMUTATÁS</t>
  </si>
  <si>
    <t>Támogatott szervezet neve</t>
  </si>
  <si>
    <t>Támogatás célja</t>
  </si>
  <si>
    <t>Pápai Rendőrkapitányság</t>
  </si>
  <si>
    <t>szolgálati gépkocsi üzemeltetése</t>
  </si>
  <si>
    <t>Arany János Tehetséggondozó Program (5 fő)</t>
  </si>
  <si>
    <t>hátrányos helyzetú tanulók támogatása</t>
  </si>
  <si>
    <t>BURSA Hungarica ösztöndíjprogram</t>
  </si>
  <si>
    <t>ösztöndíj</t>
  </si>
  <si>
    <t>Pápateszéri Sportegyesület</t>
  </si>
  <si>
    <t xml:space="preserve">működési költségek </t>
  </si>
  <si>
    <t>Intézményi bevételek</t>
  </si>
  <si>
    <t>Támogatások, kiegészítések</t>
  </si>
  <si>
    <t>Működési c.támogatások</t>
  </si>
  <si>
    <t>Finanszírozási bevételek</t>
  </si>
  <si>
    <t>Önkormányzatok ált. ig.tevékenysége</t>
  </si>
  <si>
    <t>Város-és községgazdálkodás</t>
  </si>
  <si>
    <t>Önkormányzatok elszámolásai</t>
  </si>
  <si>
    <t>Család és nővédelmi eü. Gondozás</t>
  </si>
  <si>
    <t>Személyi jutt.</t>
  </si>
  <si>
    <t>Madót.terh.j.</t>
  </si>
  <si>
    <t>Felhalm. kiad.</t>
  </si>
  <si>
    <t>Önkormányzatok ig.tevék.</t>
  </si>
  <si>
    <t>Felügyelei szervtől kapott támogatás</t>
  </si>
  <si>
    <t>Támogatási célú fin.műv.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</si>
  <si>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</si>
  <si>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</si>
  <si>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</si>
  <si>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</si>
  <si>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</si>
  <si>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</si>
  <si>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</si>
  <si>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</si>
  <si>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</si>
  <si>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</si>
  <si>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</si>
  <si>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</si>
  <si>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</si>
  <si>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</si>
  <si>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</si>
  <si>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</si>
  <si>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</si>
  <si>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</si>
  <si>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</si>
  <si>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</si>
  <si>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</si>
  <si>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Az önkormányzat által adott közvetett támogatások 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</si>
  <si>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</si>
  <si>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</si>
  <si>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</si>
  <si>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</si>
  <si>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</si>
  <si>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</si>
  <si>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</si>
  <si>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</si>
  <si>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</si>
  <si>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</si>
  <si>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</si>
  <si>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</si>
  <si>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</si>
  <si>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</si>
  <si>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</si>
  <si>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</si>
  <si>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</si>
  <si>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</si>
  <si>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</si>
  <si>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Szociális étkezők térítési díjából biztosított kedvezmény</t>
  </si>
  <si>
    <t>Kedvezményes étkeztetés: Iskola</t>
  </si>
  <si>
    <t>Kedvezményes étkeztetés: Óvoda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</si>
  <si>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</si>
  <si>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</si>
  <si>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</si>
  <si>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</si>
  <si>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F</t>
  </si>
  <si>
    <t>G</t>
  </si>
  <si>
    <t>H</t>
  </si>
  <si>
    <t>I=(E+F+G+H)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</si>
  <si>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</si>
  <si>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</si>
  <si>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</si>
  <si>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Győr-Szol Zrt</t>
  </si>
  <si>
    <t>2011</t>
  </si>
  <si>
    <t>Beruházási kiadások beruházásonként</t>
  </si>
  <si>
    <t>Felújítási kiadások felújításonként</t>
  </si>
  <si>
    <t>Világításkorszerűsítés</t>
  </si>
  <si>
    <t>Egyéb (Pl.: garancia és kezességvállalás, stb.)</t>
  </si>
  <si>
    <t>Összesen (1+4+7+9+11)</t>
  </si>
  <si>
    <t>Nyitó pénzkészlet</t>
  </si>
  <si>
    <t>-----</t>
  </si>
  <si>
    <t>Önkormányzatok működési tám.</t>
  </si>
  <si>
    <t>Működési c.tám.Áht-n belülről</t>
  </si>
  <si>
    <t>Felhalm.c. támogatások ÁH-on belül</t>
  </si>
  <si>
    <t>Felhalmozási célú átvett pénzszk.</t>
  </si>
  <si>
    <t>Dologi kiadások</t>
  </si>
  <si>
    <t>Ellátottak pénzbeli juttatása</t>
  </si>
  <si>
    <t>Hitelek kamatai</t>
  </si>
  <si>
    <t>Felhalmozási költségvetés kiadásai</t>
  </si>
  <si>
    <t>Finanszírozási célú kiadások</t>
  </si>
  <si>
    <t>Egyenleg (10-23)</t>
  </si>
  <si>
    <t>Lakott külterülettel kapcsolatos feladatok</t>
  </si>
  <si>
    <t>Egyéb szervezetek</t>
  </si>
  <si>
    <t>2016. év</t>
  </si>
  <si>
    <t>Szünidei étkeztestés támogatása</t>
  </si>
  <si>
    <t>Gyermekétk.köznev.int-ben (Iskola, óvoda)</t>
  </si>
  <si>
    <t>Előző évi ktgv.maradvány igénybevétele</t>
  </si>
  <si>
    <t>041237</t>
  </si>
  <si>
    <t>START-Közfoglalkoztatási mintaprogram</t>
  </si>
  <si>
    <t>Egyéb műk.célú tám: Közp.ktg. Elk.áll. Pénzalapok</t>
  </si>
  <si>
    <t>Ktgek visszatér: Gyógyszertár gázszlája</t>
  </si>
  <si>
    <t>Közművelődés</t>
  </si>
  <si>
    <t>Munk.fiz. SZJA: 15 %</t>
  </si>
  <si>
    <t>Műk.célú előzetesen felszám. Áfa</t>
  </si>
  <si>
    <t>Az önkormányzati vagyonnal való gazdálkodás</t>
  </si>
  <si>
    <t>Áht-n belüli megelőlegezések visszafizetése</t>
  </si>
  <si>
    <t>Önkorm. elszámolásai a kp. Ktgvetéssel</t>
  </si>
  <si>
    <t>Közfoglalkoztatási mintaprogram: START</t>
  </si>
  <si>
    <t>Személyi jövedelemadó</t>
  </si>
  <si>
    <t>Biztosítási díjak</t>
  </si>
  <si>
    <t>Karbantartás</t>
  </si>
  <si>
    <t>E. műk. C.tám áht-on kívülre: egyéb vállalkozás</t>
  </si>
  <si>
    <t>Egészségügyi hozzájárulás</t>
  </si>
  <si>
    <t xml:space="preserve">Villamosenergia </t>
  </si>
  <si>
    <t>Egyéb szolgáltatás</t>
  </si>
  <si>
    <t>Elszámolásból származó bevételek</t>
  </si>
  <si>
    <t>Építményadó</t>
  </si>
  <si>
    <t>Iparűzési adó</t>
  </si>
  <si>
    <t>Talajterhzelési díj</t>
  </si>
  <si>
    <t>4.5.</t>
  </si>
  <si>
    <t>4.6.</t>
  </si>
  <si>
    <t xml:space="preserve"> - az 1.5-ből: - Előző évi elszámolásból szárjazó befizetések</t>
  </si>
  <si>
    <t xml:space="preserve">     - Törvényi előíráson alapuló befizetések</t>
  </si>
  <si>
    <t xml:space="preserve">     - Elvonások és befizetések</t>
  </si>
  <si>
    <t>Rászorulő gyemekek szünedi étkeztetésének támogatása</t>
  </si>
  <si>
    <t>2015. évről áthózódó bérkompenzáció</t>
  </si>
  <si>
    <t>Ft</t>
  </si>
  <si>
    <t>COFOG</t>
  </si>
  <si>
    <t>COGOG</t>
  </si>
  <si>
    <t>Önkorm. vagyonnal való gazdálkodás</t>
  </si>
  <si>
    <t>Önkorm. Elszámolásai a kponti ktgvetéssel</t>
  </si>
  <si>
    <t>Finansz. kiadások</t>
  </si>
  <si>
    <t>Gyermekétk. Köznve.int-ben (Iskola, óvoda)</t>
  </si>
  <si>
    <t>Külföldi finanszírozás kiadásai (8.1. + … + 8.4.)</t>
  </si>
  <si>
    <t>Külföldi finanszírozás kiadásai (8.1. + … +86.4.)</t>
  </si>
  <si>
    <t>Iparűzésiadó</t>
  </si>
  <si>
    <t>Talajterhelési díj</t>
  </si>
  <si>
    <t>Működési támogatások</t>
  </si>
  <si>
    <t>Műk.c. tám. Önkormányzatoknak</t>
  </si>
  <si>
    <t>Közfoglalk.mintaprogram: START</t>
  </si>
  <si>
    <t>Közfoglalk.mintaprogram:START</t>
  </si>
  <si>
    <t>2017. év</t>
  </si>
  <si>
    <t>900020</t>
  </si>
  <si>
    <t>Önkorm.funkc.nem terezető bev. Áht-n kívülről</t>
  </si>
  <si>
    <t>Készletértékesítés: fa eladás</t>
  </si>
  <si>
    <t>Tárgyi eszközök értékesítése</t>
  </si>
  <si>
    <t xml:space="preserve">   Rézsűkanál értékesítése</t>
  </si>
  <si>
    <t xml:space="preserve">   MTz traktor értékesítése</t>
  </si>
  <si>
    <t xml:space="preserve">   Mtz tolólapjának (régi) értékesítése</t>
  </si>
  <si>
    <t>Ingatlanvásárlások:</t>
  </si>
  <si>
    <t>Ingatlanok felújítása</t>
  </si>
  <si>
    <t xml:space="preserve">   - Petőfi u. 13. tetőfelújítás</t>
  </si>
  <si>
    <t xml:space="preserve">   - Petőfi u. 13. csatornázás</t>
  </si>
  <si>
    <t>Felújítás áfája</t>
  </si>
  <si>
    <t xml:space="preserve"> - Pápateszér Község Polgárőr Egyesület</t>
  </si>
  <si>
    <t xml:space="preserve"> - Pápateszér Községért Közalapítvány</t>
  </si>
  <si>
    <t xml:space="preserve"> - Örökségünk a Jövőnk Pápateszér Alapítvány</t>
  </si>
  <si>
    <t xml:space="preserve"> - Pápateszér Jövőjéért Alapítvány</t>
  </si>
  <si>
    <t>104037</t>
  </si>
  <si>
    <t>Beruházási célú előz. Felsz.áfa</t>
  </si>
  <si>
    <t>Gyermekétk. Köznev. Int-ben (Iskola, Óvoda)</t>
  </si>
  <si>
    <t>Intézényen kívüli gyermekétkeztetés (szünidei)</t>
  </si>
  <si>
    <t>Lakott külterülettel kapcsolatos feldatok (25 fő)</t>
  </si>
  <si>
    <t>Kiszáml.ált.forg.adó 27 %</t>
  </si>
  <si>
    <t>ÁFA bevétel 27 %</t>
  </si>
  <si>
    <t>Műv.Ház terembérlet: árusok</t>
  </si>
  <si>
    <t>Műk.c. előzetesen felsz. ÁFA (27 %)</t>
  </si>
  <si>
    <t>Műk. c. előz.felsz. (Áfa 27 %)</t>
  </si>
  <si>
    <t>Műk.c.előz.felsz.áfa (27 %)</t>
  </si>
  <si>
    <t>Intézmények kívüli gyermekétkeztetés</t>
  </si>
  <si>
    <t>Készletértékesítés</t>
  </si>
  <si>
    <t>Műk.célú tám: Elk.áll.pénzalapoktól</t>
  </si>
  <si>
    <t>2019.</t>
  </si>
  <si>
    <t>Működ.célú előzet. Felsz. Áfa</t>
  </si>
  <si>
    <t>016020</t>
  </si>
  <si>
    <t>KIADÁSOK MINDÖSSZESEN</t>
  </si>
  <si>
    <t>0916071</t>
  </si>
  <si>
    <t>Működ.célú támog.átvétel önkorm.</t>
  </si>
  <si>
    <t>Országos és helyi népszavazással  kapcsolatos tevékenységek</t>
  </si>
  <si>
    <t>09161</t>
  </si>
  <si>
    <t>Bruttó  hiány:</t>
  </si>
  <si>
    <t>Bruttó  többlet:</t>
  </si>
  <si>
    <t>Start mintaprogram</t>
  </si>
  <si>
    <t>feladatonként (Ft)</t>
  </si>
  <si>
    <t>Támogatás összge 
(Ft)</t>
  </si>
  <si>
    <t>Pápateszér Község Polgárőr Egyesület</t>
  </si>
  <si>
    <t>Pápateszér Községért Közalapítvány</t>
  </si>
  <si>
    <t>Örökségünk a Jövőnk Pápateszér Alapítvány</t>
  </si>
  <si>
    <t>Pápateszér Jövőjéért Alapítvány</t>
  </si>
  <si>
    <t>Pápateszéri Szociáis Szövetkezet</t>
  </si>
  <si>
    <t xml:space="preserve"> (Ft)</t>
  </si>
  <si>
    <t>(Ft)</t>
  </si>
  <si>
    <t>Pápateszér Római Katolikus Plébáni</t>
  </si>
  <si>
    <t>05110771</t>
  </si>
  <si>
    <t>05271</t>
  </si>
  <si>
    <t>094051</t>
  </si>
  <si>
    <t>094061</t>
  </si>
  <si>
    <t>0916041</t>
  </si>
  <si>
    <t>0941151</t>
  </si>
  <si>
    <t>094011</t>
  </si>
  <si>
    <t>094021</t>
  </si>
  <si>
    <t>Kiszámlázott áfa</t>
  </si>
  <si>
    <t>09531</t>
  </si>
  <si>
    <t>09351071</t>
  </si>
  <si>
    <t>0935411</t>
  </si>
  <si>
    <t>091111</t>
  </si>
  <si>
    <t>091121</t>
  </si>
  <si>
    <t>091131</t>
  </si>
  <si>
    <t>091141</t>
  </si>
  <si>
    <t>0916051</t>
  </si>
  <si>
    <t>091631</t>
  </si>
  <si>
    <t>0916061</t>
  </si>
  <si>
    <t>051211</t>
  </si>
  <si>
    <t>0533111</t>
  </si>
  <si>
    <t>05711</t>
  </si>
  <si>
    <t>056211</t>
  </si>
  <si>
    <t>059141</t>
  </si>
  <si>
    <t>059151</t>
  </si>
  <si>
    <t>05641</t>
  </si>
  <si>
    <t>05671</t>
  </si>
  <si>
    <t>05741</t>
  </si>
  <si>
    <t>05110131</t>
  </si>
  <si>
    <t>Választott tisztségviselő juttatásai</t>
  </si>
  <si>
    <t>05471</t>
  </si>
  <si>
    <t>055131</t>
  </si>
  <si>
    <t>Működési célú előzetesen felszám. Áfa</t>
  </si>
  <si>
    <t>2018. év</t>
  </si>
  <si>
    <t>042120</t>
  </si>
  <si>
    <t>Mezőgazdasági támogatások</t>
  </si>
  <si>
    <t>E.m.c. bevétel: fejlezeti kez. MVH-tól</t>
  </si>
  <si>
    <t>ÁFA bevétel visszaigénylés alapján</t>
  </si>
  <si>
    <t>094071</t>
  </si>
  <si>
    <t>Polgármesteri illetmény támogatása</t>
  </si>
  <si>
    <t>Szociális hozzájárulás adó 19,5%</t>
  </si>
  <si>
    <t>082091</t>
  </si>
  <si>
    <t>Ingatlan felújítása</t>
  </si>
  <si>
    <t>Felújítási cíélú előzetesen felsz. Áfa</t>
  </si>
  <si>
    <t>Közművelődés-közösségi és társadalmi részvétel fejlesztése</t>
  </si>
  <si>
    <t>Felújítási célú előzetesen felszámított áfa</t>
  </si>
  <si>
    <t>E.m.c.támogatás: Intézményfennt.társulásnak</t>
  </si>
  <si>
    <t>E.m.c. tám. Közp.költsv. Szervnek: BURSA HUN.</t>
  </si>
  <si>
    <t>Közfoglalkoztatottak bére: 20 fő</t>
  </si>
  <si>
    <t>Önkormányzati vagyonnal való gazdálk.kapcs.feladatok</t>
  </si>
  <si>
    <t>09521</t>
  </si>
  <si>
    <t xml:space="preserve">   Arany J. u.4.</t>
  </si>
  <si>
    <t xml:space="preserve">   Dózsa u. 14. (Császár)</t>
  </si>
  <si>
    <t>053371</t>
  </si>
  <si>
    <t>Béren kívüli juttatások</t>
  </si>
  <si>
    <t>Fogl.e.személyi juttatásai</t>
  </si>
  <si>
    <t>0511131</t>
  </si>
  <si>
    <t>Önkorm.vagyonnal való gazdálkodás</t>
  </si>
  <si>
    <t>Ingatlan felújítás</t>
  </si>
  <si>
    <t>működési költségek, pályázati önrész</t>
  </si>
  <si>
    <t>2020.</t>
  </si>
  <si>
    <t>2019. év</t>
  </si>
  <si>
    <t>2019. évi támogatása jogcímenként</t>
  </si>
  <si>
    <t>Központi támogatás 2019. évre</t>
  </si>
  <si>
    <t>Önkormányzati hivatal támogatása (8,16)</t>
  </si>
  <si>
    <t xml:space="preserve">  - Ped.bértám. 8.hó (5,6 fő)</t>
  </si>
  <si>
    <t xml:space="preserve">  - Ped. Bértám 4. hó (5,2 fő)</t>
  </si>
  <si>
    <t xml:space="preserve">  - Óvodaműködtetés 8 hó (59gy)</t>
  </si>
  <si>
    <t xml:space="preserve">  - Óvodaműködtetés 4 hó (56gy)</t>
  </si>
  <si>
    <t>Szociális étkeztetés (42 fő)</t>
  </si>
  <si>
    <t>Falu Tv helyiség bérleti díja</t>
  </si>
  <si>
    <t>Szolgáltatások ellenértéke:</t>
  </si>
  <si>
    <t>Víztorony bérleti díja</t>
  </si>
  <si>
    <t>Gyógyszertár bérleti díja</t>
  </si>
  <si>
    <t>Lakbérek</t>
  </si>
  <si>
    <t>közterülethasználat</t>
  </si>
  <si>
    <t>Köztemető-fenntartás és működtetés</t>
  </si>
  <si>
    <t>Szolgáltatások ellenértéke: sírhelymegváltás</t>
  </si>
  <si>
    <t>Kiszámlázott áfa (fizetendő)</t>
  </si>
  <si>
    <t>053111</t>
  </si>
  <si>
    <t>Szakmai anyagok: könyv, folyóirat, egy éven belül elhasználódó szakmaianyagok, eszkzöök, eégy szakmai anyagok</t>
  </si>
  <si>
    <t>053121</t>
  </si>
  <si>
    <t>Üzemeltetési anyagok</t>
  </si>
  <si>
    <t xml:space="preserve">Élelmiszer </t>
  </si>
  <si>
    <t>Irodaszerek</t>
  </si>
  <si>
    <t>Üzemanyagok</t>
  </si>
  <si>
    <t>Éven belül elh.anyagok: tisztítószerek</t>
  </si>
  <si>
    <t>Egyéb üzemeltetési, fenntartásianyagok</t>
  </si>
  <si>
    <t>Tüzelőanyagok</t>
  </si>
  <si>
    <t>053211</t>
  </si>
  <si>
    <t>053221</t>
  </si>
  <si>
    <t>E. komm.szolgáltatás: telefondíj</t>
  </si>
  <si>
    <t>053311</t>
  </si>
  <si>
    <t>Közüzemi díjak</t>
  </si>
  <si>
    <t>Villamosenergia díj</t>
  </si>
  <si>
    <t xml:space="preserve">Vásárolt élelmezés </t>
  </si>
  <si>
    <t>Egyéb szolgáltatások</t>
  </si>
  <si>
    <t>Pénzügyi szolg:bank</t>
  </si>
  <si>
    <t>Postai szolgáltatás</t>
  </si>
  <si>
    <t>055061</t>
  </si>
  <si>
    <t>Közös Hivatalnak</t>
  </si>
  <si>
    <t>Rendőrség támogat.</t>
  </si>
  <si>
    <t>Katasztrófavételem</t>
  </si>
  <si>
    <t>Óvoda F. Társulásnak</t>
  </si>
  <si>
    <t>Egyéb üzemeltetési szolgáltatás</t>
  </si>
  <si>
    <t>Műk.célú támogatások ÁHT-n kívülre</t>
  </si>
  <si>
    <t>055121</t>
  </si>
  <si>
    <t>Győri Hulladékgazd.</t>
  </si>
  <si>
    <t>Pteszéri Szoc. Szöv.</t>
  </si>
  <si>
    <t>Üzemanyag</t>
  </si>
  <si>
    <t>Közüzemeti díjak</t>
  </si>
  <si>
    <t xml:space="preserve">   - hulladéktárolók</t>
  </si>
  <si>
    <t xml:space="preserve">   - Petőfi u. 15. szám alatti ingatlan megvásárlása</t>
  </si>
  <si>
    <t xml:space="preserve">  -  Pápateszéri Közös Önkormányzati Hivatal állami tám.</t>
  </si>
  <si>
    <t>0511011</t>
  </si>
  <si>
    <t>Élelmiszerek</t>
  </si>
  <si>
    <t>Éven belül elhaszn. anyagok:</t>
  </si>
  <si>
    <t>Egyéb anyagok</t>
  </si>
  <si>
    <t>Kisértékű tárgyi eszközök beszerzése</t>
  </si>
  <si>
    <t xml:space="preserve">    - Pótkocsi</t>
  </si>
  <si>
    <t>Zárkerti utas pályázat még el nem költött része</t>
  </si>
  <si>
    <t>Közüzemi díjak: közvilágítás</t>
  </si>
  <si>
    <t>Egyéb üzemelt.anyag</t>
  </si>
  <si>
    <t>Egyéb üz. Szolgáltatás</t>
  </si>
  <si>
    <t>ÁFA visszaigénylés t.esz. Beszerzés miatt</t>
  </si>
  <si>
    <t>Egyéb tárgyi eszköz beszerzés</t>
  </si>
  <si>
    <t>Markolós traktor vásárlás</t>
  </si>
  <si>
    <t>Beruházási cél. Előz. ÁFA</t>
  </si>
  <si>
    <t>Üzemeltetési anyagok beszerzése</t>
  </si>
  <si>
    <t>Egyéb üz. Anyagok</t>
  </si>
  <si>
    <t>Közüzemi díjak: áram, gáz,víz</t>
  </si>
  <si>
    <t xml:space="preserve">Egyéb szolgáltatások </t>
  </si>
  <si>
    <t>Egyéb üzem.szolg.</t>
  </si>
  <si>
    <t>Egyéb komm.szolg: Telefon</t>
  </si>
  <si>
    <t>Közüzemi díjak: áram, gáz, víz</t>
  </si>
  <si>
    <t>CAFETÉRIA</t>
  </si>
  <si>
    <t>Szakmai anyagok: gyógyszer</t>
  </si>
  <si>
    <t>Egyéb üz.anyagok</t>
  </si>
  <si>
    <t>Egyéb  kommunik.szolg: telefon</t>
  </si>
  <si>
    <t>Közüzemi díjak:</t>
  </si>
  <si>
    <t>Műk.célú támogatás: Dr. Orbán és Trsa Bt</t>
  </si>
  <si>
    <t>Üzemeltetési anyagok: üzemanyag fűnyíráshoz</t>
  </si>
  <si>
    <t xml:space="preserve">053311 </t>
  </si>
  <si>
    <t>Villamosenergia</t>
  </si>
  <si>
    <t>Vízdíj</t>
  </si>
  <si>
    <t>E. m.c. támogatás áht-n kivülre: TAO pályázat önrésze</t>
  </si>
  <si>
    <t>Egyéb szolgáltatás: Falu-Lovasnap</t>
  </si>
  <si>
    <t>Ingatlanok felújítása: könyvtár</t>
  </si>
  <si>
    <t>Ingatlanok felújítása: színpad és világítása</t>
  </si>
  <si>
    <t xml:space="preserve"> - P.teszéri Sportegyesület: működési támogatás</t>
  </si>
  <si>
    <t>Egyéb működési célú támogatások áht-n kívülre</t>
  </si>
  <si>
    <r>
      <t>Egyéb szabadidős szolgáltatás</t>
    </r>
    <r>
      <rPr>
        <b/>
        <sz val="8"/>
        <color indexed="8"/>
        <rFont val="Times New Roman"/>
        <family val="1"/>
        <charset val="238"/>
      </rPr>
      <t xml:space="preserve"> (Eszterházy Napok, Vizimalmos napok, Idősek napja)</t>
    </r>
  </si>
  <si>
    <t>Üzemeltetési anyagok: élelmiszer</t>
  </si>
  <si>
    <t>Oktatásban részt vevők pénzbeli juttatásai: (AJTP;  Beiskolázás)</t>
  </si>
  <si>
    <t>Üzemeltetési anyagok: szoc.tüzifa, kieg.szoc.tüzifa, téli rezsicsökkentés</t>
  </si>
  <si>
    <t>Vásárolt élelmezés: étkeztetések önkormányzati része</t>
  </si>
  <si>
    <t>Egyéb szolgáltatás: tüzifa fuvar</t>
  </si>
  <si>
    <t>05481</t>
  </si>
  <si>
    <t>Egyéb nem intézményi ellátások kiadásai:</t>
  </si>
  <si>
    <t>Egyéb, az önkormányzat rendeletében megállapított juttatás:</t>
  </si>
  <si>
    <t>Köztemetés (Szoc. tv. 48. §.)</t>
  </si>
  <si>
    <t>Települési támogatás kiadásai (Szoc. Tv. 45. §)</t>
  </si>
  <si>
    <t>Önkormányzat által saját hatáskörben (nem szociális és gyermekvédelmi előírások alapján) adott más ellátás kiadásai</t>
  </si>
  <si>
    <t xml:space="preserve">Műk.c. előzetesen felsz. Áfa </t>
  </si>
  <si>
    <t>START program miatt</t>
  </si>
  <si>
    <t>Zártkerti utas pályázat miatt</t>
  </si>
  <si>
    <t xml:space="preserve"> - Ovi Sport Alapítvány: óvodai sportpálya önrésze</t>
  </si>
  <si>
    <t>Földekre</t>
  </si>
  <si>
    <t>Zártkeri utas pályázatra</t>
  </si>
  <si>
    <t>Konyhafejlesztési pályázatra</t>
  </si>
  <si>
    <t>Ingatlanok felújítása: Konyhafejl.páláyzat</t>
  </si>
  <si>
    <t>Felújítási célú előzetesen felzsámított áfa</t>
  </si>
  <si>
    <t>Kiszámlázott ÁFA</t>
  </si>
  <si>
    <t>Óvodának</t>
  </si>
  <si>
    <t>Fizetendő áfa készletértékesítés miatt</t>
  </si>
  <si>
    <t>Üzemeltetési anyagok: dolomit járdákhoz, utakhoz</t>
  </si>
  <si>
    <t>Egyéb szolgáltatás: szállítási szolgáltatás</t>
  </si>
  <si>
    <t>Fizetendő áfa: faértékesítés miatt</t>
  </si>
  <si>
    <t>Közművleődés- hagyományos közösségi kulturális értékek gonodozása</t>
  </si>
  <si>
    <t>Egyéb szolgáltatás: könyvkészítés</t>
  </si>
  <si>
    <t>Műk.c. előz. Felsz. ÁFA</t>
  </si>
  <si>
    <t>Bevételből eszköz vásárlás</t>
  </si>
  <si>
    <t>Szoc. Tüzifa: 1.653.540,-Ft; Kiegészítő szoc. Tüzifa:426.720,-; Téli rezsicsökkentés: 2460.000,-Ft; Műv. Ház pályázat: 107.000,-Ft; Zártkerti utas pályázat:151.242,-Ft=4798502,-Ft,</t>
  </si>
  <si>
    <t>Ingatlanok felújítása: villamoshálózat kiépítése, tervezés</t>
  </si>
  <si>
    <t>2019. évi költségvetése</t>
  </si>
  <si>
    <t>2018. évi teljesítés</t>
  </si>
  <si>
    <t>2019. évi előirányzat</t>
  </si>
  <si>
    <t>Szolgálatások ellenértéke</t>
  </si>
  <si>
    <t>E.m.c.támogatás: helyi önkormányzatoktól</t>
  </si>
  <si>
    <t>094111</t>
  </si>
  <si>
    <t>Kiadások visszatérítése</t>
  </si>
  <si>
    <t>E.műk.c.tám. Áht-n belülről (választás)</t>
  </si>
  <si>
    <t>Állami támogatás 8,16 főre</t>
  </si>
  <si>
    <t>Pályázati összeg</t>
  </si>
  <si>
    <t>Önkormányzatoktól várt támogatási összegek részletezése:</t>
  </si>
  <si>
    <t>Pápateszér</t>
  </si>
  <si>
    <t>Bakonyszentiván</t>
  </si>
  <si>
    <t>Vanyola</t>
  </si>
  <si>
    <t>Gic</t>
  </si>
  <si>
    <t xml:space="preserve">  </t>
  </si>
  <si>
    <t xml:space="preserve">2019. évi előirányzat </t>
  </si>
  <si>
    <t>ASP kieg.támogatás kifizetése</t>
  </si>
  <si>
    <t>0511071</t>
  </si>
  <si>
    <t>Megbízási díj (Választás, Vné)</t>
  </si>
  <si>
    <t>Egészségyi hozzájárulás</t>
  </si>
  <si>
    <t>05272</t>
  </si>
  <si>
    <t>Üzemeltetési anyagok (irodaszer)</t>
  </si>
  <si>
    <t>Egyéb komm. Szolg.</t>
  </si>
  <si>
    <t>053361</t>
  </si>
  <si>
    <t>Szakmai tev. Segítő szolg (programkövetések)</t>
  </si>
  <si>
    <t>Működ.célú tám.átadása önkorm.</t>
  </si>
  <si>
    <t>Önkormányzatoknak visszautalandó összegek</t>
  </si>
  <si>
    <t>A különbség felosztása lakosságszám alapján</t>
  </si>
  <si>
    <t>Lakosságszám (fő)</t>
  </si>
  <si>
    <t>"+10 % emelés</t>
  </si>
  <si>
    <t>2019. évi előirányzat 3. variáció</t>
  </si>
  <si>
    <t>2019. január 01.</t>
  </si>
  <si>
    <t>Állami támogatás felosztása</t>
  </si>
  <si>
    <t>Elismert hivatali létszám:</t>
  </si>
  <si>
    <t>fő</t>
  </si>
  <si>
    <t>Létszám:</t>
  </si>
  <si>
    <t>Fajlagos összeg:</t>
  </si>
  <si>
    <t>Támogatás</t>
  </si>
  <si>
    <t>Községek</t>
  </si>
  <si>
    <t>Lakosság- számok</t>
  </si>
  <si>
    <t>Lakosszágszám megoszlása</t>
  </si>
  <si>
    <t>8,16 fő megoszlása</t>
  </si>
  <si>
    <t>Egy dolgozóra jutó bevétel:</t>
  </si>
  <si>
    <t>37372800,-Ft/9 fő</t>
  </si>
  <si>
    <t>Gicen dolgozót 0.75 főként vesszük figyelembe, aki hatórásként alkalmaznak, tehát a bére is csökkenni fog (6. sz. táblázat), akkor a hozzájárulás és a támogatás visszaosztása a következő képpen alakul:</t>
  </si>
  <si>
    <t>Dolgozók községenként 2019.01.01-től</t>
  </si>
  <si>
    <t>Dolgozók</t>
  </si>
  <si>
    <t>Bszentiván</t>
  </si>
  <si>
    <t>Bertalan Gyuláné</t>
  </si>
  <si>
    <t>Bókáné Klauz Erzsébet</t>
  </si>
  <si>
    <t>Fehér Mária</t>
  </si>
  <si>
    <t>Kálmán Andrea</t>
  </si>
  <si>
    <t>Polaufné Kovács Zsanett</t>
  </si>
  <si>
    <t>Knolmajer Éva</t>
  </si>
  <si>
    <t>Koncz Gáborné</t>
  </si>
  <si>
    <t>Vassné Butkovics Andrea</t>
  </si>
  <si>
    <t>Vesztergom Ferencné</t>
  </si>
  <si>
    <t>Lakosságszám szerinti megoszlás</t>
  </si>
  <si>
    <t>Különbség a létszámban</t>
  </si>
  <si>
    <t>Különbség Ft-ban</t>
  </si>
  <si>
    <t>Munkafelosztás (fő)</t>
  </si>
  <si>
    <t>Különbség létszámban</t>
  </si>
  <si>
    <t>Visszaosztás lakosságszám alapján</t>
  </si>
  <si>
    <t>Befizetendő (10 % béremelés esetén)</t>
  </si>
  <si>
    <t>Befizetendő összeg</t>
  </si>
  <si>
    <t>Ktgvetési hiány</t>
  </si>
  <si>
    <t>Különbség/visszaosztható lakosságszám alapján</t>
  </si>
  <si>
    <t>Pápateszéri Közös Önkormányzati Hivatal                                                                                   2019. évi költségvetése</t>
  </si>
  <si>
    <t>Jutalom:</t>
  </si>
  <si>
    <t>1.6. melléklet 1/2019. (II.22.) önkormányzati rendelethez</t>
  </si>
  <si>
    <t>1.7. melléklet 1/2019. (II.22.) önkormányzati rendelethez</t>
  </si>
  <si>
    <t>1.1. melléklet az 1/2019.(II.22.) önkormányzati rendelethez</t>
  </si>
  <si>
    <t>2019. évi költségvetésének összevont mérlege</t>
  </si>
  <si>
    <t>2019. évi előirányzatok</t>
  </si>
  <si>
    <t>1.5. melléklet 1/2019. (II.22.) önkormányzati rendelethez</t>
  </si>
  <si>
    <t>1.8.melléklet az 1/2019. (II.22.) önkormányzati rendelethez</t>
  </si>
  <si>
    <t>1.3. melléklet az 1/2019. (II.22.) önkormányzati rendelethez</t>
  </si>
  <si>
    <t>1.4. melléklet az 1/2019. (II.22.) önkormányzati rendelethez</t>
  </si>
  <si>
    <t>3. melléklet az 1/2019.(II.22) önkormányzati rendelethez</t>
  </si>
  <si>
    <t>2.1. melléklet az 1/2019. (II.22.) önkormányzati rendelethez</t>
  </si>
  <si>
    <t>7. melléklet az 1/2019. (II.22.) önkormányzati rendelethez</t>
  </si>
  <si>
    <t>Önkormányzat 2019. évi bevételi előirányzatai</t>
  </si>
  <si>
    <t>Köztemető fenntartása</t>
  </si>
  <si>
    <t>Önkormányzatok funk.cnem terv. Bev.ÁHT-kív: Adók</t>
  </si>
  <si>
    <t>8. melléklet az 1/2019. (II.22.) önkormányzati rendelethez</t>
  </si>
  <si>
    <t>Önkormányzat 2019. évi kiadási előirányzatai</t>
  </si>
  <si>
    <t>Közművelődés-hagy.köz.kult.ért.fejl.</t>
  </si>
  <si>
    <t>9.1. melléklet az 1/2019. (II.22.) önkormányzati rendelethez</t>
  </si>
  <si>
    <t>Pápateszéri Közös Önkormányzati hivatal 2019. évi kiadásai előirányzatai feladatonként (Ft)</t>
  </si>
  <si>
    <t>9.2. melléklet az 1/2019. (II.22.) önkormányzati rendelethez</t>
  </si>
  <si>
    <t>Pápateszéri Közös Önkormányzati hivatal 2019. évi bevételi előirányzatai feladatonként (Ft)</t>
  </si>
  <si>
    <t>E.m.c.támogatás bevétele:</t>
  </si>
  <si>
    <t>Közös Hivataltól</t>
  </si>
  <si>
    <t>Bérfejl.pályázatra</t>
  </si>
  <si>
    <t>2.2. melléklet az 1/2019. (II.22.) önkormányzati rendelethez</t>
  </si>
  <si>
    <t>Az Önkormányzat költségvetési szervei 2019. évi</t>
  </si>
  <si>
    <t>5.1 melléklet az 1/2019. (II.22.) önkormányzati rendelethez</t>
  </si>
  <si>
    <t>Az Önkormányzat és költségvetési szervei 2019. évi</t>
  </si>
  <si>
    <t>Közfoglalk. Mintaprogram START</t>
  </si>
  <si>
    <t>Ingatlan felújítás: Petőfi u. 13.</t>
  </si>
  <si>
    <t>Fogorvosi ellátás</t>
  </si>
  <si>
    <t>Könyvtári szolg.</t>
  </si>
  <si>
    <t>Könyvtár felújítása</t>
  </si>
  <si>
    <t>Közműv. Fejlesztés</t>
  </si>
  <si>
    <t>Színpad villamosítás felújíáts</t>
  </si>
  <si>
    <t>Gyermekékt.</t>
  </si>
  <si>
    <t>Konyhafejlesztési pályázat</t>
  </si>
  <si>
    <t>pótkocsi vásárlás</t>
  </si>
  <si>
    <t>eszközvásárlás</t>
  </si>
  <si>
    <t>4. melléklet az 1/2019.(II.22.)  önkormányzai rendelethez</t>
  </si>
  <si>
    <t>Önkormányzatok egyéb feladatai</t>
  </si>
  <si>
    <t>Önkormányzati vagyongazdálk.</t>
  </si>
  <si>
    <t>Ingatlan vásárlás: Petőfi u. 15.</t>
  </si>
  <si>
    <t>Sportlétesítmények</t>
  </si>
  <si>
    <t>Sportöltöző villamosházlózat feljlesztése</t>
  </si>
  <si>
    <t>Város- és községg.</t>
  </si>
  <si>
    <t>Markolós traktor</t>
  </si>
  <si>
    <t xml:space="preserve">Az Önkormányzat és költségvetési szervei 2019. évi </t>
  </si>
  <si>
    <t>5.2. melléklet az 1/2019. (II.22.) önkormányzati rendelethez</t>
  </si>
  <si>
    <t>Felújítási és felhalmozási kiadásai Ft-ban</t>
  </si>
  <si>
    <t xml:space="preserve"> felújítási előirányzatai célonként Ft-ban</t>
  </si>
  <si>
    <t>fejlesztési előirányzatai célonként Ft-ban</t>
  </si>
  <si>
    <t>6.melléklet az 1/2019. (II.22.) önkormányzati rendelethez</t>
  </si>
  <si>
    <t>A 2019. évben céljelleggel juttatott támogatásokról</t>
  </si>
  <si>
    <t>10.1 melléklet az 1/2019. (II.22.) önkormányzati rendelethez</t>
  </si>
  <si>
    <t>Közfoglalkoztattak 2019. évi kiadásai előirányzatai feladatonként (Ft)</t>
  </si>
  <si>
    <t>10.2. melléklet az 1/2019. (II.22.) önkormányzati rendelethez</t>
  </si>
  <si>
    <t>Közfoglalkoztattak 2019. évi bevételi előirányzatai feladatonként (Ft)</t>
  </si>
  <si>
    <t>11.mellléklet az 1/2019. (II.22.) önkormányzati rendelethez</t>
  </si>
  <si>
    <t>Előirányzat-felhasználási terv
2019. évre</t>
  </si>
  <si>
    <t>12. melléklet az 1/2019.(II.22.) önkormányzati rendelethez</t>
  </si>
  <si>
    <t>2019. előtti kifizetés</t>
  </si>
  <si>
    <t>2021.</t>
  </si>
  <si>
    <t>2021. után</t>
  </si>
  <si>
    <t>13. melléklet az 1/2019. (II.22.) önkormányzati rendelethez</t>
  </si>
  <si>
    <t>14. melléklet az 1/2019. (II.22.) önkormányzati rendelethez</t>
  </si>
  <si>
    <t>Pápateszér Önkormányzat likviditási terve
2019. évre</t>
  </si>
  <si>
    <t>1.2. melléklet az 1/2019. ( II. 22.) önkormányzati rendelethez</t>
  </si>
  <si>
    <t>15</t>
  </si>
  <si>
    <t>I. Működési célú bevételek és kiadások mérlege
(Önkormányzati szinten összesen)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</si>
</sst>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#"/>
    <numFmt numFmtId="165" formatCode="#,##0.0"/>
    <numFmt numFmtId="166" formatCode="#,##0\ &quot;Ft&quot;"/>
    <numFmt numFmtId="167" formatCode="0.0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Albertus Extra Bold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darkHorizontal"/>
    </fill>
    <fill>
      <patternFill patternType="lightHorizontal"/>
    </fill>
    <fill>
      <patternFill patternType="solid">
        <fgColor theme="8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8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</cellStyleXfs>
  <cellXfs count="1147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164" fontId="4" fillId="0" borderId="1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2" applyFont="1" applyFill="1" applyBorder="1" applyAlignment="1" applyProtection="1">
      <alignment horizontal="left" vertical="center" wrapText="1" indent="1"/>
    </xf>
    <xf numFmtId="0" fontId="13" fillId="0" borderId="20" xfId="2" applyFont="1" applyFill="1" applyBorder="1" applyAlignment="1" applyProtection="1">
      <alignment horizontal="left" vertical="center" wrapText="1" indent="1"/>
    </xf>
    <xf numFmtId="0" fontId="14" fillId="0" borderId="0" xfId="1" applyFont="1" applyFill="1" applyAlignment="1" applyProtection="1">
      <alignment vertical="center" wrapText="1"/>
    </xf>
    <xf numFmtId="0" fontId="13" fillId="0" borderId="23" xfId="2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left" vertical="center" wrapText="1" inden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2" quotePrefix="1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2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16" fillId="0" borderId="29" xfId="1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 applyProtection="1">
      <alignment vertical="center" wrapText="1"/>
    </xf>
    <xf numFmtId="164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/>
    </xf>
    <xf numFmtId="0" fontId="7" fillId="0" borderId="29" xfId="1" applyFont="1" applyFill="1" applyBorder="1" applyAlignment="1" applyProtection="1">
      <alignment vertical="center" wrapText="1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/>
    <xf numFmtId="0" fontId="19" fillId="0" borderId="0" xfId="3" applyFont="1" applyAlignment="1">
      <alignment horizontal="center"/>
    </xf>
    <xf numFmtId="0" fontId="20" fillId="0" borderId="0" xfId="3" applyFont="1" applyAlignment="1"/>
    <xf numFmtId="0" fontId="20" fillId="0" borderId="0" xfId="3" applyFont="1" applyAlignment="1">
      <alignment horizontal="center"/>
    </xf>
    <xf numFmtId="0" fontId="21" fillId="0" borderId="0" xfId="3" applyFont="1" applyAlignment="1"/>
    <xf numFmtId="0" fontId="22" fillId="0" borderId="0" xfId="3" applyFont="1"/>
    <xf numFmtId="0" fontId="21" fillId="0" borderId="31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/>
    </xf>
    <xf numFmtId="0" fontId="23" fillId="0" borderId="16" xfId="3" applyFont="1" applyBorder="1"/>
    <xf numFmtId="0" fontId="23" fillId="0" borderId="2" xfId="3" applyFont="1" applyBorder="1" applyAlignment="1">
      <alignment horizontal="center" vertical="center"/>
    </xf>
    <xf numFmtId="3" fontId="23" fillId="0" borderId="2" xfId="3" applyNumberFormat="1" applyFont="1" applyBorder="1" applyAlignment="1">
      <alignment horizontal="center" vertical="center"/>
    </xf>
    <xf numFmtId="3" fontId="23" fillId="0" borderId="3" xfId="3" applyNumberFormat="1" applyFont="1" applyBorder="1" applyAlignment="1">
      <alignment horizontal="center" vertical="center"/>
    </xf>
    <xf numFmtId="0" fontId="23" fillId="0" borderId="17" xfId="3" applyFont="1" applyBorder="1"/>
    <xf numFmtId="0" fontId="23" fillId="0" borderId="18" xfId="3" applyFont="1" applyBorder="1" applyAlignment="1">
      <alignment horizontal="center" vertical="center"/>
    </xf>
    <xf numFmtId="3" fontId="23" fillId="0" borderId="18" xfId="3" applyNumberFormat="1" applyFont="1" applyBorder="1" applyAlignment="1">
      <alignment horizontal="center" vertical="center"/>
    </xf>
    <xf numFmtId="3" fontId="23" fillId="0" borderId="19" xfId="3" applyNumberFormat="1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3" fillId="0" borderId="17" xfId="3" applyFont="1" applyBorder="1" applyAlignment="1">
      <alignment horizontal="left"/>
    </xf>
    <xf numFmtId="0" fontId="23" fillId="0" borderId="18" xfId="3" applyFont="1" applyFill="1" applyBorder="1" applyAlignment="1">
      <alignment horizontal="center" vertical="center"/>
    </xf>
    <xf numFmtId="0" fontId="23" fillId="0" borderId="17" xfId="3" applyFont="1" applyBorder="1" applyAlignment="1">
      <alignment wrapText="1"/>
    </xf>
    <xf numFmtId="0" fontId="19" fillId="0" borderId="10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center" vertical="center"/>
    </xf>
    <xf numFmtId="3" fontId="19" fillId="0" borderId="11" xfId="3" applyNumberFormat="1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 vertical="center"/>
    </xf>
    <xf numFmtId="0" fontId="18" fillId="0" borderId="0" xfId="3" applyAlignment="1">
      <alignment wrapText="1"/>
    </xf>
    <xf numFmtId="3" fontId="18" fillId="0" borderId="0" xfId="3" applyNumberFormat="1" applyAlignment="1">
      <alignment horizontal="center" vertical="center"/>
    </xf>
    <xf numFmtId="0" fontId="12" fillId="0" borderId="0" xfId="2" applyFont="1" applyFill="1" applyProtection="1"/>
    <xf numFmtId="0" fontId="12" fillId="0" borderId="0" xfId="2" applyFill="1" applyAlignment="1" applyProtection="1"/>
    <xf numFmtId="0" fontId="12" fillId="0" borderId="0" xfId="2" applyFill="1" applyProtection="1"/>
    <xf numFmtId="0" fontId="25" fillId="0" borderId="0" xfId="2" applyFont="1" applyFill="1" applyAlignment="1" applyProtection="1">
      <alignment horizont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7" fillId="0" borderId="31" xfId="2" applyFont="1" applyFill="1" applyBorder="1" applyAlignment="1" applyProtection="1">
      <alignment horizontal="center" vertical="center" wrapText="1"/>
    </xf>
    <xf numFmtId="0" fontId="7" fillId="0" borderId="3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 wrapText="1" shrinkToFi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13" fillId="0" borderId="0" xfId="2" applyFont="1" applyFill="1" applyProtection="1"/>
    <xf numFmtId="0" fontId="8" fillId="0" borderId="42" xfId="2" applyFont="1" applyFill="1" applyBorder="1" applyAlignment="1" applyProtection="1">
      <alignment horizontal="lef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0" fontId="3" fillId="0" borderId="0" xfId="2" applyFont="1" applyFill="1" applyProtection="1"/>
    <xf numFmtId="49" fontId="13" fillId="0" borderId="24" xfId="2" applyNumberFormat="1" applyFont="1" applyFill="1" applyBorder="1" applyAlignment="1" applyProtection="1">
      <alignment horizontal="left" vertical="center" wrapText="1" indent="1"/>
    </xf>
    <xf numFmtId="0" fontId="28" fillId="0" borderId="47" xfId="4" applyFont="1" applyBorder="1" applyAlignment="1" applyProtection="1">
      <alignment horizontal="left" wrapText="1" indent="1"/>
    </xf>
    <xf numFmtId="49" fontId="13" fillId="0" borderId="17" xfId="2" applyNumberFormat="1" applyFont="1" applyFill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wrapText="1" indent="1"/>
    </xf>
    <xf numFmtId="49" fontId="13" fillId="0" borderId="35" xfId="2" applyNumberFormat="1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15" fillId="0" borderId="41" xfId="4" applyFont="1" applyBorder="1" applyAlignment="1" applyProtection="1">
      <alignment horizontal="left" vertical="center" wrapText="1" indent="1"/>
    </xf>
    <xf numFmtId="164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left" vertical="center" wrapText="1" indent="1"/>
    </xf>
    <xf numFmtId="0" fontId="15" fillId="0" borderId="10" xfId="4" applyFont="1" applyBorder="1" applyAlignment="1" applyProtection="1">
      <alignment wrapText="1"/>
    </xf>
    <xf numFmtId="0" fontId="28" fillId="0" borderId="53" xfId="4" applyFont="1" applyBorder="1" applyAlignment="1" applyProtection="1">
      <alignment wrapText="1"/>
    </xf>
    <xf numFmtId="0" fontId="28" fillId="0" borderId="24" xfId="4" applyFont="1" applyBorder="1" applyAlignment="1" applyProtection="1">
      <alignment wrapText="1"/>
    </xf>
    <xf numFmtId="0" fontId="28" fillId="0" borderId="17" xfId="4" applyFont="1" applyBorder="1" applyAlignment="1" applyProtection="1">
      <alignment wrapText="1"/>
    </xf>
    <xf numFmtId="0" fontId="28" fillId="0" borderId="35" xfId="4" applyFont="1" applyBorder="1" applyAlignment="1" applyProtection="1">
      <alignment wrapText="1"/>
    </xf>
    <xf numFmtId="0" fontId="15" fillId="0" borderId="41" xfId="4" applyFont="1" applyBorder="1" applyAlignment="1" applyProtection="1">
      <alignment wrapText="1"/>
    </xf>
    <xf numFmtId="0" fontId="15" fillId="0" borderId="42" xfId="4" applyFont="1" applyBorder="1" applyAlignment="1" applyProtection="1">
      <alignment wrapText="1"/>
    </xf>
    <xf numFmtId="0" fontId="15" fillId="0" borderId="43" xfId="4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27" fillId="0" borderId="10" xfId="2" applyFont="1" applyFill="1" applyBorder="1" applyAlignment="1" applyProtection="1">
      <alignment horizontal="center" vertical="center" wrapText="1"/>
    </xf>
    <xf numFmtId="0" fontId="27" fillId="0" borderId="41" xfId="2" applyFont="1" applyFill="1" applyBorder="1" applyAlignment="1" applyProtection="1">
      <alignment horizontal="center" vertical="center" wrapText="1"/>
    </xf>
    <xf numFmtId="0" fontId="27" fillId="0" borderId="7" xfId="2" applyFont="1" applyFill="1" applyBorder="1" applyAlignment="1" applyProtection="1">
      <alignment horizontal="center" vertical="center" wrapText="1"/>
    </xf>
    <xf numFmtId="0" fontId="27" fillId="0" borderId="12" xfId="2" applyFont="1" applyFill="1" applyBorder="1" applyAlignment="1" applyProtection="1">
      <alignment horizontal="center" vertical="center" wrapText="1"/>
    </xf>
    <xf numFmtId="0" fontId="27" fillId="0" borderId="58" xfId="2" applyFont="1" applyFill="1" applyBorder="1" applyAlignment="1" applyProtection="1">
      <alignment horizontal="center"/>
    </xf>
    <xf numFmtId="0" fontId="27" fillId="0" borderId="21" xfId="2" applyFont="1" applyFill="1" applyBorder="1" applyAlignment="1" applyProtection="1">
      <alignment horizontal="center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vertical="center" wrapText="1"/>
    </xf>
    <xf numFmtId="49" fontId="13" fillId="0" borderId="16" xfId="2" applyNumberFormat="1" applyFont="1" applyFill="1" applyBorder="1" applyAlignment="1" applyProtection="1">
      <alignment horizontal="left" vertical="center" wrapText="1" indent="1"/>
    </xf>
    <xf numFmtId="0" fontId="13" fillId="0" borderId="59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vertical="center" wrapText="1" indent="1"/>
    </xf>
    <xf numFmtId="0" fontId="13" fillId="0" borderId="60" xfId="2" applyFont="1" applyFill="1" applyBorder="1" applyAlignment="1" applyProtection="1">
      <alignment horizontal="left" vertical="center" wrapText="1" indent="1"/>
    </xf>
    <xf numFmtId="0" fontId="13" fillId="0" borderId="0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indent="6"/>
    </xf>
    <xf numFmtId="0" fontId="13" fillId="0" borderId="50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left" vertical="center" wrapText="1" indent="1"/>
    </xf>
    <xf numFmtId="0" fontId="13" fillId="0" borderId="53" xfId="2" applyFont="1" applyFill="1" applyBorder="1" applyAlignment="1" applyProtection="1">
      <alignment horizontal="left" vertical="center" wrapText="1" indent="6"/>
    </xf>
    <xf numFmtId="49" fontId="13" fillId="0" borderId="61" xfId="2" applyNumberFormat="1" applyFont="1" applyFill="1" applyBorder="1" applyAlignment="1" applyProtection="1">
      <alignment horizontal="left" vertical="center" wrapText="1" indent="1"/>
    </xf>
    <xf numFmtId="0" fontId="13" fillId="0" borderId="62" xfId="2" applyFont="1" applyFill="1" applyBorder="1" applyAlignment="1" applyProtection="1">
      <alignment horizontal="left" vertical="center" wrapText="1" indent="6"/>
    </xf>
    <xf numFmtId="0" fontId="8" fillId="0" borderId="41" xfId="2" applyFont="1" applyFill="1" applyBorder="1" applyAlignment="1" applyProtection="1">
      <alignment vertical="center" wrapText="1"/>
    </xf>
    <xf numFmtId="0" fontId="13" fillId="0" borderId="53" xfId="2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6"/>
    </xf>
    <xf numFmtId="0" fontId="9" fillId="0" borderId="41" xfId="2" applyFont="1" applyFill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horizontal="left" vertical="center" wrapText="1" indent="1"/>
    </xf>
    <xf numFmtId="0" fontId="13" fillId="0" borderId="64" xfId="2" applyFont="1" applyFill="1" applyBorder="1" applyAlignment="1" applyProtection="1">
      <alignment horizontal="left" vertical="center" wrapText="1" indent="1"/>
    </xf>
    <xf numFmtId="0" fontId="30" fillId="0" borderId="0" xfId="2" applyFont="1" applyFill="1" applyProtection="1"/>
    <xf numFmtId="0" fontId="25" fillId="0" borderId="0" xfId="2" applyFont="1" applyFill="1" applyProtection="1"/>
    <xf numFmtId="0" fontId="15" fillId="0" borderId="42" xfId="4" applyFont="1" applyBorder="1" applyAlignment="1" applyProtection="1">
      <alignment horizontal="left" vertical="center" wrapText="1" indent="1"/>
    </xf>
    <xf numFmtId="0" fontId="31" fillId="0" borderId="43" xfId="4" applyFont="1" applyBorder="1" applyAlignment="1" applyProtection="1">
      <alignment horizontal="left" vertical="center" wrapText="1" indent="1"/>
    </xf>
    <xf numFmtId="0" fontId="12" fillId="0" borderId="0" xfId="2" applyFont="1" applyFill="1" applyAlignment="1" applyProtection="1">
      <alignment horizontal="right" vertical="center" indent="1"/>
    </xf>
    <xf numFmtId="0" fontId="6" fillId="0" borderId="37" xfId="4" applyFont="1" applyFill="1" applyBorder="1" applyAlignment="1" applyProtection="1">
      <alignment horizontal="right" vertical="center"/>
    </xf>
    <xf numFmtId="0" fontId="8" fillId="0" borderId="11" xfId="2" applyFont="1" applyFill="1" applyBorder="1" applyAlignment="1" applyProtection="1">
      <alignment vertical="center" wrapText="1"/>
    </xf>
    <xf numFmtId="164" fontId="7" fillId="0" borderId="41" xfId="2" applyNumberFormat="1" applyFont="1" applyFill="1" applyBorder="1" applyAlignment="1" applyProtection="1">
      <alignment horizontal="center" vertical="center" wrapText="1"/>
    </xf>
    <xf numFmtId="164" fontId="7" fillId="0" borderId="16" xfId="2" applyNumberFormat="1" applyFont="1" applyFill="1" applyBorder="1" applyAlignment="1" applyProtection="1">
      <alignment horizontal="center" vertical="center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61" xfId="2" applyNumberFormat="1" applyFont="1" applyFill="1" applyBorder="1" applyAlignment="1" applyProtection="1">
      <alignment horizontal="center" vertical="center"/>
    </xf>
    <xf numFmtId="164" fontId="7" fillId="0" borderId="27" xfId="2" applyNumberFormat="1" applyFont="1" applyFill="1" applyBorder="1" applyAlignment="1" applyProtection="1">
      <alignment horizontal="center" vertical="center"/>
    </xf>
    <xf numFmtId="164" fontId="2" fillId="0" borderId="0" xfId="4" applyNumberFormat="1" applyFont="1" applyFill="1" applyAlignment="1" applyProtection="1">
      <alignment horizontal="left" vertical="center" wrapText="1"/>
    </xf>
    <xf numFmtId="164" fontId="33" fillId="0" borderId="0" xfId="4" applyNumberFormat="1" applyFont="1" applyFill="1" applyAlignment="1" applyProtection="1">
      <alignment vertical="center" wrapText="1"/>
    </xf>
    <xf numFmtId="0" fontId="34" fillId="0" borderId="0" xfId="4" applyFont="1" applyAlignment="1" applyProtection="1">
      <alignment horizontal="right" vertical="top"/>
      <protection locked="0"/>
    </xf>
    <xf numFmtId="164" fontId="2" fillId="0" borderId="0" xfId="4" applyNumberFormat="1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3" xfId="4" quotePrefix="1" applyFont="1" applyFill="1" applyBorder="1" applyAlignment="1" applyProtection="1">
      <alignment horizontal="right" vertical="center" indent="1"/>
    </xf>
    <xf numFmtId="0" fontId="5" fillId="0" borderId="0" xfId="4" applyFont="1" applyFill="1" applyAlignment="1">
      <alignment vertical="center"/>
    </xf>
    <xf numFmtId="0" fontId="4" fillId="0" borderId="4" xfId="4" applyFont="1" applyFill="1" applyBorder="1" applyAlignment="1" applyProtection="1">
      <alignment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right" vertical="center" indent="1"/>
    </xf>
    <xf numFmtId="0" fontId="4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horizontal="right"/>
    </xf>
    <xf numFmtId="0" fontId="7" fillId="0" borderId="0" xfId="4" applyFont="1" applyFill="1" applyAlignment="1">
      <alignment vertical="center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0" fontId="4" fillId="0" borderId="9" xfId="4" applyFont="1" applyFill="1" applyBorder="1" applyAlignment="1" applyProtection="1">
      <alignment horizontal="right" vertical="center" wrapText="1" indent="1"/>
    </xf>
    <xf numFmtId="0" fontId="1" fillId="0" borderId="0" xfId="4" applyFill="1" applyAlignment="1">
      <alignment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8" fillId="0" borderId="12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 vertical="center" wrapText="1"/>
    </xf>
    <xf numFmtId="164" fontId="4" fillId="0" borderId="15" xfId="4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13" fillId="0" borderId="16" xfId="2" applyNumberFormat="1" applyFont="1" applyFill="1" applyBorder="1" applyAlignment="1" applyProtection="1">
      <alignment horizontal="center" vertical="center" wrapText="1"/>
    </xf>
    <xf numFmtId="0" fontId="28" fillId="0" borderId="2" xfId="4" applyFont="1" applyBorder="1" applyAlignment="1" applyProtection="1">
      <alignment horizontal="left" wrapText="1" indent="1"/>
    </xf>
    <xf numFmtId="164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Fill="1" applyAlignment="1">
      <alignment vertical="center" wrapText="1"/>
    </xf>
    <xf numFmtId="49" fontId="13" fillId="0" borderId="17" xfId="2" applyNumberFormat="1" applyFont="1" applyFill="1" applyBorder="1" applyAlignment="1" applyProtection="1">
      <alignment horizontal="center" vertical="center" wrapText="1"/>
    </xf>
    <xf numFmtId="0" fontId="28" fillId="0" borderId="18" xfId="4" applyFont="1" applyBorder="1" applyAlignment="1" applyProtection="1">
      <alignment horizontal="left" wrapText="1" indent="1"/>
    </xf>
    <xf numFmtId="164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Fill="1" applyAlignment="1">
      <alignment vertical="center" wrapText="1"/>
    </xf>
    <xf numFmtId="164" fontId="1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3" fillId="2" borderId="19" xfId="2" applyNumberFormat="1" applyFont="1" applyFill="1" applyBorder="1" applyAlignment="1" applyProtection="1">
      <alignment horizontal="center" vertical="center" wrapText="1"/>
    </xf>
    <xf numFmtId="49" fontId="13" fillId="0" borderId="61" xfId="2" applyNumberFormat="1" applyFont="1" applyFill="1" applyBorder="1" applyAlignment="1" applyProtection="1">
      <alignment horizontal="center" vertical="center" wrapText="1"/>
    </xf>
    <xf numFmtId="0" fontId="28" fillId="0" borderId="62" xfId="4" applyFont="1" applyBorder="1" applyAlignment="1" applyProtection="1">
      <alignment horizontal="left" wrapText="1" indent="1"/>
    </xf>
    <xf numFmtId="164" fontId="13" fillId="2" borderId="27" xfId="2" applyNumberFormat="1" applyFont="1" applyFill="1" applyBorder="1" applyAlignment="1" applyProtection="1">
      <alignment horizontal="center" vertical="center" wrapText="1"/>
    </xf>
    <xf numFmtId="0" fontId="15" fillId="0" borderId="11" xfId="4" applyFont="1" applyBorder="1" applyAlignment="1" applyProtection="1">
      <alignment horizontal="left" vertical="center" wrapText="1" indent="1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28" fillId="0" borderId="23" xfId="4" applyFont="1" applyBorder="1" applyAlignment="1" applyProtection="1">
      <alignment horizontal="left" wrapText="1" indent="1"/>
    </xf>
    <xf numFmtId="164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2" applyNumberFormat="1" applyFont="1" applyFill="1" applyBorder="1" applyAlignment="1" applyProtection="1">
      <alignment horizontal="center" vertical="center" wrapText="1"/>
    </xf>
    <xf numFmtId="0" fontId="28" fillId="0" borderId="36" xfId="4" applyFont="1" applyBorder="1" applyAlignment="1" applyProtection="1">
      <alignment horizontal="left" wrapText="1" indent="1"/>
    </xf>
    <xf numFmtId="164" fontId="9" fillId="0" borderId="12" xfId="2" applyNumberFormat="1" applyFont="1" applyFill="1" applyBorder="1" applyAlignment="1" applyProtection="1">
      <alignment horizontal="center" vertical="center" wrapText="1"/>
    </xf>
    <xf numFmtId="164" fontId="13" fillId="0" borderId="25" xfId="2" applyNumberFormat="1" applyFont="1" applyFill="1" applyBorder="1" applyAlignment="1" applyProtection="1">
      <alignment horizontal="center" vertical="center" wrapText="1"/>
    </xf>
    <xf numFmtId="164" fontId="11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4" applyFont="1" applyBorder="1" applyAlignment="1" applyProtection="1">
      <alignment horizontal="center" wrapText="1"/>
    </xf>
    <xf numFmtId="0" fontId="28" fillId="0" borderId="36" xfId="4" applyFont="1" applyBorder="1" applyAlignment="1" applyProtection="1">
      <alignment wrapText="1"/>
    </xf>
    <xf numFmtId="0" fontId="28" fillId="0" borderId="24" xfId="4" applyFont="1" applyBorder="1" applyAlignment="1" applyProtection="1">
      <alignment horizontal="center" wrapText="1"/>
    </xf>
    <xf numFmtId="0" fontId="28" fillId="0" borderId="17" xfId="4" applyFont="1" applyBorder="1" applyAlignment="1" applyProtection="1">
      <alignment horizontal="center" wrapText="1"/>
    </xf>
    <xf numFmtId="0" fontId="28" fillId="0" borderId="35" xfId="4" applyFont="1" applyBorder="1" applyAlignment="1" applyProtection="1">
      <alignment horizontal="center" wrapText="1"/>
    </xf>
    <xf numFmtId="164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4" applyFont="1" applyBorder="1" applyAlignment="1" applyProtection="1">
      <alignment wrapText="1"/>
    </xf>
    <xf numFmtId="0" fontId="15" fillId="0" borderId="42" xfId="4" applyFont="1" applyBorder="1" applyAlignment="1" applyProtection="1">
      <alignment horizontal="center" wrapText="1"/>
    </xf>
    <xf numFmtId="0" fontId="15" fillId="0" borderId="26" xfId="4" applyFont="1" applyBorder="1" applyAlignment="1" applyProtection="1">
      <alignment wrapText="1"/>
    </xf>
    <xf numFmtId="0" fontId="15" fillId="0" borderId="0" xfId="4" applyFont="1" applyBorder="1" applyAlignment="1" applyProtection="1">
      <alignment horizontal="center" wrapText="1"/>
    </xf>
    <xf numFmtId="0" fontId="15" fillId="0" borderId="0" xfId="4" applyFont="1" applyBorder="1" applyAlignment="1" applyProtection="1">
      <alignment wrapText="1"/>
    </xf>
    <xf numFmtId="164" fontId="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center" wrapText="1" inden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0" xfId="4" applyFont="1" applyFill="1" applyAlignment="1" applyProtection="1">
      <alignment horizontal="center" vertical="center" wrapText="1"/>
    </xf>
    <xf numFmtId="0" fontId="13" fillId="0" borderId="0" xfId="4" applyFont="1" applyFill="1" applyAlignment="1" applyProtection="1">
      <alignment vertical="center" wrapText="1"/>
    </xf>
    <xf numFmtId="0" fontId="13" fillId="0" borderId="0" xfId="4" applyFont="1" applyFill="1" applyAlignment="1" applyProtection="1">
      <alignment horizontal="right" vertical="center" wrapText="1" indent="1"/>
    </xf>
    <xf numFmtId="0" fontId="8" fillId="0" borderId="7" xfId="4" applyFont="1" applyFill="1" applyBorder="1" applyAlignment="1" applyProtection="1">
      <alignment horizontal="center" vertical="center" wrapText="1"/>
    </xf>
    <xf numFmtId="0" fontId="4" fillId="0" borderId="30" xfId="4" applyFont="1" applyFill="1" applyBorder="1" applyAlignment="1" applyProtection="1">
      <alignment horizontal="center" vertical="center" wrapText="1"/>
    </xf>
    <xf numFmtId="164" fontId="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vertical="center" wrapText="1"/>
    </xf>
    <xf numFmtId="164" fontId="8" fillId="0" borderId="9" xfId="2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vertical="center" wrapText="1"/>
    </xf>
    <xf numFmtId="0" fontId="13" fillId="0" borderId="52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indent="6"/>
    </xf>
    <xf numFmtId="0" fontId="13" fillId="0" borderId="18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center" vertical="center" wrapText="1"/>
    </xf>
    <xf numFmtId="0" fontId="13" fillId="0" borderId="36" xfId="2" applyFont="1" applyFill="1" applyBorder="1" applyAlignment="1" applyProtection="1">
      <alignment horizontal="left" vertical="center" wrapText="1" indent="6"/>
    </xf>
    <xf numFmtId="0" fontId="13" fillId="0" borderId="5" xfId="2" applyFont="1" applyFill="1" applyBorder="1" applyAlignment="1" applyProtection="1">
      <alignment horizontal="left" vertical="center" wrapText="1" indent="6"/>
    </xf>
    <xf numFmtId="164" fontId="13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2" applyFont="1" applyFill="1" applyBorder="1" applyAlignment="1" applyProtection="1">
      <alignment horizontal="left" vertical="center" wrapText="1" indent="1"/>
    </xf>
    <xf numFmtId="164" fontId="13" fillId="0" borderId="65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36" xfId="4" applyFont="1" applyBorder="1" applyAlignment="1" applyProtection="1">
      <alignment horizontal="left" vertical="center" wrapText="1" indent="1"/>
    </xf>
    <xf numFmtId="0" fontId="28" fillId="0" borderId="18" xfId="4" applyFont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6"/>
    </xf>
    <xf numFmtId="164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16" fontId="1" fillId="0" borderId="0" xfId="4" applyNumberFormat="1" applyFill="1" applyAlignment="1">
      <alignment vertical="center" wrapText="1"/>
    </xf>
    <xf numFmtId="164" fontId="15" fillId="0" borderId="12" xfId="4" applyNumberFormat="1" applyFont="1" applyBorder="1" applyAlignment="1" applyProtection="1">
      <alignment horizontal="center" vertical="center" wrapText="1"/>
    </xf>
    <xf numFmtId="164" fontId="31" fillId="0" borderId="12" xfId="4" quotePrefix="1" applyNumberFormat="1" applyFont="1" applyBorder="1" applyAlignment="1" applyProtection="1">
      <alignment horizontal="center" vertical="center" wrapText="1"/>
    </xf>
    <xf numFmtId="0" fontId="15" fillId="0" borderId="42" xfId="4" applyFont="1" applyBorder="1" applyAlignment="1" applyProtection="1">
      <alignment horizontal="center" vertical="center" wrapText="1"/>
    </xf>
    <xf numFmtId="0" fontId="31" fillId="0" borderId="26" xfId="4" applyFont="1" applyBorder="1" applyAlignment="1" applyProtection="1">
      <alignment horizontal="left" vertical="center" wrapText="1" inden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center" vertical="center" wrapText="1"/>
    </xf>
    <xf numFmtId="0" fontId="7" fillId="0" borderId="10" xfId="4" applyFont="1" applyFill="1" applyBorder="1" applyAlignment="1" applyProtection="1">
      <alignment horizontal="left" vertical="center"/>
    </xf>
    <xf numFmtId="0" fontId="7" fillId="0" borderId="29" xfId="4" applyFont="1" applyFill="1" applyBorder="1" applyAlignment="1" applyProtection="1">
      <alignment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Fill="1" applyAlignment="1" applyProtection="1">
      <alignment horizontal="right" vertical="center" wrapText="1" indent="1"/>
    </xf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49" fontId="35" fillId="0" borderId="0" xfId="0" applyNumberFormat="1" applyFont="1" applyAlignment="1">
      <alignment horizontal="right"/>
    </xf>
    <xf numFmtId="0" fontId="37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Border="1"/>
    <xf numFmtId="0" fontId="38" fillId="0" borderId="0" xfId="0" applyFont="1" applyBorder="1" applyAlignment="1">
      <alignment horizontal="left"/>
    </xf>
    <xf numFmtId="0" fontId="36" fillId="0" borderId="0" xfId="0" applyFont="1" applyBorder="1" applyAlignment="1"/>
    <xf numFmtId="0" fontId="35" fillId="0" borderId="0" xfId="0" applyFont="1" applyBorder="1" applyAlignment="1">
      <alignment horizontal="left"/>
    </xf>
    <xf numFmtId="0" fontId="35" fillId="0" borderId="0" xfId="0" applyFont="1" applyBorder="1"/>
    <xf numFmtId="0" fontId="37" fillId="0" borderId="0" xfId="0" applyFont="1" applyAlignment="1">
      <alignment horizontal="left"/>
    </xf>
    <xf numFmtId="0" fontId="39" fillId="0" borderId="0" xfId="0" applyFont="1"/>
    <xf numFmtId="0" fontId="39" fillId="0" borderId="0" xfId="0" applyFont="1" applyAlignment="1"/>
    <xf numFmtId="49" fontId="35" fillId="0" borderId="0" xfId="0" applyNumberFormat="1" applyFont="1"/>
    <xf numFmtId="49" fontId="0" fillId="0" borderId="0" xfId="0" applyNumberFormat="1"/>
    <xf numFmtId="164" fontId="1" fillId="0" borderId="0" xfId="4" applyNumberFormat="1" applyFill="1" applyAlignment="1" applyProtection="1">
      <alignment vertical="center" wrapText="1"/>
    </xf>
    <xf numFmtId="164" fontId="1" fillId="0" borderId="0" xfId="4" applyNumberFormat="1" applyFill="1" applyAlignment="1" applyProtection="1">
      <alignment horizontal="center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5" fillId="0" borderId="0" xfId="4" applyNumberFormat="1" applyFont="1" applyFill="1" applyAlignment="1" applyProtection="1">
      <alignment horizontal="centerContinuous" vertical="center" wrapText="1"/>
    </xf>
    <xf numFmtId="164" fontId="1" fillId="0" borderId="0" xfId="4" applyNumberFormat="1" applyFill="1" applyAlignment="1" applyProtection="1">
      <alignment horizontal="centerContinuous" vertical="center"/>
    </xf>
    <xf numFmtId="164" fontId="6" fillId="0" borderId="0" xfId="4" applyNumberFormat="1" applyFont="1" applyFill="1" applyAlignment="1" applyProtection="1">
      <alignment horizontal="right" vertical="center"/>
    </xf>
    <xf numFmtId="164" fontId="4" fillId="0" borderId="10" xfId="4" applyNumberFormat="1" applyFont="1" applyFill="1" applyBorder="1" applyAlignment="1" applyProtection="1">
      <alignment horizontal="centerContinuous" vertical="center" wrapText="1"/>
    </xf>
    <xf numFmtId="164" fontId="4" fillId="0" borderId="11" xfId="4" applyNumberFormat="1" applyFont="1" applyFill="1" applyBorder="1" applyAlignment="1" applyProtection="1">
      <alignment horizontal="centerContinuous" vertical="center" wrapText="1"/>
    </xf>
    <xf numFmtId="164" fontId="4" fillId="0" borderId="12" xfId="4" applyNumberFormat="1" applyFont="1" applyFill="1" applyBorder="1" applyAlignment="1" applyProtection="1">
      <alignment horizontal="centerContinuous" vertical="center" wrapText="1"/>
    </xf>
    <xf numFmtId="164" fontId="4" fillId="0" borderId="10" xfId="4" applyNumberFormat="1" applyFont="1" applyFill="1" applyBorder="1" applyAlignment="1" applyProtection="1">
      <alignment horizontal="center" vertical="center" wrapText="1"/>
    </xf>
    <xf numFmtId="164" fontId="4" fillId="0" borderId="11" xfId="4" applyNumberFormat="1" applyFont="1" applyFill="1" applyBorder="1" applyAlignment="1" applyProtection="1">
      <alignment horizontal="center" vertical="center" wrapText="1"/>
    </xf>
    <xf numFmtId="164" fontId="4" fillId="0" borderId="12" xfId="4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center" vertical="center" wrapText="1"/>
    </xf>
    <xf numFmtId="164" fontId="9" fillId="0" borderId="10" xfId="4" applyNumberFormat="1" applyFont="1" applyFill="1" applyBorder="1" applyAlignment="1" applyProtection="1">
      <alignment horizontal="center" vertical="center" wrapText="1"/>
    </xf>
    <xf numFmtId="164" fontId="9" fillId="0" borderId="11" xfId="4" applyNumberFormat="1" applyFont="1" applyFill="1" applyBorder="1" applyAlignment="1" applyProtection="1">
      <alignment horizontal="center" vertical="center" wrapText="1"/>
    </xf>
    <xf numFmtId="164" fontId="9" fillId="0" borderId="12" xfId="4" applyNumberFormat="1" applyFont="1" applyFill="1" applyBorder="1" applyAlignment="1" applyProtection="1">
      <alignment horizontal="center" vertical="center" wrapText="1"/>
    </xf>
    <xf numFmtId="164" fontId="9" fillId="0" borderId="0" xfId="4" applyNumberFormat="1" applyFont="1" applyFill="1" applyAlignment="1" applyProtection="1">
      <alignment horizontal="center" vertical="center" wrapText="1"/>
    </xf>
    <xf numFmtId="164" fontId="1" fillId="0" borderId="56" xfId="4" applyNumberFormat="1" applyFill="1" applyBorder="1" applyAlignment="1" applyProtection="1">
      <alignment horizontal="left" vertical="center" wrapText="1" indent="1"/>
    </xf>
    <xf numFmtId="164" fontId="13" fillId="0" borderId="24" xfId="4" applyNumberFormat="1" applyFont="1" applyFill="1" applyBorder="1" applyAlignment="1" applyProtection="1">
      <alignment horizontal="left" vertical="center" wrapText="1" indent="1"/>
    </xf>
    <xf numFmtId="164" fontId="1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ill="1" applyBorder="1" applyAlignment="1" applyProtection="1">
      <alignment horizontal="left" vertical="center" wrapText="1" indent="1"/>
    </xf>
    <xf numFmtId="164" fontId="13" fillId="0" borderId="17" xfId="4" applyNumberFormat="1" applyFont="1" applyFill="1" applyBorder="1" applyAlignment="1" applyProtection="1">
      <alignment horizontal="left" vertical="center" wrapText="1" indent="1"/>
    </xf>
    <xf numFmtId="164" fontId="13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0" xfId="4" applyNumberFormat="1" applyFont="1" applyFill="1" applyBorder="1" applyAlignment="1" applyProtection="1">
      <alignment horizontal="left" vertical="center" wrapText="1" indent="1"/>
    </xf>
    <xf numFmtId="164" fontId="13" fillId="0" borderId="5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4" applyNumberFormat="1" applyFont="1" applyFill="1" applyBorder="1" applyAlignment="1" applyProtection="1">
      <alignment horizontal="left" vertical="center" wrapText="1" indent="1"/>
    </xf>
    <xf numFmtId="164" fontId="9" fillId="0" borderId="10" xfId="4" applyNumberFormat="1" applyFont="1" applyFill="1" applyBorder="1" applyAlignment="1" applyProtection="1">
      <alignment horizontal="left" vertical="center" wrapText="1" indent="1"/>
    </xf>
    <xf numFmtId="164" fontId="1" fillId="0" borderId="72" xfId="4" applyNumberFormat="1" applyFont="1" applyFill="1" applyBorder="1" applyAlignment="1" applyProtection="1">
      <alignment horizontal="left" vertical="center" wrapText="1" indent="1"/>
    </xf>
    <xf numFmtId="164" fontId="11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0" xfId="4" applyNumberFormat="1" applyFont="1" applyFill="1" applyBorder="1" applyAlignment="1" applyProtection="1">
      <alignment horizontal="center" vertical="center" wrapText="1"/>
    </xf>
    <xf numFmtId="164" fontId="11" fillId="0" borderId="17" xfId="4" applyNumberFormat="1" applyFont="1" applyFill="1" applyBorder="1" applyAlignment="1" applyProtection="1">
      <alignment horizontal="left" vertical="center" wrapText="1" indent="1"/>
    </xf>
    <xf numFmtId="164" fontId="11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ont="1" applyFill="1" applyBorder="1" applyAlignment="1" applyProtection="1">
      <alignment horizontal="left" vertical="center" wrapText="1" indent="1"/>
    </xf>
    <xf numFmtId="164" fontId="11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45" fillId="0" borderId="18" xfId="4" applyNumberFormat="1" applyFont="1" applyFill="1" applyBorder="1" applyAlignment="1" applyProtection="1">
      <alignment horizontal="center" vertical="center" wrapText="1"/>
    </xf>
    <xf numFmtId="164" fontId="11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10" xfId="4" applyNumberFormat="1" applyFont="1" applyFill="1" applyBorder="1" applyAlignment="1" applyProtection="1">
      <alignment horizontal="left" vertical="center" wrapText="1" indent="1"/>
    </xf>
    <xf numFmtId="164" fontId="27" fillId="0" borderId="28" xfId="4" applyNumberFormat="1" applyFont="1" applyFill="1" applyBorder="1" applyAlignment="1" applyProtection="1">
      <alignment horizontal="center" vertical="center" wrapText="1"/>
    </xf>
    <xf numFmtId="164" fontId="1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2" xfId="4" applyNumberFormat="1" applyFill="1" applyBorder="1" applyAlignment="1" applyProtection="1">
      <alignment horizontal="left" vertical="center" wrapText="1" indent="1"/>
    </xf>
    <xf numFmtId="164" fontId="13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8" xfId="4" applyNumberFormat="1" applyFont="1" applyFill="1" applyBorder="1" applyAlignment="1" applyProtection="1">
      <alignment horizontal="left" vertical="center" wrapText="1" indent="1"/>
    </xf>
    <xf numFmtId="164" fontId="1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4" applyNumberFormat="1" applyFont="1" applyFill="1" applyBorder="1" applyAlignment="1" applyProtection="1">
      <alignment horizontal="right" vertical="center" wrapText="1" indent="1"/>
    </xf>
    <xf numFmtId="164" fontId="9" fillId="0" borderId="12" xfId="4" applyNumberFormat="1" applyFont="1" applyFill="1" applyBorder="1" applyAlignment="1" applyProtection="1">
      <alignment horizontal="right" vertical="center" wrapText="1" indent="1"/>
    </xf>
    <xf numFmtId="164" fontId="45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3" xfId="4" applyNumberFormat="1" applyFont="1" applyFill="1" applyBorder="1" applyAlignment="1" applyProtection="1">
      <alignment horizontal="right" vertical="center" wrapText="1" indent="1"/>
    </xf>
    <xf numFmtId="164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4" applyNumberFormat="1" applyFont="1" applyFill="1" applyBorder="1" applyAlignment="1" applyProtection="1">
      <alignment horizontal="left" vertical="center" wrapText="1" indent="2"/>
    </xf>
    <xf numFmtId="164" fontId="1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4" applyNumberFormat="1" applyFont="1" applyFill="1" applyBorder="1" applyAlignment="1" applyProtection="1">
      <alignment horizontal="left" vertical="center" wrapText="1" indent="2"/>
    </xf>
    <xf numFmtId="164" fontId="45" fillId="0" borderId="18" xfId="4" applyNumberFormat="1" applyFont="1" applyFill="1" applyBorder="1" applyAlignment="1" applyProtection="1">
      <alignment horizontal="left" vertical="center" wrapText="1" indent="1"/>
    </xf>
    <xf numFmtId="164" fontId="45" fillId="0" borderId="18" xfId="4" applyNumberFormat="1" applyFont="1" applyFill="1" applyBorder="1" applyAlignment="1" applyProtection="1">
      <alignment horizontal="righ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2"/>
    </xf>
    <xf numFmtId="164" fontId="13" fillId="0" borderId="35" xfId="4" applyNumberFormat="1" applyFont="1" applyFill="1" applyBorder="1" applyAlignment="1" applyProtection="1">
      <alignment horizontal="left" vertical="center" wrapText="1" indent="2"/>
    </xf>
    <xf numFmtId="164" fontId="27" fillId="0" borderId="28" xfId="4" applyNumberFormat="1" applyFont="1" applyFill="1" applyBorder="1" applyAlignment="1" applyProtection="1">
      <alignment horizontal="right" vertical="center" wrapText="1" indent="1"/>
    </xf>
    <xf numFmtId="0" fontId="23" fillId="0" borderId="0" xfId="3" applyFont="1" applyAlignment="1"/>
    <xf numFmtId="0" fontId="18" fillId="0" borderId="0" xfId="3" applyAlignment="1"/>
    <xf numFmtId="0" fontId="23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3" fillId="0" borderId="0" xfId="3" applyFont="1"/>
    <xf numFmtId="0" fontId="23" fillId="0" borderId="0" xfId="3" applyFont="1" applyAlignment="1">
      <alignment horizontal="center"/>
    </xf>
    <xf numFmtId="0" fontId="23" fillId="0" borderId="0" xfId="3" applyFont="1" applyBorder="1"/>
    <xf numFmtId="0" fontId="23" fillId="0" borderId="0" xfId="3" applyFont="1" applyBorder="1" applyAlignment="1"/>
    <xf numFmtId="0" fontId="23" fillId="0" borderId="0" xfId="3" applyFont="1" applyBorder="1" applyAlignment="1">
      <alignment horizontal="center"/>
    </xf>
    <xf numFmtId="0" fontId="23" fillId="0" borderId="0" xfId="3" applyFont="1" applyBorder="1" applyAlignment="1">
      <alignment horizontal="right"/>
    </xf>
    <xf numFmtId="0" fontId="19" fillId="0" borderId="0" xfId="3" applyFont="1" applyBorder="1" applyAlignment="1">
      <alignment horizontal="left"/>
    </xf>
    <xf numFmtId="0" fontId="19" fillId="0" borderId="0" xfId="3" applyFont="1" applyBorder="1"/>
    <xf numFmtId="0" fontId="23" fillId="0" borderId="0" xfId="3" applyFont="1" applyFill="1" applyBorder="1" applyAlignment="1">
      <alignment horizontal="left"/>
    </xf>
    <xf numFmtId="0" fontId="18" fillId="0" borderId="0" xfId="3" applyBorder="1"/>
    <xf numFmtId="0" fontId="19" fillId="0" borderId="63" xfId="3" applyFont="1" applyBorder="1"/>
    <xf numFmtId="0" fontId="19" fillId="0" borderId="57" xfId="3" applyFont="1" applyBorder="1" applyAlignment="1">
      <alignment horizontal="center"/>
    </xf>
    <xf numFmtId="0" fontId="19" fillId="0" borderId="32" xfId="3" applyFont="1" applyBorder="1" applyAlignment="1">
      <alignment horizontal="center"/>
    </xf>
    <xf numFmtId="0" fontId="19" fillId="0" borderId="63" xfId="3" applyFont="1" applyBorder="1" applyAlignment="1">
      <alignment horizontal="center"/>
    </xf>
    <xf numFmtId="0" fontId="19" fillId="0" borderId="48" xfId="3" applyFont="1" applyBorder="1"/>
    <xf numFmtId="0" fontId="19" fillId="0" borderId="51" xfId="3" applyFont="1" applyBorder="1"/>
    <xf numFmtId="0" fontId="19" fillId="0" borderId="54" xfId="3" applyFont="1" applyBorder="1"/>
    <xf numFmtId="0" fontId="35" fillId="0" borderId="33" xfId="0" applyFont="1" applyBorder="1"/>
    <xf numFmtId="0" fontId="19" fillId="0" borderId="0" xfId="3" applyFont="1" applyBorder="1" applyAlignment="1">
      <alignment horizontal="center"/>
    </xf>
    <xf numFmtId="0" fontId="19" fillId="0" borderId="33" xfId="3" applyFont="1" applyBorder="1"/>
    <xf numFmtId="0" fontId="19" fillId="0" borderId="8" xfId="3" applyFont="1" applyBorder="1" applyAlignment="1">
      <alignment horizontal="center"/>
    </xf>
    <xf numFmtId="0" fontId="23" fillId="0" borderId="70" xfId="3" applyFont="1" applyBorder="1" applyAlignment="1">
      <alignment vertical="top"/>
    </xf>
    <xf numFmtId="0" fontId="19" fillId="0" borderId="75" xfId="3" applyFont="1" applyBorder="1"/>
    <xf numFmtId="0" fontId="19" fillId="0" borderId="0" xfId="3" applyFont="1" applyFill="1" applyBorder="1" applyAlignment="1">
      <alignment horizontal="center"/>
    </xf>
    <xf numFmtId="0" fontId="1" fillId="0" borderId="0" xfId="4"/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1" fillId="0" borderId="0" xfId="4" applyProtection="1"/>
    <xf numFmtId="0" fontId="44" fillId="0" borderId="31" xfId="4" applyFont="1" applyBorder="1" applyAlignment="1" applyProtection="1">
      <alignment horizontal="center" vertical="center" wrapText="1"/>
    </xf>
    <xf numFmtId="0" fontId="44" fillId="0" borderId="8" xfId="4" applyFont="1" applyBorder="1" applyAlignment="1" applyProtection="1">
      <alignment horizontal="center" vertical="center"/>
    </xf>
    <xf numFmtId="0" fontId="44" fillId="0" borderId="9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right" vertical="center" indent="1"/>
    </xf>
    <xf numFmtId="0" fontId="11" fillId="0" borderId="2" xfId="4" applyFont="1" applyBorder="1" applyAlignment="1" applyProtection="1">
      <alignment horizontal="left" vertical="center" indent="1"/>
      <protection locked="0"/>
    </xf>
    <xf numFmtId="3" fontId="11" fillId="0" borderId="3" xfId="4" applyNumberFormat="1" applyFont="1" applyBorder="1" applyAlignment="1" applyProtection="1">
      <alignment horizontal="center" vertical="center"/>
      <protection locked="0"/>
    </xf>
    <xf numFmtId="0" fontId="11" fillId="0" borderId="17" xfId="4" applyFont="1" applyBorder="1" applyAlignment="1" applyProtection="1">
      <alignment horizontal="right" vertical="center" indent="1"/>
    </xf>
    <xf numFmtId="0" fontId="11" fillId="0" borderId="18" xfId="4" applyFont="1" applyBorder="1" applyAlignment="1" applyProtection="1">
      <alignment horizontal="left" vertical="center" indent="1"/>
      <protection locked="0"/>
    </xf>
    <xf numFmtId="3" fontId="11" fillId="0" borderId="19" xfId="4" applyNumberFormat="1" applyFont="1" applyBorder="1" applyAlignment="1" applyProtection="1">
      <alignment horizontal="center" vertical="center"/>
      <protection locked="0"/>
    </xf>
    <xf numFmtId="164" fontId="3" fillId="3" borderId="33" xfId="4" applyNumberFormat="1" applyFont="1" applyFill="1" applyBorder="1" applyAlignment="1" applyProtection="1">
      <alignment horizontal="left" vertical="center" wrapText="1" indent="2"/>
    </xf>
    <xf numFmtId="3" fontId="27" fillId="0" borderId="12" xfId="4" applyNumberFormat="1" applyFont="1" applyFill="1" applyBorder="1" applyAlignment="1" applyProtection="1">
      <alignment horizontal="center" vertical="center"/>
    </xf>
    <xf numFmtId="0" fontId="19" fillId="0" borderId="0" xfId="3" applyFont="1" applyAlignment="1"/>
    <xf numFmtId="0" fontId="19" fillId="0" borderId="7" xfId="3" applyFont="1" applyBorder="1"/>
    <xf numFmtId="0" fontId="19" fillId="0" borderId="31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23" fillId="0" borderId="68" xfId="3" applyFont="1" applyBorder="1"/>
    <xf numFmtId="0" fontId="23" fillId="0" borderId="16" xfId="3" applyFont="1" applyBorder="1" applyAlignment="1">
      <alignment horizontal="center"/>
    </xf>
    <xf numFmtId="0" fontId="23" fillId="0" borderId="58" xfId="3" applyFont="1" applyBorder="1"/>
    <xf numFmtId="0" fontId="23" fillId="0" borderId="20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19" fillId="0" borderId="0" xfId="3" applyFont="1" applyBorder="1" applyAlignment="1"/>
    <xf numFmtId="0" fontId="19" fillId="0" borderId="32" xfId="3" applyFont="1" applyBorder="1" applyAlignment="1">
      <alignment horizontal="center" vertical="center" wrapText="1"/>
    </xf>
    <xf numFmtId="0" fontId="19" fillId="0" borderId="63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63" xfId="3" applyFont="1" applyBorder="1" applyAlignment="1">
      <alignment horizontal="center" vertical="center" wrapText="1"/>
    </xf>
    <xf numFmtId="0" fontId="19" fillId="0" borderId="57" xfId="3" applyFont="1" applyBorder="1" applyAlignment="1">
      <alignment horizontal="center" vertical="center"/>
    </xf>
    <xf numFmtId="0" fontId="23" fillId="0" borderId="1" xfId="3" applyFont="1" applyBorder="1"/>
    <xf numFmtId="0" fontId="23" fillId="0" borderId="69" xfId="3" applyFont="1" applyBorder="1"/>
    <xf numFmtId="0" fontId="23" fillId="0" borderId="51" xfId="3" applyFont="1" applyBorder="1" applyAlignment="1">
      <alignment horizontal="center"/>
    </xf>
    <xf numFmtId="0" fontId="23" fillId="0" borderId="4" xfId="3" applyFont="1" applyBorder="1"/>
    <xf numFmtId="0" fontId="23" fillId="0" borderId="74" xfId="3" applyFont="1" applyBorder="1" applyAlignment="1">
      <alignment horizontal="center"/>
    </xf>
    <xf numFmtId="0" fontId="19" fillId="0" borderId="75" xfId="3" applyFont="1" applyBorder="1" applyAlignment="1">
      <alignment horizontal="center"/>
    </xf>
    <xf numFmtId="0" fontId="19" fillId="0" borderId="38" xfId="3" applyFont="1" applyBorder="1"/>
    <xf numFmtId="0" fontId="12" fillId="0" borderId="0" xfId="5" applyFill="1" applyProtection="1"/>
    <xf numFmtId="0" fontId="12" fillId="0" borderId="0" xfId="5" applyFill="1" applyProtection="1">
      <protection locked="0"/>
    </xf>
    <xf numFmtId="0" fontId="25" fillId="0" borderId="0" xfId="5" applyFont="1" applyFill="1" applyAlignment="1" applyProtection="1">
      <alignment horizontal="right"/>
      <protection locked="0"/>
    </xf>
    <xf numFmtId="0" fontId="6" fillId="0" borderId="0" xfId="4" applyFont="1" applyFill="1" applyAlignment="1">
      <alignment horizontal="right"/>
    </xf>
    <xf numFmtId="0" fontId="44" fillId="0" borderId="31" xfId="5" applyFont="1" applyFill="1" applyBorder="1" applyAlignment="1" applyProtection="1">
      <alignment horizontal="center" vertical="center" wrapText="1"/>
    </xf>
    <xf numFmtId="0" fontId="44" fillId="0" borderId="8" xfId="5" applyFont="1" applyFill="1" applyBorder="1" applyAlignment="1" applyProtection="1">
      <alignment horizontal="center" vertical="center"/>
    </xf>
    <xf numFmtId="0" fontId="44" fillId="0" borderId="9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13" fillId="0" borderId="58" xfId="5" applyFont="1" applyFill="1" applyBorder="1" applyAlignment="1" applyProtection="1">
      <alignment horizontal="left" vertical="center" indent="1"/>
    </xf>
    <xf numFmtId="0" fontId="13" fillId="0" borderId="20" xfId="5" applyFont="1" applyFill="1" applyBorder="1" applyAlignment="1" applyProtection="1">
      <alignment horizontal="left" vertical="center" wrapText="1" indent="1"/>
    </xf>
    <xf numFmtId="164" fontId="13" fillId="0" borderId="20" xfId="5" applyNumberFormat="1" applyFont="1" applyFill="1" applyBorder="1" applyAlignment="1" applyProtection="1">
      <alignment vertical="center"/>
      <protection locked="0"/>
    </xf>
    <xf numFmtId="164" fontId="13" fillId="0" borderId="21" xfId="5" applyNumberFormat="1" applyFont="1" applyFill="1" applyBorder="1" applyAlignment="1" applyProtection="1">
      <alignment vertical="center"/>
    </xf>
    <xf numFmtId="0" fontId="13" fillId="0" borderId="17" xfId="5" applyFont="1" applyFill="1" applyBorder="1" applyAlignment="1" applyProtection="1">
      <alignment horizontal="left" vertical="center" indent="1"/>
    </xf>
    <xf numFmtId="0" fontId="13" fillId="0" borderId="18" xfId="5" applyFont="1" applyFill="1" applyBorder="1" applyAlignment="1" applyProtection="1">
      <alignment horizontal="left" vertical="center" wrapText="1" indent="1"/>
    </xf>
    <xf numFmtId="164" fontId="13" fillId="0" borderId="18" xfId="5" applyNumberFormat="1" applyFont="1" applyFill="1" applyBorder="1" applyAlignment="1" applyProtection="1">
      <alignment vertical="center"/>
      <protection locked="0"/>
    </xf>
    <xf numFmtId="164" fontId="13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0" fontId="13" fillId="0" borderId="23" xfId="5" applyFont="1" applyFill="1" applyBorder="1" applyAlignment="1" applyProtection="1">
      <alignment horizontal="left" vertical="center" wrapText="1" indent="1"/>
    </xf>
    <xf numFmtId="164" fontId="13" fillId="0" borderId="23" xfId="5" applyNumberFormat="1" applyFont="1" applyFill="1" applyBorder="1" applyAlignment="1" applyProtection="1">
      <alignment vertical="center"/>
      <protection locked="0"/>
    </xf>
    <xf numFmtId="164" fontId="13" fillId="0" borderId="25" xfId="5" applyNumberFormat="1" applyFont="1" applyFill="1" applyBorder="1" applyAlignment="1" applyProtection="1">
      <alignment vertical="center"/>
    </xf>
    <xf numFmtId="0" fontId="13" fillId="0" borderId="18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vertical="center" indent="1"/>
    </xf>
    <xf numFmtId="164" fontId="8" fillId="0" borderId="11" xfId="5" applyNumberFormat="1" applyFont="1" applyFill="1" applyBorder="1" applyAlignment="1" applyProtection="1">
      <alignment vertical="center"/>
    </xf>
    <xf numFmtId="164" fontId="8" fillId="0" borderId="12" xfId="5" applyNumberFormat="1" applyFont="1" applyFill="1" applyBorder="1" applyAlignment="1" applyProtection="1">
      <alignment vertical="center"/>
    </xf>
    <xf numFmtId="0" fontId="13" fillId="0" borderId="24" xfId="5" applyFont="1" applyFill="1" applyBorder="1" applyAlignment="1" applyProtection="1">
      <alignment horizontal="left" vertical="center" indent="1"/>
    </xf>
    <xf numFmtId="0" fontId="13" fillId="0" borderId="23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indent="1"/>
    </xf>
    <xf numFmtId="164" fontId="8" fillId="0" borderId="11" xfId="5" applyNumberFormat="1" applyFont="1" applyFill="1" applyBorder="1" applyProtection="1"/>
    <xf numFmtId="164" fontId="8" fillId="0" borderId="12" xfId="5" applyNumberFormat="1" applyFont="1" applyFill="1" applyBorder="1" applyProtection="1"/>
    <xf numFmtId="0" fontId="3" fillId="0" borderId="0" xfId="5" applyFont="1" applyFill="1" applyProtection="1"/>
    <xf numFmtId="0" fontId="50" fillId="0" borderId="0" xfId="5" applyFont="1" applyFill="1" applyProtection="1">
      <protection locked="0"/>
    </xf>
    <xf numFmtId="0" fontId="25" fillId="0" borderId="0" xfId="5" applyFont="1" applyFill="1" applyProtection="1">
      <protection locked="0"/>
    </xf>
    <xf numFmtId="0" fontId="1" fillId="0" borderId="0" xfId="4" applyFill="1" applyAlignment="1">
      <alignment horizontal="center" vertical="center" wrapText="1"/>
    </xf>
    <xf numFmtId="0" fontId="27" fillId="0" borderId="0" xfId="4" applyFont="1" applyFill="1" applyAlignment="1">
      <alignment horizontal="right" vertical="center" wrapText="1"/>
    </xf>
    <xf numFmtId="164" fontId="10" fillId="0" borderId="0" xfId="4" applyNumberFormat="1" applyFont="1" applyFill="1" applyAlignment="1">
      <alignment horizontal="center" vertical="center" wrapText="1"/>
    </xf>
    <xf numFmtId="164" fontId="10" fillId="0" borderId="0" xfId="4" applyNumberFormat="1" applyFont="1" applyFill="1" applyAlignment="1">
      <alignment vertical="center" wrapText="1"/>
    </xf>
    <xf numFmtId="164" fontId="6" fillId="0" borderId="0" xfId="4" applyNumberFormat="1" applyFont="1" applyFill="1" applyAlignment="1">
      <alignment horizontal="right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2" xfId="4" applyFont="1" applyFill="1" applyBorder="1" applyAlignment="1" applyProtection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 applyProtection="1">
      <alignment horizontal="left" vertical="center" wrapText="1" indent="1"/>
    </xf>
    <xf numFmtId="164" fontId="1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 applyProtection="1">
      <alignment horizontal="left" vertical="center" wrapText="1" indent="1"/>
    </xf>
    <xf numFmtId="164" fontId="1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52" xfId="4" applyFont="1" applyFill="1" applyBorder="1" applyAlignment="1" applyProtection="1">
      <alignment horizontal="left" vertical="center" wrapText="1" indent="8"/>
    </xf>
    <xf numFmtId="0" fontId="11" fillId="0" borderId="23" xfId="4" applyFont="1" applyFill="1" applyBorder="1" applyAlignment="1" applyProtection="1">
      <alignment vertical="center" wrapText="1"/>
      <protection locked="0"/>
    </xf>
    <xf numFmtId="0" fontId="11" fillId="0" borderId="18" xfId="4" applyFont="1" applyFill="1" applyBorder="1" applyAlignment="1" applyProtection="1">
      <alignment vertical="center" wrapText="1"/>
      <protection locked="0"/>
    </xf>
    <xf numFmtId="0" fontId="11" fillId="0" borderId="35" xfId="4" applyFont="1" applyFill="1" applyBorder="1" applyAlignment="1">
      <alignment horizontal="center" vertical="center" wrapText="1"/>
    </xf>
    <xf numFmtId="0" fontId="11" fillId="0" borderId="36" xfId="4" applyFont="1" applyFill="1" applyBorder="1" applyAlignment="1" applyProtection="1">
      <alignment vertical="center" wrapText="1"/>
      <protection locked="0"/>
    </xf>
    <xf numFmtId="164" fontId="11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4" applyFont="1" applyFill="1" applyBorder="1" applyAlignment="1">
      <alignment horizontal="center" vertical="center" wrapText="1"/>
    </xf>
    <xf numFmtId="0" fontId="44" fillId="0" borderId="11" xfId="4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164" fontId="6" fillId="0" borderId="0" xfId="4" applyNumberFormat="1" applyFont="1" applyFill="1" applyAlignment="1" applyProtection="1">
      <alignment horizontal="right"/>
    </xf>
    <xf numFmtId="164" fontId="51" fillId="0" borderId="0" xfId="4" applyNumberFormat="1" applyFont="1" applyFill="1" applyAlignment="1" applyProtection="1">
      <alignment vertical="center"/>
    </xf>
    <xf numFmtId="164" fontId="4" fillId="0" borderId="62" xfId="4" applyNumberFormat="1" applyFont="1" applyFill="1" applyBorder="1" applyAlignment="1" applyProtection="1">
      <alignment horizontal="center" vertical="center"/>
    </xf>
    <xf numFmtId="164" fontId="4" fillId="0" borderId="27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/>
    </xf>
    <xf numFmtId="164" fontId="8" fillId="0" borderId="7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center" vertical="center" wrapText="1"/>
    </xf>
    <xf numFmtId="164" fontId="8" fillId="0" borderId="41" xfId="4" applyNumberFormat="1" applyFont="1" applyFill="1" applyBorder="1" applyAlignment="1" applyProtection="1">
      <alignment horizontal="center" vertical="center" wrapText="1"/>
    </xf>
    <xf numFmtId="164" fontId="8" fillId="0" borderId="12" xfId="4" applyNumberFormat="1" applyFont="1" applyFill="1" applyBorder="1" applyAlignment="1" applyProtection="1">
      <alignment horizontal="center" vertical="center" wrapText="1"/>
    </xf>
    <xf numFmtId="164" fontId="8" fillId="0" borderId="72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 wrapText="1"/>
    </xf>
    <xf numFmtId="164" fontId="8" fillId="0" borderId="10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left" vertical="center" wrapText="1" indent="1"/>
    </xf>
    <xf numFmtId="49" fontId="13" fillId="0" borderId="11" xfId="4" applyNumberFormat="1" applyFont="1" applyFill="1" applyBorder="1" applyAlignment="1" applyProtection="1">
      <alignment vertical="center" wrapText="1"/>
      <protection locked="0"/>
    </xf>
    <xf numFmtId="164" fontId="13" fillId="0" borderId="33" xfId="4" applyNumberFormat="1" applyFont="1" applyFill="1" applyBorder="1" applyAlignment="1" applyProtection="1">
      <alignment vertical="center" wrapText="1"/>
    </xf>
    <xf numFmtId="164" fontId="13" fillId="0" borderId="10" xfId="4" applyNumberFormat="1" applyFont="1" applyFill="1" applyBorder="1" applyAlignment="1" applyProtection="1">
      <alignment horizontal="center" vertical="center" wrapText="1"/>
    </xf>
    <xf numFmtId="164" fontId="13" fillId="0" borderId="11" xfId="4" applyNumberFormat="1" applyFont="1" applyFill="1" applyBorder="1" applyAlignment="1" applyProtection="1">
      <alignment horizontal="center" vertical="center" wrapText="1"/>
    </xf>
    <xf numFmtId="164" fontId="13" fillId="0" borderId="12" xfId="4" applyNumberFormat="1" applyFont="1" applyFill="1" applyBorder="1" applyAlignment="1" applyProtection="1">
      <alignment horizontal="center" vertical="center" wrapText="1"/>
    </xf>
    <xf numFmtId="164" fontId="13" fillId="0" borderId="33" xfId="4" applyNumberFormat="1" applyFont="1" applyFill="1" applyBorder="1" applyAlignment="1" applyProtection="1">
      <alignment horizontal="center" vertical="center" wrapText="1"/>
    </xf>
    <xf numFmtId="164" fontId="8" fillId="0" borderId="17" xfId="4" applyNumberFormat="1" applyFont="1" applyFill="1" applyBorder="1" applyAlignment="1" applyProtection="1">
      <alignment horizontal="center" vertical="center" wrapText="1"/>
    </xf>
    <xf numFmtId="164" fontId="13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8" xfId="4" applyNumberFormat="1" applyFont="1" applyFill="1" applyBorder="1" applyAlignment="1" applyProtection="1">
      <alignment vertical="center" wrapText="1"/>
      <protection locked="0"/>
    </xf>
    <xf numFmtId="164" fontId="13" fillId="0" borderId="51" xfId="4" applyNumberFormat="1" applyFont="1" applyFill="1" applyBorder="1" applyAlignment="1" applyProtection="1">
      <alignment vertical="center" wrapText="1"/>
      <protection locked="0"/>
    </xf>
    <xf numFmtId="164" fontId="1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1" xfId="4" applyNumberFormat="1" applyFont="1" applyFill="1" applyBorder="1" applyAlignment="1" applyProtection="1">
      <alignment horizontal="center" vertical="center" wrapText="1"/>
    </xf>
    <xf numFmtId="49" fontId="3" fillId="0" borderId="11" xfId="4" applyNumberFormat="1" applyFont="1" applyFill="1" applyBorder="1" applyAlignment="1" applyProtection="1">
      <alignment vertical="center" wrapText="1"/>
      <protection locked="0"/>
    </xf>
    <xf numFmtId="164" fontId="8" fillId="0" borderId="35" xfId="4" applyNumberFormat="1" applyFont="1" applyFill="1" applyBorder="1" applyAlignment="1" applyProtection="1">
      <alignment horizontal="center" vertical="center" wrapText="1"/>
    </xf>
    <xf numFmtId="164" fontId="13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6" xfId="4" applyNumberFormat="1" applyFont="1" applyFill="1" applyBorder="1" applyAlignment="1" applyProtection="1">
      <alignment vertical="center" wrapText="1"/>
      <protection locked="0"/>
    </xf>
    <xf numFmtId="164" fontId="13" fillId="0" borderId="54" xfId="4" applyNumberFormat="1" applyFont="1" applyFill="1" applyBorder="1" applyAlignment="1" applyProtection="1">
      <alignment vertical="center" wrapText="1"/>
      <protection locked="0"/>
    </xf>
    <xf numFmtId="164" fontId="1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4" applyNumberFormat="1" applyFont="1" applyFill="1" applyBorder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left" vertical="center" wrapText="1" indent="1"/>
    </xf>
    <xf numFmtId="164" fontId="8" fillId="0" borderId="58" xfId="4" applyNumberFormat="1" applyFont="1" applyFill="1" applyBorder="1" applyAlignment="1" applyProtection="1">
      <alignment horizontal="center" vertical="center" wrapText="1"/>
    </xf>
    <xf numFmtId="164" fontId="13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64" xfId="4" applyNumberFormat="1" applyFont="1" applyFill="1" applyBorder="1" applyAlignment="1" applyProtection="1">
      <alignment vertical="center" wrapText="1"/>
      <protection locked="0"/>
    </xf>
    <xf numFmtId="164" fontId="13" fillId="0" borderId="72" xfId="4" applyNumberFormat="1" applyFont="1" applyFill="1" applyBorder="1" applyAlignment="1" applyProtection="1">
      <alignment vertical="center" wrapText="1"/>
      <protection locked="0"/>
    </xf>
    <xf numFmtId="164" fontId="1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2" xfId="4" applyNumberFormat="1" applyFont="1" applyFill="1" applyBorder="1" applyAlignment="1" applyProtection="1">
      <alignment horizontal="center" vertical="center" wrapText="1"/>
    </xf>
    <xf numFmtId="164" fontId="3" fillId="4" borderId="41" xfId="4" applyNumberFormat="1" applyFont="1" applyFill="1" applyBorder="1" applyAlignment="1" applyProtection="1">
      <alignment vertical="center" wrapText="1"/>
    </xf>
    <xf numFmtId="0" fontId="25" fillId="0" borderId="0" xfId="5" applyFont="1" applyFill="1" applyAlignment="1" applyProtection="1">
      <alignment horizontal="center"/>
      <protection locked="0"/>
    </xf>
    <xf numFmtId="0" fontId="13" fillId="0" borderId="20" xfId="5" applyFont="1" applyFill="1" applyBorder="1" applyAlignment="1" applyProtection="1">
      <alignment horizontal="left" vertical="center" indent="1"/>
    </xf>
    <xf numFmtId="164" fontId="13" fillId="0" borderId="20" xfId="5" applyNumberFormat="1" applyFont="1" applyFill="1" applyBorder="1" applyAlignment="1" applyProtection="1">
      <alignment horizontal="center" vertical="center"/>
      <protection locked="0"/>
    </xf>
    <xf numFmtId="164" fontId="13" fillId="0" borderId="20" xfId="5" applyNumberFormat="1" applyFont="1" applyFill="1" applyBorder="1" applyAlignment="1" applyProtection="1">
      <alignment horizontal="center" vertical="center"/>
    </xf>
    <xf numFmtId="164" fontId="13" fillId="0" borderId="21" xfId="5" quotePrefix="1" applyNumberFormat="1" applyFont="1" applyFill="1" applyBorder="1" applyAlignment="1" applyProtection="1">
      <alignment horizontal="center" vertical="center"/>
    </xf>
    <xf numFmtId="164" fontId="13" fillId="0" borderId="18" xfId="5" applyNumberFormat="1" applyFont="1" applyFill="1" applyBorder="1" applyAlignment="1" applyProtection="1">
      <alignment horizontal="center" vertical="center"/>
      <protection locked="0"/>
    </xf>
    <xf numFmtId="164" fontId="13" fillId="0" borderId="19" xfId="5" applyNumberFormat="1" applyFont="1" applyFill="1" applyBorder="1" applyAlignment="1" applyProtection="1">
      <alignment horizontal="center" vertical="center"/>
    </xf>
    <xf numFmtId="164" fontId="13" fillId="0" borderId="23" xfId="5" applyNumberFormat="1" applyFont="1" applyFill="1" applyBorder="1" applyAlignment="1" applyProtection="1">
      <alignment horizontal="center" vertical="center"/>
      <protection locked="0"/>
    </xf>
    <xf numFmtId="164" fontId="13" fillId="0" borderId="25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 vertical="center"/>
    </xf>
    <xf numFmtId="164" fontId="8" fillId="0" borderId="12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/>
    </xf>
    <xf numFmtId="164" fontId="8" fillId="0" borderId="12" xfId="5" quotePrefix="1" applyNumberFormat="1" applyFont="1" applyFill="1" applyBorder="1" applyAlignment="1" applyProtection="1">
      <alignment horizontal="center"/>
    </xf>
    <xf numFmtId="0" fontId="19" fillId="0" borderId="63" xfId="3" applyFont="1" applyFill="1" applyBorder="1" applyAlignment="1">
      <alignment horizontal="center"/>
    </xf>
    <xf numFmtId="0" fontId="18" fillId="0" borderId="72" xfId="3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3" fontId="36" fillId="0" borderId="0" xfId="0" applyNumberFormat="1" applyFont="1" applyAlignment="1">
      <alignment horizontal="right"/>
    </xf>
    <xf numFmtId="3" fontId="36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 applyBorder="1"/>
    <xf numFmtId="3" fontId="38" fillId="0" borderId="0" xfId="0" applyNumberFormat="1" applyFont="1" applyBorder="1"/>
    <xf numFmtId="3" fontId="36" fillId="0" borderId="0" xfId="0" applyNumberFormat="1" applyFont="1" applyBorder="1" applyAlignment="1"/>
    <xf numFmtId="3" fontId="36" fillId="0" borderId="0" xfId="0" applyNumberFormat="1" applyFont="1" applyBorder="1" applyAlignment="1">
      <alignment horizontal="right"/>
    </xf>
    <xf numFmtId="3" fontId="36" fillId="0" borderId="60" xfId="0" applyNumberFormat="1" applyFont="1" applyBorder="1"/>
    <xf numFmtId="3" fontId="35" fillId="0" borderId="60" xfId="0" applyNumberFormat="1" applyFont="1" applyBorder="1"/>
    <xf numFmtId="3" fontId="35" fillId="0" borderId="0" xfId="0" applyNumberFormat="1" applyFont="1" applyBorder="1"/>
    <xf numFmtId="3" fontId="39" fillId="0" borderId="0" xfId="0" applyNumberFormat="1" applyFont="1"/>
    <xf numFmtId="3" fontId="39" fillId="0" borderId="60" xfId="0" applyNumberFormat="1" applyFont="1" applyBorder="1"/>
    <xf numFmtId="3" fontId="35" fillId="0" borderId="0" xfId="0" applyNumberFormat="1" applyFont="1" applyAlignment="1">
      <alignment horizontal="right"/>
    </xf>
    <xf numFmtId="3" fontId="23" fillId="0" borderId="0" xfId="3" applyNumberFormat="1" applyFont="1" applyBorder="1" applyAlignment="1">
      <alignment horizontal="right"/>
    </xf>
    <xf numFmtId="3" fontId="23" fillId="0" borderId="0" xfId="3" applyNumberFormat="1" applyFont="1" applyBorder="1"/>
    <xf numFmtId="3" fontId="19" fillId="0" borderId="60" xfId="3" applyNumberFormat="1" applyFont="1" applyBorder="1"/>
    <xf numFmtId="3" fontId="23" fillId="0" borderId="0" xfId="3" applyNumberFormat="1" applyFont="1"/>
    <xf numFmtId="3" fontId="19" fillId="0" borderId="14" xfId="3" applyNumberFormat="1" applyFont="1" applyBorder="1"/>
    <xf numFmtId="3" fontId="18" fillId="0" borderId="0" xfId="3" applyNumberFormat="1"/>
    <xf numFmtId="3" fontId="19" fillId="0" borderId="67" xfId="3" applyNumberFormat="1" applyFont="1" applyBorder="1"/>
    <xf numFmtId="3" fontId="36" fillId="0" borderId="0" xfId="0" applyNumberFormat="1" applyFont="1" applyAlignment="1">
      <alignment horizontal="center"/>
    </xf>
    <xf numFmtId="0" fontId="36" fillId="0" borderId="0" xfId="0" applyFont="1" applyAlignment="1"/>
    <xf numFmtId="3" fontId="19" fillId="0" borderId="44" xfId="3" applyNumberFormat="1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3" fontId="23" fillId="0" borderId="51" xfId="3" applyNumberFormat="1" applyFont="1" applyBorder="1" applyAlignment="1">
      <alignment horizontal="center"/>
    </xf>
    <xf numFmtId="3" fontId="23" fillId="0" borderId="74" xfId="3" applyNumberFormat="1" applyFont="1" applyBorder="1" applyAlignment="1">
      <alignment horizontal="center"/>
    </xf>
    <xf numFmtId="3" fontId="24" fillId="0" borderId="18" xfId="3" applyNumberFormat="1" applyFont="1" applyBorder="1" applyAlignment="1">
      <alignment horizontal="center" vertical="center"/>
    </xf>
    <xf numFmtId="3" fontId="19" fillId="0" borderId="34" xfId="3" applyNumberFormat="1" applyFont="1" applyBorder="1" applyAlignment="1">
      <alignment horizontal="center" vertical="center"/>
    </xf>
    <xf numFmtId="3" fontId="27" fillId="0" borderId="45" xfId="2" applyNumberFormat="1" applyFont="1" applyFill="1" applyBorder="1" applyAlignment="1" applyProtection="1">
      <alignment horizontal="center" vertical="center"/>
    </xf>
    <xf numFmtId="3" fontId="27" fillId="0" borderId="46" xfId="2" applyNumberFormat="1" applyFont="1" applyFill="1" applyBorder="1" applyAlignment="1" applyProtection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41" fillId="0" borderId="0" xfId="0" applyFont="1"/>
    <xf numFmtId="0" fontId="19" fillId="0" borderId="0" xfId="3" applyFont="1" applyAlignment="1">
      <alignment horizontal="center"/>
    </xf>
    <xf numFmtId="0" fontId="23" fillId="0" borderId="0" xfId="3" applyFont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3" fontId="19" fillId="0" borderId="66" xfId="3" applyNumberFormat="1" applyFont="1" applyBorder="1" applyAlignment="1">
      <alignment horizontal="right"/>
    </xf>
    <xf numFmtId="0" fontId="19" fillId="0" borderId="8" xfId="3" applyFont="1" applyBorder="1" applyAlignment="1">
      <alignment horizontal="center" vertical="center" wrapText="1"/>
    </xf>
    <xf numFmtId="0" fontId="23" fillId="0" borderId="17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 wrapText="1"/>
    </xf>
    <xf numFmtId="49" fontId="36" fillId="0" borderId="16" xfId="0" applyNumberFormat="1" applyFont="1" applyBorder="1"/>
    <xf numFmtId="49" fontId="36" fillId="0" borderId="17" xfId="0" applyNumberFormat="1" applyFont="1" applyBorder="1"/>
    <xf numFmtId="0" fontId="35" fillId="0" borderId="10" xfId="0" applyFont="1" applyBorder="1"/>
    <xf numFmtId="49" fontId="36" fillId="0" borderId="73" xfId="0" applyNumberFormat="1" applyFont="1" applyBorder="1"/>
    <xf numFmtId="0" fontId="36" fillId="0" borderId="59" xfId="0" applyFont="1" applyBorder="1"/>
    <xf numFmtId="49" fontId="36" fillId="0" borderId="52" xfId="0" applyNumberFormat="1" applyFont="1" applyBorder="1"/>
    <xf numFmtId="0" fontId="36" fillId="0" borderId="50" xfId="0" applyFont="1" applyBorder="1"/>
    <xf numFmtId="49" fontId="36" fillId="0" borderId="55" xfId="0" applyNumberFormat="1" applyFont="1" applyBorder="1"/>
    <xf numFmtId="3" fontId="36" fillId="0" borderId="16" xfId="0" applyNumberFormat="1" applyFont="1" applyBorder="1" applyAlignment="1">
      <alignment horizontal="center"/>
    </xf>
    <xf numFmtId="3" fontId="36" fillId="0" borderId="3" xfId="0" applyNumberFormat="1" applyFont="1" applyBorder="1" applyAlignment="1">
      <alignment horizontal="center"/>
    </xf>
    <xf numFmtId="3" fontId="35" fillId="0" borderId="61" xfId="0" applyNumberFormat="1" applyFont="1" applyBorder="1" applyAlignment="1">
      <alignment horizontal="center"/>
    </xf>
    <xf numFmtId="3" fontId="35" fillId="0" borderId="27" xfId="0" applyNumberFormat="1" applyFont="1" applyBorder="1" applyAlignment="1">
      <alignment horizontal="center"/>
    </xf>
    <xf numFmtId="3" fontId="36" fillId="0" borderId="24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17" xfId="0" applyNumberFormat="1" applyFont="1" applyBorder="1" applyAlignment="1">
      <alignment horizontal="center"/>
    </xf>
    <xf numFmtId="3" fontId="36" fillId="0" borderId="19" xfId="0" applyNumberFormat="1" applyFont="1" applyBorder="1" applyAlignment="1">
      <alignment horizontal="center"/>
    </xf>
    <xf numFmtId="3" fontId="35" fillId="0" borderId="11" xfId="0" applyNumberFormat="1" applyFont="1" applyBorder="1" applyAlignment="1">
      <alignment horizontal="center"/>
    </xf>
    <xf numFmtId="3" fontId="35" fillId="0" borderId="12" xfId="0" applyNumberFormat="1" applyFont="1" applyBorder="1" applyAlignment="1">
      <alignment horizontal="center"/>
    </xf>
    <xf numFmtId="3" fontId="23" fillId="0" borderId="32" xfId="3" applyNumberFormat="1" applyFont="1" applyBorder="1" applyAlignment="1">
      <alignment horizontal="center" vertical="center"/>
    </xf>
    <xf numFmtId="3" fontId="23" fillId="0" borderId="50" xfId="3" applyNumberFormat="1" applyFont="1" applyBorder="1" applyAlignment="1">
      <alignment horizontal="center"/>
    </xf>
    <xf numFmtId="3" fontId="23" fillId="0" borderId="62" xfId="3" applyNumberFormat="1" applyFont="1" applyBorder="1" applyAlignment="1">
      <alignment horizontal="center"/>
    </xf>
    <xf numFmtId="3" fontId="19" fillId="0" borderId="33" xfId="3" applyNumberFormat="1" applyFont="1" applyBorder="1" applyAlignment="1">
      <alignment horizontal="center"/>
    </xf>
    <xf numFmtId="0" fontId="23" fillId="0" borderId="18" xfId="3" applyNumberFormat="1" applyFont="1" applyFill="1" applyBorder="1" applyAlignment="1">
      <alignment horizontal="left" wrapText="1"/>
    </xf>
    <xf numFmtId="0" fontId="19" fillId="0" borderId="8" xfId="3" applyFont="1" applyFill="1" applyBorder="1" applyAlignment="1">
      <alignment horizontal="center" vertical="center"/>
    </xf>
    <xf numFmtId="0" fontId="23" fillId="0" borderId="0" xfId="3" applyFont="1" applyBorder="1" applyAlignment="1">
      <alignment vertical="top"/>
    </xf>
    <xf numFmtId="0" fontId="19" fillId="0" borderId="31" xfId="3" applyFont="1" applyFill="1" applyBorder="1" applyAlignment="1"/>
    <xf numFmtId="0" fontId="19" fillId="0" borderId="10" xfId="3" applyFont="1" applyBorder="1"/>
    <xf numFmtId="0" fontId="19" fillId="0" borderId="11" xfId="3" applyFont="1" applyBorder="1"/>
    <xf numFmtId="3" fontId="23" fillId="0" borderId="73" xfId="3" applyNumberFormat="1" applyFont="1" applyBorder="1" applyAlignment="1">
      <alignment horizontal="center"/>
    </xf>
    <xf numFmtId="3" fontId="23" fillId="0" borderId="59" xfId="3" applyNumberFormat="1" applyFont="1" applyBorder="1" applyAlignment="1">
      <alignment horizontal="center"/>
    </xf>
    <xf numFmtId="3" fontId="19" fillId="0" borderId="48" xfId="3" applyNumberFormat="1" applyFont="1" applyBorder="1" applyAlignment="1">
      <alignment horizontal="center"/>
    </xf>
    <xf numFmtId="3" fontId="23" fillId="0" borderId="52" xfId="3" applyNumberFormat="1" applyFont="1" applyBorder="1" applyAlignment="1">
      <alignment horizontal="center"/>
    </xf>
    <xf numFmtId="3" fontId="19" fillId="0" borderId="51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53" xfId="3" applyNumberFormat="1" applyFont="1" applyBorder="1" applyAlignment="1">
      <alignment horizontal="center"/>
    </xf>
    <xf numFmtId="3" fontId="19" fillId="0" borderId="54" xfId="3" applyNumberFormat="1" applyFont="1" applyBorder="1" applyAlignment="1">
      <alignment horizontal="center"/>
    </xf>
    <xf numFmtId="3" fontId="19" fillId="0" borderId="29" xfId="3" applyNumberFormat="1" applyFont="1" applyBorder="1" applyAlignment="1">
      <alignment horizontal="center"/>
    </xf>
    <xf numFmtId="3" fontId="19" fillId="0" borderId="41" xfId="3" applyNumberFormat="1" applyFont="1" applyBorder="1" applyAlignment="1">
      <alignment horizontal="center"/>
    </xf>
    <xf numFmtId="3" fontId="23" fillId="0" borderId="2" xfId="3" applyNumberFormat="1" applyFont="1" applyBorder="1" applyAlignment="1">
      <alignment horizontal="center" wrapText="1"/>
    </xf>
    <xf numFmtId="3" fontId="23" fillId="0" borderId="59" xfId="3" applyNumberFormat="1" applyFont="1" applyBorder="1" applyAlignment="1">
      <alignment horizontal="center" wrapText="1"/>
    </xf>
    <xf numFmtId="3" fontId="19" fillId="0" borderId="56" xfId="3" applyNumberFormat="1" applyFont="1" applyBorder="1" applyAlignment="1">
      <alignment horizontal="center" wrapText="1"/>
    </xf>
    <xf numFmtId="3" fontId="23" fillId="0" borderId="20" xfId="3" applyNumberFormat="1" applyFont="1" applyBorder="1" applyAlignment="1">
      <alignment horizontal="center" wrapText="1"/>
    </xf>
    <xf numFmtId="3" fontId="23" fillId="0" borderId="64" xfId="3" applyNumberFormat="1" applyFont="1" applyBorder="1" applyAlignment="1">
      <alignment horizontal="center" wrapText="1"/>
    </xf>
    <xf numFmtId="3" fontId="23" fillId="0" borderId="0" xfId="3" applyNumberFormat="1" applyFont="1" applyBorder="1" applyAlignment="1">
      <alignment horizontal="center" wrapText="1"/>
    </xf>
    <xf numFmtId="3" fontId="19" fillId="0" borderId="51" xfId="3" applyNumberFormat="1" applyFont="1" applyBorder="1" applyAlignment="1">
      <alignment horizontal="center" wrapText="1"/>
    </xf>
    <xf numFmtId="3" fontId="19" fillId="0" borderId="11" xfId="3" applyNumberFormat="1" applyFont="1" applyBorder="1" applyAlignment="1">
      <alignment horizontal="center" wrapText="1"/>
    </xf>
    <xf numFmtId="3" fontId="19" fillId="0" borderId="41" xfId="3" applyNumberFormat="1" applyFont="1" applyBorder="1" applyAlignment="1">
      <alignment horizontal="center" wrapText="1"/>
    </xf>
    <xf numFmtId="3" fontId="19" fillId="0" borderId="33" xfId="3" applyNumberFormat="1" applyFont="1" applyBorder="1" applyAlignment="1">
      <alignment horizontal="center" wrapText="1"/>
    </xf>
    <xf numFmtId="3" fontId="23" fillId="0" borderId="8" xfId="3" applyNumberFormat="1" applyFont="1" applyBorder="1" applyAlignment="1">
      <alignment horizontal="center" vertical="center"/>
    </xf>
    <xf numFmtId="3" fontId="19" fillId="0" borderId="63" xfId="3" applyNumberFormat="1" applyFont="1" applyBorder="1" applyAlignment="1">
      <alignment horizontal="center" vertical="center"/>
    </xf>
    <xf numFmtId="3" fontId="19" fillId="0" borderId="41" xfId="3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/>
    </xf>
    <xf numFmtId="3" fontId="23" fillId="0" borderId="18" xfId="3" applyNumberFormat="1" applyFont="1" applyBorder="1" applyAlignment="1">
      <alignment horizontal="center"/>
    </xf>
    <xf numFmtId="3" fontId="23" fillId="0" borderId="19" xfId="3" applyNumberFormat="1" applyFont="1" applyBorder="1" applyAlignment="1">
      <alignment horizontal="center"/>
    </xf>
    <xf numFmtId="3" fontId="19" fillId="0" borderId="56" xfId="3" applyNumberFormat="1" applyFont="1" applyBorder="1" applyAlignment="1">
      <alignment horizontal="center"/>
    </xf>
    <xf numFmtId="3" fontId="23" fillId="0" borderId="36" xfId="3" applyNumberFormat="1" applyFont="1" applyBorder="1" applyAlignment="1">
      <alignment horizontal="center"/>
    </xf>
    <xf numFmtId="3" fontId="23" fillId="0" borderId="22" xfId="3" applyNumberFormat="1" applyFont="1" applyBorder="1" applyAlignment="1">
      <alignment horizont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3" fontId="19" fillId="0" borderId="28" xfId="3" applyNumberFormat="1" applyFont="1" applyBorder="1" applyAlignment="1">
      <alignment horizontal="center"/>
    </xf>
    <xf numFmtId="0" fontId="19" fillId="0" borderId="40" xfId="3" applyFont="1" applyBorder="1" applyAlignment="1">
      <alignment horizontal="center" vertical="center"/>
    </xf>
    <xf numFmtId="3" fontId="19" fillId="0" borderId="74" xfId="3" applyNumberFormat="1" applyFont="1" applyBorder="1" applyAlignment="1">
      <alignment horizontal="center" vertical="center"/>
    </xf>
    <xf numFmtId="3" fontId="19" fillId="0" borderId="6" xfId="3" applyNumberFormat="1" applyFont="1" applyBorder="1" applyAlignment="1">
      <alignment horizontal="center"/>
    </xf>
    <xf numFmtId="3" fontId="8" fillId="0" borderId="44" xfId="2" applyNumberFormat="1" applyFont="1" applyFill="1" applyBorder="1" applyAlignment="1" applyProtection="1">
      <alignment horizontal="center" vertical="center" wrapText="1"/>
    </xf>
    <xf numFmtId="3" fontId="27" fillId="0" borderId="45" xfId="2" applyNumberFormat="1" applyFont="1" applyFill="1" applyBorder="1" applyAlignment="1" applyProtection="1">
      <alignment horizontal="center"/>
    </xf>
    <xf numFmtId="3" fontId="27" fillId="0" borderId="46" xfId="2" applyNumberFormat="1" applyFont="1" applyFill="1" applyBorder="1" applyAlignment="1" applyProtection="1">
      <alignment horizontal="center"/>
    </xf>
    <xf numFmtId="3" fontId="11" fillId="0" borderId="48" xfId="2" applyNumberFormat="1" applyFont="1" applyFill="1" applyBorder="1" applyAlignment="1" applyProtection="1">
      <alignment horizontal="center" vertical="center" wrapText="1"/>
    </xf>
    <xf numFmtId="3" fontId="3" fillId="0" borderId="49" xfId="2" applyNumberFormat="1" applyFont="1" applyFill="1" applyBorder="1" applyAlignment="1" applyProtection="1">
      <alignment horizontal="center"/>
    </xf>
    <xf numFmtId="3" fontId="3" fillId="0" borderId="25" xfId="2" applyNumberFormat="1" applyFont="1" applyFill="1" applyBorder="1" applyAlignment="1" applyProtection="1">
      <alignment horizontal="center"/>
    </xf>
    <xf numFmtId="3" fontId="11" fillId="0" borderId="51" xfId="2" applyNumberFormat="1" applyFont="1" applyFill="1" applyBorder="1" applyAlignment="1" applyProtection="1">
      <alignment horizontal="center" vertical="center" wrapText="1"/>
    </xf>
    <xf numFmtId="3" fontId="3" fillId="0" borderId="52" xfId="2" applyNumberFormat="1" applyFont="1" applyFill="1" applyBorder="1" applyAlignment="1" applyProtection="1">
      <alignment horizontal="center"/>
    </xf>
    <xf numFmtId="3" fontId="3" fillId="0" borderId="19" xfId="2" applyNumberFormat="1" applyFont="1" applyFill="1" applyBorder="1" applyAlignment="1" applyProtection="1">
      <alignment horizontal="center"/>
    </xf>
    <xf numFmtId="3" fontId="11" fillId="0" borderId="54" xfId="2" applyNumberFormat="1" applyFont="1" applyFill="1" applyBorder="1" applyAlignment="1" applyProtection="1">
      <alignment horizontal="center" vertical="center" wrapText="1"/>
    </xf>
    <xf numFmtId="3" fontId="3" fillId="0" borderId="55" xfId="2" applyNumberFormat="1" applyFont="1" applyFill="1" applyBorder="1" applyAlignment="1" applyProtection="1">
      <alignment horizontal="center"/>
    </xf>
    <xf numFmtId="3" fontId="3" fillId="0" borderId="22" xfId="2" applyNumberFormat="1" applyFont="1" applyFill="1" applyBorder="1" applyAlignment="1" applyProtection="1">
      <alignment horizontal="center"/>
    </xf>
    <xf numFmtId="3" fontId="9" fillId="0" borderId="33" xfId="2" applyNumberFormat="1" applyFont="1" applyFill="1" applyBorder="1" applyAlignment="1" applyProtection="1">
      <alignment horizontal="center"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8" fillId="0" borderId="12" xfId="2" applyNumberFormat="1" applyFont="1" applyFill="1" applyBorder="1" applyAlignment="1" applyProtection="1">
      <alignment horizontal="center" vertical="center" wrapText="1"/>
    </xf>
    <xf numFmtId="3" fontId="11" fillId="0" borderId="56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/>
    </xf>
    <xf numFmtId="3" fontId="27" fillId="0" borderId="12" xfId="2" applyNumberFormat="1" applyFont="1" applyFill="1" applyBorder="1" applyAlignment="1" applyProtection="1">
      <alignment horizontal="center"/>
    </xf>
    <xf numFmtId="3" fontId="9" fillId="0" borderId="54" xfId="2" applyNumberFormat="1" applyFont="1" applyFill="1" applyBorder="1" applyAlignment="1" applyProtection="1">
      <alignment horizontal="center" wrapText="1"/>
    </xf>
    <xf numFmtId="3" fontId="8" fillId="0" borderId="33" xfId="2" applyNumberFormat="1" applyFont="1" applyFill="1" applyBorder="1" applyAlignment="1" applyProtection="1">
      <alignment horizontal="center" vertical="center" wrapText="1"/>
    </xf>
    <xf numFmtId="3" fontId="7" fillId="0" borderId="57" xfId="2" applyNumberFormat="1" applyFont="1" applyFill="1" applyBorder="1" applyAlignment="1" applyProtection="1">
      <alignment horizontal="center"/>
    </xf>
    <xf numFmtId="3" fontId="27" fillId="0" borderId="9" xfId="2" applyNumberFormat="1" applyFont="1" applyFill="1" applyBorder="1" applyAlignment="1" applyProtection="1">
      <alignment horizontal="center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 vertical="center"/>
    </xf>
    <xf numFmtId="3" fontId="27" fillId="0" borderId="12" xfId="2" applyNumberFormat="1" applyFont="1" applyFill="1" applyBorder="1" applyAlignment="1" applyProtection="1">
      <alignment horizontal="center" vertical="center"/>
    </xf>
    <xf numFmtId="3" fontId="27" fillId="0" borderId="10" xfId="2" applyNumberFormat="1" applyFont="1" applyFill="1" applyBorder="1" applyAlignment="1" applyProtection="1">
      <alignment horizontal="center"/>
    </xf>
    <xf numFmtId="3" fontId="13" fillId="0" borderId="48" xfId="2" applyNumberFormat="1" applyFont="1" applyFill="1" applyBorder="1" applyAlignment="1" applyProtection="1">
      <alignment horizontal="center" vertical="center" wrapText="1"/>
    </xf>
    <xf numFmtId="3" fontId="13" fillId="0" borderId="51" xfId="2" applyNumberFormat="1" applyFont="1" applyFill="1" applyBorder="1" applyAlignment="1" applyProtection="1">
      <alignment horizontal="center" vertical="center" wrapText="1"/>
    </xf>
    <xf numFmtId="3" fontId="13" fillId="0" borderId="54" xfId="2" applyNumberFormat="1" applyFont="1" applyFill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/>
    </xf>
    <xf numFmtId="3" fontId="13" fillId="0" borderId="56" xfId="2" applyNumberFormat="1" applyFont="1" applyFill="1" applyBorder="1" applyAlignment="1" applyProtection="1">
      <alignment horizontal="center" vertical="center" wrapText="1"/>
    </xf>
    <xf numFmtId="3" fontId="9" fillId="0" borderId="63" xfId="2" applyNumberFormat="1" applyFont="1" applyFill="1" applyBorder="1" applyAlignment="1" applyProtection="1">
      <alignment horizontal="center" vertical="center" wrapText="1"/>
    </xf>
    <xf numFmtId="3" fontId="27" fillId="0" borderId="57" xfId="2" applyNumberFormat="1" applyFont="1" applyFill="1" applyBorder="1" applyAlignment="1" applyProtection="1">
      <alignment horizontal="center"/>
    </xf>
    <xf numFmtId="3" fontId="13" fillId="0" borderId="11" xfId="2" applyNumberFormat="1" applyFont="1" applyFill="1" applyBorder="1" applyAlignment="1" applyProtection="1">
      <alignment horizontal="center" vertical="center" wrapText="1"/>
    </xf>
    <xf numFmtId="3" fontId="3" fillId="0" borderId="11" xfId="2" applyNumberFormat="1" applyFont="1" applyFill="1" applyBorder="1" applyAlignment="1" applyProtection="1">
      <alignment horizontal="center"/>
    </xf>
    <xf numFmtId="3" fontId="3" fillId="0" borderId="12" xfId="2" applyNumberFormat="1" applyFont="1" applyFill="1" applyBorder="1" applyAlignment="1" applyProtection="1">
      <alignment horizontal="center"/>
    </xf>
    <xf numFmtId="3" fontId="13" fillId="0" borderId="33" xfId="2" applyNumberFormat="1" applyFont="1" applyFill="1" applyBorder="1" applyAlignment="1" applyProtection="1">
      <alignment horizontal="center" vertical="center" wrapText="1"/>
    </xf>
    <xf numFmtId="3" fontId="32" fillId="0" borderId="44" xfId="4" quotePrefix="1" applyNumberFormat="1" applyFont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3" fontId="41" fillId="0" borderId="0" xfId="0" applyNumberFormat="1" applyFont="1"/>
    <xf numFmtId="0" fontId="36" fillId="0" borderId="0" xfId="0" applyFont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3" fontId="36" fillId="0" borderId="0" xfId="0" applyNumberFormat="1" applyFont="1" applyAlignment="1">
      <alignment horizontal="right" wrapText="1"/>
    </xf>
    <xf numFmtId="3" fontId="36" fillId="0" borderId="0" xfId="0" applyNumberFormat="1" applyFont="1" applyFill="1"/>
    <xf numFmtId="49" fontId="36" fillId="0" borderId="0" xfId="0" applyNumberFormat="1" applyFont="1" applyFill="1" applyAlignment="1">
      <alignment horizontal="right"/>
    </xf>
    <xf numFmtId="3" fontId="35" fillId="0" borderId="0" xfId="0" applyNumberFormat="1" applyFont="1" applyFill="1"/>
    <xf numFmtId="0" fontId="53" fillId="0" borderId="53" xfId="0" applyFont="1" applyBorder="1"/>
    <xf numFmtId="3" fontId="53" fillId="0" borderId="35" xfId="0" applyNumberFormat="1" applyFont="1" applyBorder="1" applyAlignment="1">
      <alignment horizontal="center"/>
    </xf>
    <xf numFmtId="3" fontId="53" fillId="0" borderId="22" xfId="0" applyNumberFormat="1" applyFont="1" applyBorder="1" applyAlignment="1">
      <alignment horizontal="center"/>
    </xf>
    <xf numFmtId="0" fontId="19" fillId="0" borderId="44" xfId="3" applyFont="1" applyBorder="1" applyAlignment="1">
      <alignment horizontal="left" vertical="center"/>
    </xf>
    <xf numFmtId="3" fontId="23" fillId="0" borderId="77" xfId="3" applyNumberFormat="1" applyFont="1" applyBorder="1" applyAlignment="1">
      <alignment horizontal="center"/>
    </xf>
    <xf numFmtId="3" fontId="23" fillId="0" borderId="65" xfId="3" applyNumberFormat="1" applyFont="1" applyBorder="1" applyAlignment="1">
      <alignment horizontal="center"/>
    </xf>
    <xf numFmtId="3" fontId="23" fillId="0" borderId="78" xfId="3" applyNumberFormat="1" applyFont="1" applyBorder="1" applyAlignment="1">
      <alignment horizontal="center"/>
    </xf>
    <xf numFmtId="0" fontId="21" fillId="0" borderId="31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3" fontId="19" fillId="0" borderId="45" xfId="3" applyNumberFormat="1" applyFont="1" applyBorder="1" applyAlignment="1">
      <alignment horizontal="center" vertical="center"/>
    </xf>
    <xf numFmtId="3" fontId="23" fillId="0" borderId="16" xfId="3" applyNumberFormat="1" applyFont="1" applyBorder="1" applyAlignment="1">
      <alignment horizontal="center" vertical="center"/>
    </xf>
    <xf numFmtId="3" fontId="23" fillId="0" borderId="17" xfId="3" applyNumberFormat="1" applyFont="1" applyBorder="1" applyAlignment="1">
      <alignment horizontal="center" vertical="center"/>
    </xf>
    <xf numFmtId="3" fontId="24" fillId="0" borderId="19" xfId="3" applyNumberFormat="1" applyFont="1" applyBorder="1" applyAlignment="1">
      <alignment horizontal="center" vertical="center"/>
    </xf>
    <xf numFmtId="3" fontId="23" fillId="0" borderId="61" xfId="3" applyNumberFormat="1" applyFont="1" applyBorder="1" applyAlignment="1">
      <alignment horizontal="center" vertical="center"/>
    </xf>
    <xf numFmtId="3" fontId="23" fillId="0" borderId="5" xfId="3" applyNumberFormat="1" applyFont="1" applyBorder="1" applyAlignment="1">
      <alignment horizontal="center" vertical="center"/>
    </xf>
    <xf numFmtId="3" fontId="23" fillId="0" borderId="27" xfId="3" applyNumberFormat="1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/>
    </xf>
    <xf numFmtId="0" fontId="23" fillId="0" borderId="18" xfId="3" applyFont="1" applyBorder="1" applyAlignment="1">
      <alignment horizontal="left" wrapText="1"/>
    </xf>
    <xf numFmtId="0" fontId="23" fillId="0" borderId="5" xfId="3" applyFont="1" applyBorder="1" applyAlignment="1">
      <alignment horizontal="left" wrapText="1"/>
    </xf>
    <xf numFmtId="165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4" applyNumberFormat="1" applyFont="1" applyFill="1" applyBorder="1" applyAlignment="1" applyProtection="1">
      <alignment horizontal="center" vertical="center" wrapText="1"/>
    </xf>
    <xf numFmtId="164" fontId="4" fillId="0" borderId="33" xfId="4" applyNumberFormat="1" applyFont="1" applyFill="1" applyBorder="1" applyAlignment="1" applyProtection="1">
      <alignment horizontal="center" vertical="center" wrapText="1"/>
    </xf>
    <xf numFmtId="164" fontId="9" fillId="0" borderId="7" xfId="4" applyNumberFormat="1" applyFont="1" applyFill="1" applyBorder="1" applyAlignment="1" applyProtection="1">
      <alignment horizontal="center" vertical="center" wrapText="1"/>
    </xf>
    <xf numFmtId="3" fontId="23" fillId="0" borderId="0" xfId="3" applyNumberFormat="1" applyFont="1" applyAlignment="1">
      <alignment horizontal="right"/>
    </xf>
    <xf numFmtId="3" fontId="23" fillId="0" borderId="0" xfId="3" applyNumberFormat="1" applyFont="1" applyAlignment="1"/>
    <xf numFmtId="3" fontId="23" fillId="0" borderId="0" xfId="3" applyNumberFormat="1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Alignment="1">
      <alignment horizontal="left"/>
    </xf>
    <xf numFmtId="49" fontId="36" fillId="0" borderId="0" xfId="0" applyNumberFormat="1" applyFont="1" applyAlignment="1">
      <alignment horizontal="right" vertical="center"/>
    </xf>
    <xf numFmtId="3" fontId="36" fillId="0" borderId="0" xfId="0" applyNumberFormat="1" applyFont="1" applyAlignment="1">
      <alignment vertical="center"/>
    </xf>
    <xf numFmtId="0" fontId="36" fillId="0" borderId="0" xfId="0" applyFont="1" applyFill="1" applyAlignment="1">
      <alignment horizontal="left" wrapText="1"/>
    </xf>
    <xf numFmtId="3" fontId="41" fillId="0" borderId="0" xfId="0" applyNumberFormat="1" applyFont="1" applyAlignment="1">
      <alignment vertical="center"/>
    </xf>
    <xf numFmtId="3" fontId="38" fillId="0" borderId="0" xfId="0" applyNumberFormat="1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/>
    <xf numFmtId="49" fontId="36" fillId="0" borderId="0" xfId="0" applyNumberFormat="1" applyFont="1" applyAlignment="1">
      <alignment horizontal="right" vertical="top"/>
    </xf>
    <xf numFmtId="0" fontId="41" fillId="0" borderId="0" xfId="0" applyFont="1" applyAlignment="1">
      <alignment horizontal="left" wrapText="1"/>
    </xf>
    <xf numFmtId="0" fontId="36" fillId="0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3" fontId="36" fillId="0" borderId="0" xfId="0" applyNumberFormat="1" applyFont="1" applyFill="1" applyAlignment="1">
      <alignment horizontal="right"/>
    </xf>
    <xf numFmtId="3" fontId="36" fillId="0" borderId="0" xfId="0" applyNumberFormat="1" applyFont="1" applyFill="1" applyAlignment="1"/>
    <xf numFmtId="49" fontId="35" fillId="0" borderId="0" xfId="0" applyNumberFormat="1" applyFont="1" applyFill="1" applyAlignment="1">
      <alignment horizontal="left"/>
    </xf>
    <xf numFmtId="0" fontId="36" fillId="0" borderId="0" xfId="0" applyFont="1" applyAlignment="1">
      <alignment horizontal="left"/>
    </xf>
    <xf numFmtId="0" fontId="36" fillId="0" borderId="59" xfId="0" applyFont="1" applyBorder="1" applyAlignment="1">
      <alignment horizontal="left" wrapText="1"/>
    </xf>
    <xf numFmtId="3" fontId="36" fillId="0" borderId="16" xfId="0" applyNumberFormat="1" applyFont="1" applyBorder="1" applyAlignment="1">
      <alignment horizontal="center" vertical="center" wrapText="1"/>
    </xf>
    <xf numFmtId="3" fontId="35" fillId="0" borderId="3" xfId="0" applyNumberFormat="1" applyFont="1" applyBorder="1" applyAlignment="1">
      <alignment horizontal="center" vertical="center" wrapText="1"/>
    </xf>
    <xf numFmtId="49" fontId="36" fillId="0" borderId="24" xfId="0" applyNumberFormat="1" applyFont="1" applyBorder="1"/>
    <xf numFmtId="0" fontId="36" fillId="0" borderId="47" xfId="0" applyFont="1" applyBorder="1" applyAlignment="1">
      <alignment horizontal="left" wrapText="1"/>
    </xf>
    <xf numFmtId="3" fontId="36" fillId="0" borderId="24" xfId="0" applyNumberFormat="1" applyFont="1" applyBorder="1" applyAlignment="1">
      <alignment horizontal="center" vertical="center" wrapText="1"/>
    </xf>
    <xf numFmtId="3" fontId="36" fillId="0" borderId="25" xfId="0" applyNumberFormat="1" applyFont="1" applyBorder="1" applyAlignment="1">
      <alignment horizontal="center" vertical="center" wrapText="1"/>
    </xf>
    <xf numFmtId="0" fontId="36" fillId="0" borderId="50" xfId="0" applyFont="1" applyBorder="1" applyAlignment="1">
      <alignment horizontal="left" wrapText="1"/>
    </xf>
    <xf numFmtId="3" fontId="36" fillId="0" borderId="17" xfId="0" applyNumberFormat="1" applyFont="1" applyBorder="1" applyAlignment="1">
      <alignment horizontal="center" vertical="center" wrapText="1"/>
    </xf>
    <xf numFmtId="3" fontId="35" fillId="0" borderId="19" xfId="0" applyNumberFormat="1" applyFont="1" applyBorder="1" applyAlignment="1">
      <alignment horizontal="center" vertical="center" wrapText="1"/>
    </xf>
    <xf numFmtId="49" fontId="36" fillId="0" borderId="61" xfId="0" applyNumberFormat="1" applyFont="1" applyBorder="1"/>
    <xf numFmtId="0" fontId="36" fillId="0" borderId="62" xfId="0" applyFont="1" applyBorder="1"/>
    <xf numFmtId="3" fontId="36" fillId="0" borderId="61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"/>
    </xf>
    <xf numFmtId="3" fontId="35" fillId="0" borderId="42" xfId="0" applyNumberFormat="1" applyFont="1" applyBorder="1" applyAlignment="1">
      <alignment horizontal="center"/>
    </xf>
    <xf numFmtId="3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53" fillId="0" borderId="50" xfId="0" applyFont="1" applyBorder="1"/>
    <xf numFmtId="3" fontId="53" fillId="0" borderId="17" xfId="0" applyNumberFormat="1" applyFont="1" applyBorder="1" applyAlignment="1">
      <alignment horizontal="center"/>
    </xf>
    <xf numFmtId="3" fontId="53" fillId="0" borderId="19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left"/>
    </xf>
    <xf numFmtId="3" fontId="35" fillId="0" borderId="0" xfId="0" applyNumberFormat="1" applyFont="1" applyAlignment="1">
      <alignment horizontal="center"/>
    </xf>
    <xf numFmtId="0" fontId="54" fillId="0" borderId="0" xfId="0" applyFont="1"/>
    <xf numFmtId="0" fontId="55" fillId="0" borderId="49" xfId="0" applyFont="1" applyBorder="1"/>
    <xf numFmtId="3" fontId="55" fillId="0" borderId="25" xfId="0" applyNumberFormat="1" applyFont="1" applyBorder="1"/>
    <xf numFmtId="0" fontId="55" fillId="0" borderId="0" xfId="0" applyFont="1"/>
    <xf numFmtId="0" fontId="55" fillId="0" borderId="52" xfId="0" applyFont="1" applyBorder="1"/>
    <xf numFmtId="3" fontId="55" fillId="0" borderId="19" xfId="0" applyNumberFormat="1" applyFont="1" applyBorder="1"/>
    <xf numFmtId="0" fontId="55" fillId="0" borderId="55" xfId="0" applyFont="1" applyBorder="1"/>
    <xf numFmtId="3" fontId="55" fillId="0" borderId="22" xfId="0" applyNumberFormat="1" applyFont="1" applyBorder="1"/>
    <xf numFmtId="0" fontId="54" fillId="0" borderId="29" xfId="0" applyFont="1" applyBorder="1"/>
    <xf numFmtId="3" fontId="54" fillId="0" borderId="12" xfId="0" applyNumberFormat="1" applyFont="1" applyBorder="1"/>
    <xf numFmtId="0" fontId="42" fillId="0" borderId="0" xfId="0" applyFont="1"/>
    <xf numFmtId="49" fontId="36" fillId="0" borderId="23" xfId="0" applyNumberFormat="1" applyFont="1" applyBorder="1"/>
    <xf numFmtId="3" fontId="36" fillId="0" borderId="47" xfId="0" applyNumberFormat="1" applyFont="1" applyBorder="1"/>
    <xf numFmtId="3" fontId="36" fillId="0" borderId="1" xfId="0" applyNumberFormat="1" applyFont="1" applyBorder="1" applyAlignment="1">
      <alignment horizontal="right"/>
    </xf>
    <xf numFmtId="3" fontId="41" fillId="0" borderId="48" xfId="0" applyNumberFormat="1" applyFont="1" applyBorder="1"/>
    <xf numFmtId="49" fontId="36" fillId="0" borderId="18" xfId="0" applyNumberFormat="1" applyFont="1" applyBorder="1"/>
    <xf numFmtId="3" fontId="36" fillId="0" borderId="50" xfId="0" applyNumberFormat="1" applyFont="1" applyBorder="1"/>
    <xf numFmtId="3" fontId="36" fillId="0" borderId="69" xfId="0" applyNumberFormat="1" applyFont="1" applyBorder="1" applyAlignment="1">
      <alignment horizontal="right"/>
    </xf>
    <xf numFmtId="3" fontId="41" fillId="0" borderId="51" xfId="0" applyNumberFormat="1" applyFont="1" applyBorder="1"/>
    <xf numFmtId="3" fontId="36" fillId="0" borderId="51" xfId="0" applyNumberFormat="1" applyFont="1" applyBorder="1" applyAlignment="1">
      <alignment horizontal="right"/>
    </xf>
    <xf numFmtId="49" fontId="36" fillId="0" borderId="36" xfId="0" applyNumberFormat="1" applyFont="1" applyBorder="1"/>
    <xf numFmtId="3" fontId="36" fillId="0" borderId="53" xfId="0" applyNumberFormat="1" applyFont="1" applyBorder="1"/>
    <xf numFmtId="3" fontId="36" fillId="0" borderId="4" xfId="0" applyNumberFormat="1" applyFont="1" applyBorder="1" applyAlignment="1">
      <alignment horizontal="right"/>
    </xf>
    <xf numFmtId="3" fontId="36" fillId="0" borderId="74" xfId="0" applyNumberFormat="1" applyFont="1" applyBorder="1" applyAlignment="1">
      <alignment horizontal="right"/>
    </xf>
    <xf numFmtId="3" fontId="35" fillId="0" borderId="72" xfId="0" applyNumberFormat="1" applyFont="1" applyBorder="1" applyAlignment="1">
      <alignment horizontal="right"/>
    </xf>
    <xf numFmtId="49" fontId="35" fillId="0" borderId="33" xfId="0" applyNumberFormat="1" applyFont="1" applyBorder="1" applyAlignment="1">
      <alignment horizontal="center" vertical="top"/>
    </xf>
    <xf numFmtId="3" fontId="35" fillId="0" borderId="7" xfId="0" applyNumberFormat="1" applyFont="1" applyBorder="1" applyAlignment="1">
      <alignment horizontal="right" vertical="center" wrapText="1"/>
    </xf>
    <xf numFmtId="3" fontId="35" fillId="0" borderId="33" xfId="0" applyNumberFormat="1" applyFont="1" applyBorder="1" applyAlignment="1">
      <alignment horizontal="right" vertical="center" wrapText="1"/>
    </xf>
    <xf numFmtId="49" fontId="35" fillId="0" borderId="0" xfId="0" applyNumberFormat="1" applyFont="1" applyAlignment="1">
      <alignment horizontal="center" vertical="top"/>
    </xf>
    <xf numFmtId="49" fontId="35" fillId="0" borderId="0" xfId="0" applyNumberFormat="1" applyFont="1" applyAlignment="1">
      <alignment horizontal="left" vertical="center" wrapText="1"/>
    </xf>
    <xf numFmtId="3" fontId="35" fillId="0" borderId="0" xfId="0" applyNumberFormat="1" applyFont="1" applyAlignment="1">
      <alignment horizontal="right" vertical="center" wrapText="1"/>
    </xf>
    <xf numFmtId="0" fontId="42" fillId="0" borderId="3" xfId="0" applyFont="1" applyBorder="1" applyAlignment="1">
      <alignment horizontal="center" wrapText="1"/>
    </xf>
    <xf numFmtId="0" fontId="42" fillId="0" borderId="27" xfId="0" applyFont="1" applyBorder="1" applyAlignment="1">
      <alignment horizontal="center" wrapText="1"/>
    </xf>
    <xf numFmtId="0" fontId="54" fillId="0" borderId="17" xfId="0" applyFont="1" applyBorder="1"/>
    <xf numFmtId="0" fontId="41" fillId="0" borderId="19" xfId="0" applyFont="1" applyBorder="1" applyAlignment="1">
      <alignment horizontal="center"/>
    </xf>
    <xf numFmtId="3" fontId="41" fillId="0" borderId="3" xfId="0" applyNumberFormat="1" applyFont="1" applyBorder="1" applyAlignment="1">
      <alignment horizontal="center"/>
    </xf>
    <xf numFmtId="3" fontId="41" fillId="0" borderId="19" xfId="0" applyNumberFormat="1" applyFont="1" applyBorder="1" applyAlignment="1">
      <alignment horizontal="center"/>
    </xf>
    <xf numFmtId="3" fontId="41" fillId="0" borderId="27" xfId="0" applyNumberFormat="1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3" fontId="42" fillId="0" borderId="12" xfId="0" applyNumberFormat="1" applyFont="1" applyBorder="1" applyAlignment="1">
      <alignment horizontal="center"/>
    </xf>
    <xf numFmtId="0" fontId="55" fillId="0" borderId="17" xfId="0" applyFont="1" applyBorder="1"/>
    <xf numFmtId="0" fontId="55" fillId="0" borderId="35" xfId="0" applyFont="1" applyBorder="1"/>
    <xf numFmtId="3" fontId="41" fillId="0" borderId="22" xfId="0" applyNumberFormat="1" applyFont="1" applyBorder="1" applyAlignment="1">
      <alignment horizontal="center"/>
    </xf>
    <xf numFmtId="0" fontId="54" fillId="0" borderId="10" xfId="0" applyFont="1" applyBorder="1"/>
    <xf numFmtId="0" fontId="54" fillId="0" borderId="0" xfId="0" applyFont="1" applyAlignment="1">
      <alignment horizontal="center"/>
    </xf>
    <xf numFmtId="166" fontId="55" fillId="0" borderId="0" xfId="0" applyNumberFormat="1" applyFont="1"/>
    <xf numFmtId="0" fontId="55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24" xfId="0" applyFont="1" applyBorder="1" applyAlignment="1">
      <alignment horizontal="center"/>
    </xf>
    <xf numFmtId="2" fontId="55" fillId="0" borderId="23" xfId="0" applyNumberFormat="1" applyFont="1" applyBorder="1" applyAlignment="1">
      <alignment horizontal="center"/>
    </xf>
    <xf numFmtId="2" fontId="55" fillId="0" borderId="25" xfId="0" applyNumberFormat="1" applyFont="1" applyBorder="1" applyAlignment="1">
      <alignment horizontal="center"/>
    </xf>
    <xf numFmtId="2" fontId="55" fillId="0" borderId="0" xfId="0" applyNumberFormat="1" applyFont="1" applyAlignment="1">
      <alignment horizontal="center"/>
    </xf>
    <xf numFmtId="0" fontId="55" fillId="0" borderId="17" xfId="0" applyFont="1" applyBorder="1" applyAlignment="1">
      <alignment horizontal="center"/>
    </xf>
    <xf numFmtId="2" fontId="55" fillId="0" borderId="18" xfId="0" applyNumberFormat="1" applyFont="1" applyBorder="1" applyAlignment="1">
      <alignment horizontal="center"/>
    </xf>
    <xf numFmtId="2" fontId="55" fillId="0" borderId="19" xfId="0" applyNumberFormat="1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2" fontId="55" fillId="0" borderId="36" xfId="0" applyNumberFormat="1" applyFont="1" applyBorder="1" applyAlignment="1">
      <alignment horizontal="center"/>
    </xf>
    <xf numFmtId="2" fontId="55" fillId="0" borderId="22" xfId="0" applyNumberFormat="1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2" fontId="54" fillId="0" borderId="11" xfId="0" applyNumberFormat="1" applyFont="1" applyBorder="1" applyAlignment="1">
      <alignment horizontal="center"/>
    </xf>
    <xf numFmtId="2" fontId="54" fillId="0" borderId="12" xfId="0" applyNumberFormat="1" applyFont="1" applyBorder="1" applyAlignment="1">
      <alignment horizontal="center"/>
    </xf>
    <xf numFmtId="2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left"/>
    </xf>
    <xf numFmtId="166" fontId="54" fillId="0" borderId="0" xfId="0" applyNumberFormat="1" applyFont="1" applyAlignment="1">
      <alignment horizontal="center"/>
    </xf>
    <xf numFmtId="0" fontId="56" fillId="0" borderId="0" xfId="0" applyFont="1" applyAlignment="1">
      <alignment vertical="center" textRotation="89"/>
    </xf>
    <xf numFmtId="0" fontId="54" fillId="0" borderId="11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2" fontId="55" fillId="0" borderId="24" xfId="0" applyNumberFormat="1" applyFont="1" applyBorder="1" applyAlignment="1">
      <alignment horizontal="center"/>
    </xf>
    <xf numFmtId="2" fontId="55" fillId="0" borderId="34" xfId="0" applyNumberFormat="1" applyFont="1" applyBorder="1" applyAlignment="1">
      <alignment horizontal="center"/>
    </xf>
    <xf numFmtId="2" fontId="55" fillId="0" borderId="17" xfId="0" applyNumberFormat="1" applyFont="1" applyBorder="1" applyAlignment="1">
      <alignment horizontal="center"/>
    </xf>
    <xf numFmtId="2" fontId="55" fillId="0" borderId="65" xfId="0" applyNumberFormat="1" applyFont="1" applyBorder="1" applyAlignment="1">
      <alignment horizontal="center"/>
    </xf>
    <xf numFmtId="0" fontId="55" fillId="0" borderId="69" xfId="0" applyFont="1" applyBorder="1" applyAlignment="1">
      <alignment horizontal="left"/>
    </xf>
    <xf numFmtId="0" fontId="55" fillId="0" borderId="65" xfId="0" applyFont="1" applyBorder="1" applyAlignment="1">
      <alignment horizontal="left"/>
    </xf>
    <xf numFmtId="2" fontId="55" fillId="0" borderId="61" xfId="0" applyNumberFormat="1" applyFont="1" applyBorder="1" applyAlignment="1">
      <alignment horizontal="center"/>
    </xf>
    <xf numFmtId="2" fontId="55" fillId="0" borderId="5" xfId="0" applyNumberFormat="1" applyFont="1" applyBorder="1" applyAlignment="1">
      <alignment horizontal="center"/>
    </xf>
    <xf numFmtId="2" fontId="55" fillId="0" borderId="27" xfId="0" applyNumberFormat="1" applyFont="1" applyBorder="1" applyAlignment="1">
      <alignment horizontal="center"/>
    </xf>
    <xf numFmtId="2" fontId="55" fillId="0" borderId="15" xfId="0" applyNumberFormat="1" applyFont="1" applyBorder="1" applyAlignment="1">
      <alignment horizontal="center"/>
    </xf>
    <xf numFmtId="2" fontId="54" fillId="0" borderId="29" xfId="0" applyNumberFormat="1" applyFont="1" applyBorder="1" applyAlignment="1">
      <alignment horizontal="center"/>
    </xf>
    <xf numFmtId="2" fontId="54" fillId="0" borderId="33" xfId="0" applyNumberFormat="1" applyFont="1" applyBorder="1" applyAlignment="1">
      <alignment horizontal="center"/>
    </xf>
    <xf numFmtId="4" fontId="54" fillId="0" borderId="2" xfId="0" applyNumberFormat="1" applyFont="1" applyBorder="1" applyAlignment="1">
      <alignment horizontal="center"/>
    </xf>
    <xf numFmtId="4" fontId="54" fillId="0" borderId="3" xfId="0" applyNumberFormat="1" applyFont="1" applyBorder="1" applyAlignment="1">
      <alignment horizontal="center"/>
    </xf>
    <xf numFmtId="4" fontId="54" fillId="0" borderId="36" xfId="0" applyNumberFormat="1" applyFont="1" applyBorder="1" applyAlignment="1">
      <alignment horizontal="center"/>
    </xf>
    <xf numFmtId="4" fontId="54" fillId="0" borderId="22" xfId="0" applyNumberFormat="1" applyFont="1" applyBorder="1" applyAlignment="1">
      <alignment horizontal="center"/>
    </xf>
    <xf numFmtId="166" fontId="54" fillId="0" borderId="11" xfId="0" applyNumberFormat="1" applyFont="1" applyBorder="1" applyAlignment="1">
      <alignment horizontal="center"/>
    </xf>
    <xf numFmtId="166" fontId="54" fillId="0" borderId="12" xfId="0" applyNumberFormat="1" applyFont="1" applyBorder="1" applyAlignment="1">
      <alignment horizontal="center"/>
    </xf>
    <xf numFmtId="4" fontId="54" fillId="0" borderId="73" xfId="0" applyNumberFormat="1" applyFont="1" applyBorder="1" applyAlignment="1">
      <alignment horizontal="center"/>
    </xf>
    <xf numFmtId="4" fontId="54" fillId="0" borderId="59" xfId="0" applyNumberFormat="1" applyFont="1" applyBorder="1" applyAlignment="1">
      <alignment horizontal="center"/>
    </xf>
    <xf numFmtId="4" fontId="54" fillId="0" borderId="48" xfId="0" applyNumberFormat="1" applyFont="1" applyBorder="1" applyAlignment="1">
      <alignment horizontal="center"/>
    </xf>
    <xf numFmtId="4" fontId="54" fillId="0" borderId="52" xfId="0" applyNumberFormat="1" applyFont="1" applyBorder="1" applyAlignment="1">
      <alignment horizontal="center"/>
    </xf>
    <xf numFmtId="4" fontId="54" fillId="0" borderId="18" xfId="0" applyNumberFormat="1" applyFont="1" applyBorder="1" applyAlignment="1">
      <alignment horizontal="center"/>
    </xf>
    <xf numFmtId="4" fontId="54" fillId="0" borderId="50" xfId="0" applyNumberFormat="1" applyFont="1" applyBorder="1" applyAlignment="1">
      <alignment horizontal="center"/>
    </xf>
    <xf numFmtId="4" fontId="54" fillId="0" borderId="51" xfId="0" applyNumberFormat="1" applyFont="1" applyBorder="1" applyAlignment="1">
      <alignment horizontal="center"/>
    </xf>
    <xf numFmtId="166" fontId="54" fillId="0" borderId="55" xfId="0" applyNumberFormat="1" applyFont="1" applyBorder="1" applyAlignment="1">
      <alignment horizontal="center"/>
    </xf>
    <xf numFmtId="166" fontId="54" fillId="0" borderId="36" xfId="0" applyNumberFormat="1" applyFont="1" applyBorder="1" applyAlignment="1">
      <alignment horizontal="center"/>
    </xf>
    <xf numFmtId="166" fontId="54" fillId="0" borderId="53" xfId="0" applyNumberFormat="1" applyFont="1" applyBorder="1" applyAlignment="1">
      <alignment horizontal="center"/>
    </xf>
    <xf numFmtId="166" fontId="54" fillId="0" borderId="54" xfId="0" applyNumberFormat="1" applyFont="1" applyBorder="1" applyAlignment="1">
      <alignment horizontal="center"/>
    </xf>
    <xf numFmtId="3" fontId="54" fillId="5" borderId="55" xfId="0" applyNumberFormat="1" applyFont="1" applyFill="1" applyBorder="1" applyAlignment="1">
      <alignment horizontal="center" vertical="center"/>
    </xf>
    <xf numFmtId="3" fontId="54" fillId="5" borderId="36" xfId="0" applyNumberFormat="1" applyFont="1" applyFill="1" applyBorder="1" applyAlignment="1">
      <alignment horizontal="center" vertical="center"/>
    </xf>
    <xf numFmtId="3" fontId="54" fillId="5" borderId="53" xfId="0" applyNumberFormat="1" applyFont="1" applyFill="1" applyBorder="1" applyAlignment="1">
      <alignment horizontal="center" vertical="center"/>
    </xf>
    <xf numFmtId="166" fontId="54" fillId="5" borderId="54" xfId="0" applyNumberFormat="1" applyFont="1" applyFill="1" applyBorder="1" applyAlignment="1">
      <alignment horizontal="center" vertical="center"/>
    </xf>
    <xf numFmtId="3" fontId="54" fillId="0" borderId="10" xfId="0" applyNumberFormat="1" applyFont="1" applyBorder="1" applyAlignment="1">
      <alignment horizontal="center" vertical="center"/>
    </xf>
    <xf numFmtId="3" fontId="54" fillId="0" borderId="11" xfId="0" applyNumberFormat="1" applyFont="1" applyBorder="1" applyAlignment="1">
      <alignment horizontal="center" vertical="center"/>
    </xf>
    <xf numFmtId="3" fontId="54" fillId="0" borderId="12" xfId="0" applyNumberFormat="1" applyFont="1" applyBorder="1" applyAlignment="1">
      <alignment horizontal="center" vertical="center"/>
    </xf>
    <xf numFmtId="3" fontId="54" fillId="0" borderId="33" xfId="0" applyNumberFormat="1" applyFont="1" applyBorder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0" fontId="55" fillId="0" borderId="48" xfId="0" applyFont="1" applyBorder="1" applyAlignment="1">
      <alignment vertical="center"/>
    </xf>
    <xf numFmtId="3" fontId="55" fillId="5" borderId="48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Alignment="1">
      <alignment horizontal="center" vertical="center"/>
    </xf>
    <xf numFmtId="0" fontId="55" fillId="0" borderId="74" xfId="0" applyFont="1" applyBorder="1" applyAlignment="1">
      <alignment vertical="center" wrapText="1"/>
    </xf>
    <xf numFmtId="3" fontId="55" fillId="5" borderId="74" xfId="0" applyNumberFormat="1" applyFont="1" applyFill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3" fontId="54" fillId="5" borderId="33" xfId="0" applyNumberFormat="1" applyFont="1" applyFill="1" applyBorder="1" applyAlignment="1">
      <alignment horizontal="center" vertical="center" wrapText="1"/>
    </xf>
    <xf numFmtId="167" fontId="54" fillId="0" borderId="0" xfId="0" applyNumberFormat="1" applyFont="1" applyAlignment="1">
      <alignment horizontal="center"/>
    </xf>
    <xf numFmtId="16" fontId="41" fillId="0" borderId="0" xfId="0" applyNumberFormat="1" applyFont="1" applyAlignment="1">
      <alignment horizontal="right"/>
    </xf>
    <xf numFmtId="164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69" xfId="3" applyFont="1" applyBorder="1" applyAlignment="1">
      <alignment wrapText="1"/>
    </xf>
    <xf numFmtId="49" fontId="23" fillId="0" borderId="17" xfId="3" applyNumberFormat="1" applyFont="1" applyFill="1" applyBorder="1" applyAlignment="1">
      <alignment vertical="top" wrapText="1"/>
    </xf>
    <xf numFmtId="49" fontId="23" fillId="0" borderId="24" xfId="3" applyNumberFormat="1" applyFont="1" applyFill="1" applyBorder="1" applyAlignment="1">
      <alignment horizontal="left" vertical="top" wrapText="1"/>
    </xf>
    <xf numFmtId="49" fontId="23" fillId="0" borderId="2" xfId="3" applyNumberFormat="1" applyFont="1" applyFill="1" applyBorder="1" applyAlignment="1">
      <alignment horizontal="left" vertical="center" wrapText="1"/>
    </xf>
    <xf numFmtId="0" fontId="19" fillId="0" borderId="32" xfId="3" applyFont="1" applyFill="1" applyBorder="1" applyAlignment="1">
      <alignment horizontal="center" vertical="center"/>
    </xf>
    <xf numFmtId="3" fontId="23" fillId="0" borderId="59" xfId="3" applyNumberFormat="1" applyFont="1" applyFill="1" applyBorder="1" applyAlignment="1">
      <alignment horizontal="right" vertical="center"/>
    </xf>
    <xf numFmtId="3" fontId="23" fillId="0" borderId="50" xfId="3" applyNumberFormat="1" applyFont="1" applyFill="1" applyBorder="1" applyAlignment="1"/>
    <xf numFmtId="3" fontId="23" fillId="0" borderId="50" xfId="3" applyNumberFormat="1" applyFont="1" applyFill="1" applyBorder="1"/>
    <xf numFmtId="3" fontId="19" fillId="0" borderId="41" xfId="3" applyNumberFormat="1" applyFont="1" applyBorder="1"/>
    <xf numFmtId="0" fontId="19" fillId="0" borderId="63" xfId="3" applyFont="1" applyFill="1" applyBorder="1" applyAlignment="1">
      <alignment horizontal="center" vertical="center"/>
    </xf>
    <xf numFmtId="3" fontId="23" fillId="0" borderId="56" xfId="3" applyNumberFormat="1" applyFont="1" applyFill="1" applyBorder="1" applyAlignment="1">
      <alignment horizontal="center"/>
    </xf>
    <xf numFmtId="3" fontId="23" fillId="0" borderId="51" xfId="3" applyNumberFormat="1" applyFont="1" applyFill="1" applyBorder="1" applyAlignment="1"/>
    <xf numFmtId="3" fontId="19" fillId="0" borderId="33" xfId="3" applyNumberFormat="1" applyFont="1" applyBorder="1"/>
    <xf numFmtId="0" fontId="19" fillId="0" borderId="31" xfId="3" applyFont="1" applyBorder="1" applyAlignment="1">
      <alignment horizontal="center"/>
    </xf>
    <xf numFmtId="0" fontId="23" fillId="0" borderId="16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wrapText="1"/>
    </xf>
    <xf numFmtId="3" fontId="19" fillId="0" borderId="44" xfId="3" applyNumberFormat="1" applyFont="1" applyBorder="1" applyAlignment="1">
      <alignment horizontal="center"/>
    </xf>
    <xf numFmtId="3" fontId="23" fillId="0" borderId="48" xfId="3" applyNumberFormat="1" applyFont="1" applyBorder="1" applyAlignment="1">
      <alignment horizontal="center"/>
    </xf>
    <xf numFmtId="0" fontId="25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6" fillId="0" borderId="38" xfId="4" applyFont="1" applyFill="1" applyBorder="1" applyAlignment="1" applyProtection="1">
      <alignment horizontal="center" vertical="center"/>
    </xf>
    <xf numFmtId="0" fontId="6" fillId="0" borderId="39" xfId="4" applyFont="1" applyFill="1" applyBorder="1" applyAlignment="1" applyProtection="1">
      <alignment horizontal="center" vertical="center"/>
    </xf>
    <xf numFmtId="0" fontId="6" fillId="0" borderId="40" xfId="4" applyFont="1" applyFill="1" applyBorder="1" applyAlignment="1" applyProtection="1">
      <alignment horizontal="center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30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164" fontId="29" fillId="0" borderId="0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/>
    </xf>
    <xf numFmtId="0" fontId="6" fillId="0" borderId="0" xfId="4" applyFont="1" applyFill="1" applyBorder="1" applyAlignment="1" applyProtection="1">
      <alignment horizontal="center"/>
    </xf>
    <xf numFmtId="0" fontId="25" fillId="0" borderId="0" xfId="2" applyFont="1" applyFill="1" applyAlignment="1" applyProtection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Fill="1" applyAlignment="1">
      <alignment horizontal="left" wrapText="1"/>
    </xf>
    <xf numFmtId="0" fontId="37" fillId="0" borderId="0" xfId="0" applyFont="1" applyAlignment="1">
      <alignment horizontal="left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Alignment="1">
      <alignment horizontal="left"/>
    </xf>
    <xf numFmtId="0" fontId="39" fillId="0" borderId="60" xfId="0" applyFont="1" applyBorder="1" applyAlignment="1">
      <alignment horizontal="left"/>
    </xf>
    <xf numFmtId="0" fontId="35" fillId="0" borderId="6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52" fillId="0" borderId="67" xfId="0" applyFont="1" applyBorder="1" applyAlignment="1">
      <alignment horizontal="left" wrapText="1" shrinkToFi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8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wrapText="1"/>
    </xf>
    <xf numFmtId="0" fontId="35" fillId="0" borderId="0" xfId="0" applyFont="1" applyAlignment="1">
      <alignment horizontal="left"/>
    </xf>
    <xf numFmtId="0" fontId="35" fillId="0" borderId="0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35" fillId="0" borderId="67" xfId="0" applyFont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9" fillId="0" borderId="0" xfId="0" applyFont="1" applyAlignment="1">
      <alignment horizontal="right"/>
    </xf>
    <xf numFmtId="0" fontId="36" fillId="0" borderId="0" xfId="0" applyFont="1" applyFill="1" applyAlignment="1">
      <alignment horizontal="center"/>
    </xf>
    <xf numFmtId="0" fontId="35" fillId="0" borderId="67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5" fillId="0" borderId="67" xfId="0" applyFont="1" applyFill="1" applyBorder="1" applyAlignment="1">
      <alignment horizontal="left"/>
    </xf>
    <xf numFmtId="49" fontId="35" fillId="0" borderId="41" xfId="0" applyNumberFormat="1" applyFont="1" applyBorder="1" applyAlignment="1">
      <alignment horizontal="left"/>
    </xf>
    <xf numFmtId="49" fontId="35" fillId="0" borderId="29" xfId="0" applyNumberFormat="1" applyFont="1" applyBorder="1" applyAlignment="1">
      <alignment horizontal="left"/>
    </xf>
    <xf numFmtId="49" fontId="54" fillId="0" borderId="48" xfId="0" applyNumberFormat="1" applyFont="1" applyBorder="1" applyAlignment="1">
      <alignment horizontal="center" vertical="center"/>
    </xf>
    <xf numFmtId="49" fontId="54" fillId="0" borderId="51" xfId="0" applyNumberFormat="1" applyFont="1" applyBorder="1" applyAlignment="1">
      <alignment horizontal="center" vertical="center"/>
    </xf>
    <xf numFmtId="49" fontId="54" fillId="0" borderId="74" xfId="0" applyNumberFormat="1" applyFont="1" applyBorder="1" applyAlignment="1">
      <alignment horizontal="center" vertical="center"/>
    </xf>
    <xf numFmtId="0" fontId="54" fillId="0" borderId="29" xfId="0" applyFont="1" applyBorder="1" applyAlignment="1">
      <alignment horizontal="left" wrapText="1"/>
    </xf>
    <xf numFmtId="0" fontId="54" fillId="0" borderId="12" xfId="0" applyFont="1" applyBorder="1" applyAlignment="1">
      <alignment horizontal="left" wrapText="1"/>
    </xf>
    <xf numFmtId="16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49" fontId="35" fillId="0" borderId="63" xfId="0" applyNumberFormat="1" applyFont="1" applyBorder="1" applyAlignment="1">
      <alignment horizontal="center" vertical="top"/>
    </xf>
    <xf numFmtId="49" fontId="35" fillId="0" borderId="72" xfId="0" applyNumberFormat="1" applyFont="1" applyBorder="1" applyAlignment="1">
      <alignment horizontal="center" vertical="top"/>
    </xf>
    <xf numFmtId="49" fontId="35" fillId="0" borderId="44" xfId="0" applyNumberFormat="1" applyFont="1" applyBorder="1" applyAlignment="1">
      <alignment horizontal="center" vertical="top"/>
    </xf>
    <xf numFmtId="49" fontId="35" fillId="0" borderId="71" xfId="0" applyNumberFormat="1" applyFont="1" applyBorder="1" applyAlignment="1">
      <alignment horizontal="left" wrapText="1"/>
    </xf>
    <xf numFmtId="49" fontId="35" fillId="0" borderId="64" xfId="0" applyNumberFormat="1" applyFont="1" applyBorder="1" applyAlignment="1">
      <alignment horizontal="left" wrapText="1"/>
    </xf>
    <xf numFmtId="0" fontId="35" fillId="0" borderId="4" xfId="0" applyFont="1" applyBorder="1" applyAlignment="1">
      <alignment horizontal="center"/>
    </xf>
    <xf numFmtId="0" fontId="35" fillId="0" borderId="78" xfId="0" applyFont="1" applyBorder="1" applyAlignment="1">
      <alignment horizontal="center"/>
    </xf>
    <xf numFmtId="49" fontId="35" fillId="0" borderId="1" xfId="0" applyNumberFormat="1" applyFont="1" applyBorder="1" applyAlignment="1">
      <alignment horizontal="left"/>
    </xf>
    <xf numFmtId="49" fontId="35" fillId="0" borderId="77" xfId="0" applyNumberFormat="1" applyFont="1" applyBorder="1" applyAlignment="1">
      <alignment horizontal="left"/>
    </xf>
    <xf numFmtId="0" fontId="35" fillId="0" borderId="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9" fontId="35" fillId="0" borderId="70" xfId="0" applyNumberFormat="1" applyFont="1" applyBorder="1" applyAlignment="1">
      <alignment horizontal="center" vertical="top"/>
    </xf>
    <xf numFmtId="0" fontId="35" fillId="0" borderId="31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35" fillId="0" borderId="42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49" fontId="35" fillId="0" borderId="7" xfId="0" applyNumberFormat="1" applyFont="1" applyBorder="1" applyAlignment="1">
      <alignment horizontal="left" vertical="center" wrapText="1"/>
    </xf>
    <xf numFmtId="49" fontId="35" fillId="0" borderId="28" xfId="0" applyNumberFormat="1" applyFont="1" applyBorder="1" applyAlignment="1">
      <alignment horizontal="left" vertical="center" wrapText="1"/>
    </xf>
    <xf numFmtId="49" fontId="36" fillId="0" borderId="63" xfId="0" applyNumberFormat="1" applyFont="1" applyBorder="1" applyAlignment="1">
      <alignment horizontal="center" vertical="center"/>
    </xf>
    <xf numFmtId="49" fontId="36" fillId="0" borderId="72" xfId="0" applyNumberFormat="1" applyFont="1" applyBorder="1" applyAlignment="1">
      <alignment horizontal="center" vertical="center"/>
    </xf>
    <xf numFmtId="49" fontId="36" fillId="0" borderId="44" xfId="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54" fillId="0" borderId="24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5" fillId="0" borderId="1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49" fontId="35" fillId="0" borderId="38" xfId="0" applyNumberFormat="1" applyFont="1" applyBorder="1" applyAlignment="1">
      <alignment horizontal="center" vertical="top"/>
    </xf>
    <xf numFmtId="49" fontId="35" fillId="0" borderId="75" xfId="0" applyNumberFormat="1" applyFont="1" applyBorder="1" applyAlignment="1">
      <alignment horizontal="center" vertical="top"/>
    </xf>
    <xf numFmtId="0" fontId="35" fillId="0" borderId="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54" fillId="5" borderId="35" xfId="0" applyFont="1" applyFill="1" applyBorder="1" applyAlignment="1">
      <alignment horizontal="center" wrapText="1"/>
    </xf>
    <xf numFmtId="0" fontId="54" fillId="5" borderId="22" xfId="0" applyFont="1" applyFill="1" applyBorder="1" applyAlignment="1">
      <alignment horizont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5" fillId="0" borderId="1" xfId="0" applyFont="1" applyBorder="1" applyAlignment="1">
      <alignment horizontal="left"/>
    </xf>
    <xf numFmtId="0" fontId="55" fillId="0" borderId="77" xfId="0" applyFont="1" applyBorder="1" applyAlignment="1">
      <alignment horizontal="left"/>
    </xf>
    <xf numFmtId="0" fontId="55" fillId="0" borderId="69" xfId="0" applyFont="1" applyBorder="1" applyAlignment="1">
      <alignment horizontal="left"/>
    </xf>
    <xf numFmtId="0" fontId="55" fillId="0" borderId="65" xfId="0" applyFont="1" applyBorder="1" applyAlignment="1">
      <alignment horizontal="left"/>
    </xf>
    <xf numFmtId="0" fontId="55" fillId="0" borderId="4" xfId="0" applyFont="1" applyBorder="1" applyAlignment="1">
      <alignment horizontal="left"/>
    </xf>
    <xf numFmtId="0" fontId="55" fillId="0" borderId="78" xfId="0" applyFont="1" applyBorder="1" applyAlignment="1">
      <alignment horizontal="left"/>
    </xf>
    <xf numFmtId="0" fontId="54" fillId="0" borderId="7" xfId="0" applyFont="1" applyBorder="1" applyAlignment="1">
      <alignment horizontal="left"/>
    </xf>
    <xf numFmtId="0" fontId="54" fillId="0" borderId="28" xfId="0" applyFont="1" applyBorder="1" applyAlignment="1">
      <alignment horizontal="left"/>
    </xf>
    <xf numFmtId="0" fontId="55" fillId="0" borderId="0" xfId="0" applyFont="1" applyAlignment="1">
      <alignment horizontal="left" wrapText="1"/>
    </xf>
    <xf numFmtId="0" fontId="5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0" borderId="35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4" fillId="0" borderId="16" xfId="0" applyFont="1" applyBorder="1" applyAlignment="1">
      <alignment horizontal="center"/>
    </xf>
    <xf numFmtId="0" fontId="54" fillId="0" borderId="3" xfId="0" applyFont="1" applyBorder="1" applyAlignment="1">
      <alignment horizontal="center"/>
    </xf>
    <xf numFmtId="0" fontId="54" fillId="0" borderId="17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7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16" xfId="0" applyFont="1" applyBorder="1" applyAlignment="1">
      <alignment horizontal="center" wrapText="1"/>
    </xf>
    <xf numFmtId="0" fontId="54" fillId="0" borderId="2" xfId="0" applyFont="1" applyBorder="1" applyAlignment="1">
      <alignment horizontal="center" wrapText="1"/>
    </xf>
    <xf numFmtId="0" fontId="54" fillId="0" borderId="7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7" xfId="0" applyFont="1" applyBorder="1" applyAlignment="1">
      <alignment horizontal="left" vertical="center"/>
    </xf>
    <xf numFmtId="0" fontId="54" fillId="0" borderId="28" xfId="0" applyFont="1" applyBorder="1" applyAlignment="1">
      <alignment horizontal="left" vertical="center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43" fillId="0" borderId="0" xfId="4" applyNumberFormat="1" applyFont="1" applyFill="1" applyAlignment="1" applyProtection="1">
      <alignment horizontal="center" textRotation="180" wrapText="1"/>
    </xf>
    <xf numFmtId="164" fontId="44" fillId="0" borderId="63" xfId="4" applyNumberFormat="1" applyFont="1" applyFill="1" applyBorder="1" applyAlignment="1" applyProtection="1">
      <alignment horizontal="center" vertical="center" wrapText="1"/>
    </xf>
    <xf numFmtId="164" fontId="44" fillId="0" borderId="44" xfId="4" applyNumberFormat="1" applyFont="1" applyFill="1" applyBorder="1" applyAlignment="1" applyProtection="1">
      <alignment horizontal="center" vertical="center" wrapText="1"/>
    </xf>
    <xf numFmtId="164" fontId="46" fillId="0" borderId="39" xfId="4" applyNumberFormat="1" applyFont="1" applyFill="1" applyBorder="1" applyAlignment="1" applyProtection="1">
      <alignment horizontal="center" vertical="center" wrapText="1"/>
    </xf>
    <xf numFmtId="164" fontId="44" fillId="0" borderId="48" xfId="4" applyNumberFormat="1" applyFont="1" applyFill="1" applyBorder="1" applyAlignment="1" applyProtection="1">
      <alignment horizontal="center" vertical="center" wrapText="1"/>
    </xf>
    <xf numFmtId="164" fontId="44" fillId="0" borderId="74" xfId="4" applyNumberFormat="1" applyFont="1" applyFill="1" applyBorder="1" applyAlignment="1" applyProtection="1">
      <alignment horizontal="center" vertical="center" wrapText="1"/>
    </xf>
    <xf numFmtId="0" fontId="19" fillId="0" borderId="60" xfId="3" applyFont="1" applyBorder="1" applyAlignment="1">
      <alignment horizontal="left"/>
    </xf>
    <xf numFmtId="0" fontId="19" fillId="0" borderId="0" xfId="3" applyFont="1" applyAlignment="1">
      <alignment horizontal="center"/>
    </xf>
    <xf numFmtId="0" fontId="19" fillId="0" borderId="67" xfId="3" applyFont="1" applyBorder="1" applyAlignment="1">
      <alignment horizontal="left" wrapText="1"/>
    </xf>
    <xf numFmtId="0" fontId="23" fillId="0" borderId="0" xfId="3" applyFont="1" applyFill="1" applyBorder="1" applyAlignment="1">
      <alignment horizontal="left"/>
    </xf>
    <xf numFmtId="0" fontId="47" fillId="0" borderId="0" xfId="3" applyFont="1" applyBorder="1" applyAlignment="1">
      <alignment horizontal="left"/>
    </xf>
    <xf numFmtId="0" fontId="23" fillId="0" borderId="67" xfId="3" applyFont="1" applyFill="1" applyBorder="1" applyAlignment="1">
      <alignment horizontal="left" vertical="top"/>
    </xf>
    <xf numFmtId="0" fontId="19" fillId="0" borderId="14" xfId="3" applyFont="1" applyBorder="1" applyAlignment="1">
      <alignment horizontal="left"/>
    </xf>
    <xf numFmtId="0" fontId="23" fillId="0" borderId="67" xfId="3" applyFont="1" applyFill="1" applyBorder="1" applyAlignment="1">
      <alignment horizontal="left"/>
    </xf>
    <xf numFmtId="0" fontId="19" fillId="0" borderId="66" xfId="3" applyFont="1" applyBorder="1" applyAlignment="1">
      <alignment horizontal="left"/>
    </xf>
    <xf numFmtId="0" fontId="23" fillId="0" borderId="0" xfId="3" applyFont="1" applyBorder="1" applyAlignment="1">
      <alignment horizontal="left"/>
    </xf>
    <xf numFmtId="0" fontId="23" fillId="0" borderId="70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19" fillId="0" borderId="75" xfId="3" applyFont="1" applyBorder="1" applyAlignment="1">
      <alignment horizontal="center"/>
    </xf>
    <xf numFmtId="0" fontId="19" fillId="0" borderId="37" xfId="3" applyFont="1" applyBorder="1" applyAlignment="1">
      <alignment horizontal="center"/>
    </xf>
    <xf numFmtId="0" fontId="19" fillId="0" borderId="6" xfId="3" applyFont="1" applyBorder="1" applyAlignment="1">
      <alignment horizontal="center"/>
    </xf>
    <xf numFmtId="0" fontId="19" fillId="0" borderId="0" xfId="3" applyFont="1" applyAlignment="1">
      <alignment horizontal="right"/>
    </xf>
    <xf numFmtId="49" fontId="19" fillId="0" borderId="1" xfId="3" applyNumberFormat="1" applyFont="1" applyFill="1" applyBorder="1" applyAlignment="1">
      <alignment horizontal="center" vertical="top" wrapText="1"/>
    </xf>
    <xf numFmtId="49" fontId="19" fillId="0" borderId="69" xfId="3" applyNumberFormat="1" applyFont="1" applyFill="1" applyBorder="1" applyAlignment="1">
      <alignment horizontal="center" vertical="top" wrapText="1"/>
    </xf>
    <xf numFmtId="49" fontId="19" fillId="0" borderId="4" xfId="3" applyNumberFormat="1" applyFont="1" applyFill="1" applyBorder="1" applyAlignment="1">
      <alignment horizontal="center" vertical="top" wrapText="1"/>
    </xf>
    <xf numFmtId="0" fontId="19" fillId="0" borderId="0" xfId="3" applyFont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49" fontId="23" fillId="0" borderId="31" xfId="3" applyNumberFormat="1" applyFont="1" applyFill="1" applyBorder="1" applyAlignment="1">
      <alignment horizontal="left" vertical="top" wrapText="1"/>
    </xf>
    <xf numFmtId="49" fontId="23" fillId="0" borderId="24" xfId="3" applyNumberFormat="1" applyFont="1" applyFill="1" applyBorder="1" applyAlignment="1">
      <alignment horizontal="left" vertical="top" wrapText="1"/>
    </xf>
    <xf numFmtId="3" fontId="23" fillId="0" borderId="63" xfId="3" applyNumberFormat="1" applyFont="1" applyFill="1" applyBorder="1" applyAlignment="1">
      <alignment horizontal="center"/>
    </xf>
    <xf numFmtId="3" fontId="23" fillId="0" borderId="56" xfId="3" applyNumberFormat="1" applyFont="1" applyFill="1" applyBorder="1" applyAlignment="1">
      <alignment horizontal="center"/>
    </xf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48" fillId="0" borderId="0" xfId="4" applyFont="1" applyAlignment="1" applyProtection="1">
      <alignment horizontal="right"/>
    </xf>
    <xf numFmtId="0" fontId="44" fillId="0" borderId="7" xfId="4" applyFont="1" applyBorder="1" applyAlignment="1" applyProtection="1">
      <alignment horizontal="left" vertical="center" indent="2"/>
    </xf>
    <xf numFmtId="0" fontId="44" fillId="0" borderId="29" xfId="4" applyFont="1" applyBorder="1" applyAlignment="1" applyProtection="1">
      <alignment horizontal="left" vertical="center" indent="2"/>
    </xf>
    <xf numFmtId="0" fontId="21" fillId="0" borderId="0" xfId="3" applyFont="1" applyAlignment="1">
      <alignment horizontal="center"/>
    </xf>
    <xf numFmtId="0" fontId="19" fillId="0" borderId="0" xfId="3" applyFont="1" applyAlignment="1"/>
    <xf numFmtId="0" fontId="19" fillId="0" borderId="7" xfId="3" applyFont="1" applyBorder="1" applyAlignment="1">
      <alignment horizontal="center" vertical="center" wrapText="1"/>
    </xf>
    <xf numFmtId="0" fontId="19" fillId="0" borderId="30" xfId="3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wrapText="1"/>
    </xf>
    <xf numFmtId="3" fontId="23" fillId="0" borderId="7" xfId="3" applyNumberFormat="1" applyFont="1" applyBorder="1" applyAlignment="1">
      <alignment horizontal="center" vertical="center"/>
    </xf>
    <xf numFmtId="3" fontId="23" fillId="0" borderId="30" xfId="3" applyNumberFormat="1" applyFont="1" applyBorder="1" applyAlignment="1">
      <alignment horizontal="center" vertical="center"/>
    </xf>
    <xf numFmtId="3" fontId="23" fillId="0" borderId="29" xfId="3" applyNumberFormat="1" applyFont="1" applyBorder="1" applyAlignment="1">
      <alignment horizontal="center" vertical="center"/>
    </xf>
    <xf numFmtId="3" fontId="19" fillId="0" borderId="7" xfId="3" applyNumberFormat="1" applyFont="1" applyBorder="1" applyAlignment="1">
      <alignment horizontal="center" vertical="center"/>
    </xf>
    <xf numFmtId="3" fontId="19" fillId="0" borderId="30" xfId="3" applyNumberFormat="1" applyFont="1" applyBorder="1" applyAlignment="1">
      <alignment horizontal="center" vertical="center"/>
    </xf>
    <xf numFmtId="3" fontId="19" fillId="0" borderId="29" xfId="3" applyNumberFormat="1" applyFont="1" applyBorder="1" applyAlignment="1">
      <alignment horizontal="center" vertic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0" fontId="19" fillId="0" borderId="10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3" fontId="23" fillId="0" borderId="13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53" xfId="3" applyNumberFormat="1" applyFont="1" applyBorder="1" applyAlignment="1">
      <alignment horizontal="center"/>
    </xf>
    <xf numFmtId="3" fontId="23" fillId="0" borderId="14" xfId="3" applyNumberFormat="1" applyFont="1" applyBorder="1" applyAlignment="1">
      <alignment horizontal="center"/>
    </xf>
    <xf numFmtId="3" fontId="23" fillId="0" borderId="15" xfId="3" applyNumberFormat="1" applyFont="1" applyBorder="1" applyAlignment="1">
      <alignment horizontal="center"/>
    </xf>
    <xf numFmtId="0" fontId="25" fillId="0" borderId="0" xfId="5" applyFont="1" applyFill="1" applyAlignment="1" applyProtection="1">
      <alignment horizontal="right"/>
      <protection locked="0"/>
    </xf>
    <xf numFmtId="0" fontId="25" fillId="0" borderId="0" xfId="5" applyFont="1" applyFill="1" applyAlignment="1" applyProtection="1">
      <alignment horizontal="center" wrapText="1"/>
    </xf>
    <xf numFmtId="0" fontId="25" fillId="0" borderId="0" xfId="5" applyFont="1" applyFill="1" applyAlignment="1" applyProtection="1">
      <alignment horizontal="center"/>
    </xf>
    <xf numFmtId="0" fontId="49" fillId="0" borderId="41" xfId="5" applyFont="1" applyFill="1" applyBorder="1" applyAlignment="1" applyProtection="1">
      <alignment horizontal="left" vertical="center" indent="1"/>
    </xf>
    <xf numFmtId="0" fontId="49" fillId="0" borderId="30" xfId="5" applyFont="1" applyFill="1" applyBorder="1" applyAlignment="1" applyProtection="1">
      <alignment horizontal="left" vertical="center" indent="1"/>
    </xf>
    <xf numFmtId="0" fontId="49" fillId="0" borderId="28" xfId="5" applyFont="1" applyFill="1" applyBorder="1" applyAlignment="1" applyProtection="1">
      <alignment horizontal="left" vertical="center" indent="1"/>
    </xf>
    <xf numFmtId="0" fontId="27" fillId="0" borderId="0" xfId="4" applyFont="1" applyFill="1" applyAlignment="1">
      <alignment horizontal="right" vertical="center" wrapText="1"/>
    </xf>
    <xf numFmtId="0" fontId="25" fillId="0" borderId="0" xfId="4" applyFont="1" applyFill="1" applyAlignment="1">
      <alignment horizontal="center" vertical="center" wrapText="1"/>
    </xf>
    <xf numFmtId="0" fontId="11" fillId="0" borderId="39" xfId="4" applyFont="1" applyFill="1" applyBorder="1" applyAlignment="1">
      <alignment horizontal="justify" vertical="center" wrapText="1"/>
    </xf>
    <xf numFmtId="164" fontId="4" fillId="0" borderId="7" xfId="4" applyNumberFormat="1" applyFont="1" applyFill="1" applyBorder="1" applyAlignment="1" applyProtection="1">
      <alignment horizontal="left" vertical="center" wrapText="1" indent="2"/>
    </xf>
    <xf numFmtId="164" fontId="4" fillId="0" borderId="28" xfId="4" applyNumberFormat="1" applyFont="1" applyFill="1" applyBorder="1" applyAlignment="1" applyProtection="1">
      <alignment horizontal="left" vertical="center" wrapText="1" indent="2"/>
    </xf>
    <xf numFmtId="164" fontId="25" fillId="0" borderId="0" xfId="4" applyNumberFormat="1" applyFont="1" applyFill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 wrapText="1"/>
    </xf>
    <xf numFmtId="164" fontId="4" fillId="0" borderId="44" xfId="4" applyNumberFormat="1" applyFont="1" applyFill="1" applyBorder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/>
    </xf>
    <xf numFmtId="164" fontId="4" fillId="0" borderId="44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164" fontId="4" fillId="0" borderId="76" xfId="4" applyNumberFormat="1" applyFont="1" applyFill="1" applyBorder="1" applyAlignment="1" applyProtection="1">
      <alignment horizontal="center" vertical="center"/>
    </xf>
    <xf numFmtId="164" fontId="4" fillId="0" borderId="77" xfId="4" applyNumberFormat="1" applyFont="1" applyFill="1" applyBorder="1" applyAlignment="1" applyProtection="1">
      <alignment horizontal="center" vertical="center"/>
    </xf>
    <xf numFmtId="0" fontId="25" fillId="0" borderId="0" xfId="5" applyFont="1" applyFill="1" applyAlignment="1" applyProtection="1">
      <alignment horizontal="center" wrapText="1"/>
      <protection locked="0"/>
    </xf>
    <xf numFmtId="0" fontId="25" fillId="0" borderId="0" xfId="5" applyFont="1" applyFill="1" applyAlignment="1" applyProtection="1">
      <alignment horizontal="center"/>
      <protection locked="0"/>
    </xf>
  </cellXfs>
  <cellStyles count="7">
    <cellStyle name="Ezres 2" xfId="6" xr:uid="{00000000-0005-0000-0000-000000000000}"/>
    <cellStyle name="Normál" xfId="0" builtinId="0"/>
    <cellStyle name="Normál 2" xfId="4" xr:uid="{00000000-0005-0000-0000-000002000000}"/>
    <cellStyle name="Normál 3" xfId="3" xr:uid="{00000000-0005-0000-0000-000003000000}"/>
    <cellStyle name="Normál 4" xfId="1" xr:uid="{00000000-0005-0000-0000-000004000000}"/>
    <cellStyle name="Normál_KVRENMUNKA" xfId="2" xr:uid="{00000000-0005-0000-0000-000005000000}"/>
    <cellStyle name="Normál_SEGEDLETEK" xfId="5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157"/>
  <sheetViews>
    <sheetView showWhiteSpace="0" topLeftCell="B26" zoomScaleNormal="120" zoomScaleSheetLayoutView="100" zoomScalePageLayoutView="120" workbookViewId="0">
      <selection activeCell="F37" sqref="F37"/>
    </sheetView>
  </sheetViews>
  <sheetFormatPr defaultRowHeight="15.75" x14ac:dyDescent="0.25"/>
  <cols>
    <col min="1" max="1" width="9.140625" style="104"/>
    <col min="2" max="2" width="8.140625" style="102" customWidth="1"/>
    <col min="3" max="3" width="49.28515625" style="102" customWidth="1"/>
    <col min="4" max="4" width="12" style="175" customWidth="1"/>
    <col min="5" max="5" width="14.28515625" style="104" customWidth="1"/>
    <col min="6" max="6" width="13.140625" style="104" customWidth="1"/>
    <col min="7" max="256" width="9.140625" style="104"/>
    <col min="257" max="257" width="4" style="104" customWidth="1"/>
    <col min="258" max="258" width="8.140625" style="104" customWidth="1"/>
    <col min="259" max="259" width="49.28515625" style="104" customWidth="1"/>
    <col min="260" max="260" width="12" style="104" customWidth="1"/>
    <col min="261" max="261" width="14.28515625" style="104" customWidth="1"/>
    <col min="262" max="262" width="13.140625" style="104" customWidth="1"/>
    <col min="263" max="512" width="9.140625" style="104"/>
    <col min="513" max="513" width="4" style="104" customWidth="1"/>
    <col min="514" max="514" width="8.140625" style="104" customWidth="1"/>
    <col min="515" max="515" width="49.28515625" style="104" customWidth="1"/>
    <col min="516" max="516" width="12" style="104" customWidth="1"/>
    <col min="517" max="517" width="14.28515625" style="104" customWidth="1"/>
    <col min="518" max="518" width="13.140625" style="104" customWidth="1"/>
    <col min="519" max="768" width="9.140625" style="104"/>
    <col min="769" max="769" width="4" style="104" customWidth="1"/>
    <col min="770" max="770" width="8.140625" style="104" customWidth="1"/>
    <col min="771" max="771" width="49.28515625" style="104" customWidth="1"/>
    <col min="772" max="772" width="12" style="104" customWidth="1"/>
    <col min="773" max="773" width="14.28515625" style="104" customWidth="1"/>
    <col min="774" max="774" width="13.140625" style="104" customWidth="1"/>
    <col min="775" max="1024" width="9.140625" style="104"/>
    <col min="1025" max="1025" width="4" style="104" customWidth="1"/>
    <col min="1026" max="1026" width="8.140625" style="104" customWidth="1"/>
    <col min="1027" max="1027" width="49.28515625" style="104" customWidth="1"/>
    <col min="1028" max="1028" width="12" style="104" customWidth="1"/>
    <col min="1029" max="1029" width="14.28515625" style="104" customWidth="1"/>
    <col min="1030" max="1030" width="13.140625" style="104" customWidth="1"/>
    <col min="1031" max="1280" width="9.140625" style="104"/>
    <col min="1281" max="1281" width="4" style="104" customWidth="1"/>
    <col min="1282" max="1282" width="8.140625" style="104" customWidth="1"/>
    <col min="1283" max="1283" width="49.28515625" style="104" customWidth="1"/>
    <col min="1284" max="1284" width="12" style="104" customWidth="1"/>
    <col min="1285" max="1285" width="14.28515625" style="104" customWidth="1"/>
    <col min="1286" max="1286" width="13.140625" style="104" customWidth="1"/>
    <col min="1287" max="1536" width="9.140625" style="104"/>
    <col min="1537" max="1537" width="4" style="104" customWidth="1"/>
    <col min="1538" max="1538" width="8.140625" style="104" customWidth="1"/>
    <col min="1539" max="1539" width="49.28515625" style="104" customWidth="1"/>
    <col min="1540" max="1540" width="12" style="104" customWidth="1"/>
    <col min="1541" max="1541" width="14.28515625" style="104" customWidth="1"/>
    <col min="1542" max="1542" width="13.140625" style="104" customWidth="1"/>
    <col min="1543" max="1792" width="9.140625" style="104"/>
    <col min="1793" max="1793" width="4" style="104" customWidth="1"/>
    <col min="1794" max="1794" width="8.140625" style="104" customWidth="1"/>
    <col min="1795" max="1795" width="49.28515625" style="104" customWidth="1"/>
    <col min="1796" max="1796" width="12" style="104" customWidth="1"/>
    <col min="1797" max="1797" width="14.28515625" style="104" customWidth="1"/>
    <col min="1798" max="1798" width="13.140625" style="104" customWidth="1"/>
    <col min="1799" max="2048" width="9.140625" style="104"/>
    <col min="2049" max="2049" width="4" style="104" customWidth="1"/>
    <col min="2050" max="2050" width="8.140625" style="104" customWidth="1"/>
    <col min="2051" max="2051" width="49.28515625" style="104" customWidth="1"/>
    <col min="2052" max="2052" width="12" style="104" customWidth="1"/>
    <col min="2053" max="2053" width="14.28515625" style="104" customWidth="1"/>
    <col min="2054" max="2054" width="13.140625" style="104" customWidth="1"/>
    <col min="2055" max="2304" width="9.140625" style="104"/>
    <col min="2305" max="2305" width="4" style="104" customWidth="1"/>
    <col min="2306" max="2306" width="8.140625" style="104" customWidth="1"/>
    <col min="2307" max="2307" width="49.28515625" style="104" customWidth="1"/>
    <col min="2308" max="2308" width="12" style="104" customWidth="1"/>
    <col min="2309" max="2309" width="14.28515625" style="104" customWidth="1"/>
    <col min="2310" max="2310" width="13.140625" style="104" customWidth="1"/>
    <col min="2311" max="2560" width="9.140625" style="104"/>
    <col min="2561" max="2561" width="4" style="104" customWidth="1"/>
    <col min="2562" max="2562" width="8.140625" style="104" customWidth="1"/>
    <col min="2563" max="2563" width="49.28515625" style="104" customWidth="1"/>
    <col min="2564" max="2564" width="12" style="104" customWidth="1"/>
    <col min="2565" max="2565" width="14.28515625" style="104" customWidth="1"/>
    <col min="2566" max="2566" width="13.140625" style="104" customWidth="1"/>
    <col min="2567" max="2816" width="9.140625" style="104"/>
    <col min="2817" max="2817" width="4" style="104" customWidth="1"/>
    <col min="2818" max="2818" width="8.140625" style="104" customWidth="1"/>
    <col min="2819" max="2819" width="49.28515625" style="104" customWidth="1"/>
    <col min="2820" max="2820" width="12" style="104" customWidth="1"/>
    <col min="2821" max="2821" width="14.28515625" style="104" customWidth="1"/>
    <col min="2822" max="2822" width="13.140625" style="104" customWidth="1"/>
    <col min="2823" max="3072" width="9.140625" style="104"/>
    <col min="3073" max="3073" width="4" style="104" customWidth="1"/>
    <col min="3074" max="3074" width="8.140625" style="104" customWidth="1"/>
    <col min="3075" max="3075" width="49.28515625" style="104" customWidth="1"/>
    <col min="3076" max="3076" width="12" style="104" customWidth="1"/>
    <col min="3077" max="3077" width="14.28515625" style="104" customWidth="1"/>
    <col min="3078" max="3078" width="13.140625" style="104" customWidth="1"/>
    <col min="3079" max="3328" width="9.140625" style="104"/>
    <col min="3329" max="3329" width="4" style="104" customWidth="1"/>
    <col min="3330" max="3330" width="8.140625" style="104" customWidth="1"/>
    <col min="3331" max="3331" width="49.28515625" style="104" customWidth="1"/>
    <col min="3332" max="3332" width="12" style="104" customWidth="1"/>
    <col min="3333" max="3333" width="14.28515625" style="104" customWidth="1"/>
    <col min="3334" max="3334" width="13.140625" style="104" customWidth="1"/>
    <col min="3335" max="3584" width="9.140625" style="104"/>
    <col min="3585" max="3585" width="4" style="104" customWidth="1"/>
    <col min="3586" max="3586" width="8.140625" style="104" customWidth="1"/>
    <col min="3587" max="3587" width="49.28515625" style="104" customWidth="1"/>
    <col min="3588" max="3588" width="12" style="104" customWidth="1"/>
    <col min="3589" max="3589" width="14.28515625" style="104" customWidth="1"/>
    <col min="3590" max="3590" width="13.140625" style="104" customWidth="1"/>
    <col min="3591" max="3840" width="9.140625" style="104"/>
    <col min="3841" max="3841" width="4" style="104" customWidth="1"/>
    <col min="3842" max="3842" width="8.140625" style="104" customWidth="1"/>
    <col min="3843" max="3843" width="49.28515625" style="104" customWidth="1"/>
    <col min="3844" max="3844" width="12" style="104" customWidth="1"/>
    <col min="3845" max="3845" width="14.28515625" style="104" customWidth="1"/>
    <col min="3846" max="3846" width="13.140625" style="104" customWidth="1"/>
    <col min="3847" max="4096" width="9.140625" style="104"/>
    <col min="4097" max="4097" width="4" style="104" customWidth="1"/>
    <col min="4098" max="4098" width="8.140625" style="104" customWidth="1"/>
    <col min="4099" max="4099" width="49.28515625" style="104" customWidth="1"/>
    <col min="4100" max="4100" width="12" style="104" customWidth="1"/>
    <col min="4101" max="4101" width="14.28515625" style="104" customWidth="1"/>
    <col min="4102" max="4102" width="13.140625" style="104" customWidth="1"/>
    <col min="4103" max="4352" width="9.140625" style="104"/>
    <col min="4353" max="4353" width="4" style="104" customWidth="1"/>
    <col min="4354" max="4354" width="8.140625" style="104" customWidth="1"/>
    <col min="4355" max="4355" width="49.28515625" style="104" customWidth="1"/>
    <col min="4356" max="4356" width="12" style="104" customWidth="1"/>
    <col min="4357" max="4357" width="14.28515625" style="104" customWidth="1"/>
    <col min="4358" max="4358" width="13.140625" style="104" customWidth="1"/>
    <col min="4359" max="4608" width="9.140625" style="104"/>
    <col min="4609" max="4609" width="4" style="104" customWidth="1"/>
    <col min="4610" max="4610" width="8.140625" style="104" customWidth="1"/>
    <col min="4611" max="4611" width="49.28515625" style="104" customWidth="1"/>
    <col min="4612" max="4612" width="12" style="104" customWidth="1"/>
    <col min="4613" max="4613" width="14.28515625" style="104" customWidth="1"/>
    <col min="4614" max="4614" width="13.140625" style="104" customWidth="1"/>
    <col min="4615" max="4864" width="9.140625" style="104"/>
    <col min="4865" max="4865" width="4" style="104" customWidth="1"/>
    <col min="4866" max="4866" width="8.140625" style="104" customWidth="1"/>
    <col min="4867" max="4867" width="49.28515625" style="104" customWidth="1"/>
    <col min="4868" max="4868" width="12" style="104" customWidth="1"/>
    <col min="4869" max="4869" width="14.28515625" style="104" customWidth="1"/>
    <col min="4870" max="4870" width="13.140625" style="104" customWidth="1"/>
    <col min="4871" max="5120" width="9.140625" style="104"/>
    <col min="5121" max="5121" width="4" style="104" customWidth="1"/>
    <col min="5122" max="5122" width="8.140625" style="104" customWidth="1"/>
    <col min="5123" max="5123" width="49.28515625" style="104" customWidth="1"/>
    <col min="5124" max="5124" width="12" style="104" customWidth="1"/>
    <col min="5125" max="5125" width="14.28515625" style="104" customWidth="1"/>
    <col min="5126" max="5126" width="13.140625" style="104" customWidth="1"/>
    <col min="5127" max="5376" width="9.140625" style="104"/>
    <col min="5377" max="5377" width="4" style="104" customWidth="1"/>
    <col min="5378" max="5378" width="8.140625" style="104" customWidth="1"/>
    <col min="5379" max="5379" width="49.28515625" style="104" customWidth="1"/>
    <col min="5380" max="5380" width="12" style="104" customWidth="1"/>
    <col min="5381" max="5381" width="14.28515625" style="104" customWidth="1"/>
    <col min="5382" max="5382" width="13.140625" style="104" customWidth="1"/>
    <col min="5383" max="5632" width="9.140625" style="104"/>
    <col min="5633" max="5633" width="4" style="104" customWidth="1"/>
    <col min="5634" max="5634" width="8.140625" style="104" customWidth="1"/>
    <col min="5635" max="5635" width="49.28515625" style="104" customWidth="1"/>
    <col min="5636" max="5636" width="12" style="104" customWidth="1"/>
    <col min="5637" max="5637" width="14.28515625" style="104" customWidth="1"/>
    <col min="5638" max="5638" width="13.140625" style="104" customWidth="1"/>
    <col min="5639" max="5888" width="9.140625" style="104"/>
    <col min="5889" max="5889" width="4" style="104" customWidth="1"/>
    <col min="5890" max="5890" width="8.140625" style="104" customWidth="1"/>
    <col min="5891" max="5891" width="49.28515625" style="104" customWidth="1"/>
    <col min="5892" max="5892" width="12" style="104" customWidth="1"/>
    <col min="5893" max="5893" width="14.28515625" style="104" customWidth="1"/>
    <col min="5894" max="5894" width="13.140625" style="104" customWidth="1"/>
    <col min="5895" max="6144" width="9.140625" style="104"/>
    <col min="6145" max="6145" width="4" style="104" customWidth="1"/>
    <col min="6146" max="6146" width="8.140625" style="104" customWidth="1"/>
    <col min="6147" max="6147" width="49.28515625" style="104" customWidth="1"/>
    <col min="6148" max="6148" width="12" style="104" customWidth="1"/>
    <col min="6149" max="6149" width="14.28515625" style="104" customWidth="1"/>
    <col min="6150" max="6150" width="13.140625" style="104" customWidth="1"/>
    <col min="6151" max="6400" width="9.140625" style="104"/>
    <col min="6401" max="6401" width="4" style="104" customWidth="1"/>
    <col min="6402" max="6402" width="8.140625" style="104" customWidth="1"/>
    <col min="6403" max="6403" width="49.28515625" style="104" customWidth="1"/>
    <col min="6404" max="6404" width="12" style="104" customWidth="1"/>
    <col min="6405" max="6405" width="14.28515625" style="104" customWidth="1"/>
    <col min="6406" max="6406" width="13.140625" style="104" customWidth="1"/>
    <col min="6407" max="6656" width="9.140625" style="104"/>
    <col min="6657" max="6657" width="4" style="104" customWidth="1"/>
    <col min="6658" max="6658" width="8.140625" style="104" customWidth="1"/>
    <col min="6659" max="6659" width="49.28515625" style="104" customWidth="1"/>
    <col min="6660" max="6660" width="12" style="104" customWidth="1"/>
    <col min="6661" max="6661" width="14.28515625" style="104" customWidth="1"/>
    <col min="6662" max="6662" width="13.140625" style="104" customWidth="1"/>
    <col min="6663" max="6912" width="9.140625" style="104"/>
    <col min="6913" max="6913" width="4" style="104" customWidth="1"/>
    <col min="6914" max="6914" width="8.140625" style="104" customWidth="1"/>
    <col min="6915" max="6915" width="49.28515625" style="104" customWidth="1"/>
    <col min="6916" max="6916" width="12" style="104" customWidth="1"/>
    <col min="6917" max="6917" width="14.28515625" style="104" customWidth="1"/>
    <col min="6918" max="6918" width="13.140625" style="104" customWidth="1"/>
    <col min="6919" max="7168" width="9.140625" style="104"/>
    <col min="7169" max="7169" width="4" style="104" customWidth="1"/>
    <col min="7170" max="7170" width="8.140625" style="104" customWidth="1"/>
    <col min="7171" max="7171" width="49.28515625" style="104" customWidth="1"/>
    <col min="7172" max="7172" width="12" style="104" customWidth="1"/>
    <col min="7173" max="7173" width="14.28515625" style="104" customWidth="1"/>
    <col min="7174" max="7174" width="13.140625" style="104" customWidth="1"/>
    <col min="7175" max="7424" width="9.140625" style="104"/>
    <col min="7425" max="7425" width="4" style="104" customWidth="1"/>
    <col min="7426" max="7426" width="8.140625" style="104" customWidth="1"/>
    <col min="7427" max="7427" width="49.28515625" style="104" customWidth="1"/>
    <col min="7428" max="7428" width="12" style="104" customWidth="1"/>
    <col min="7429" max="7429" width="14.28515625" style="104" customWidth="1"/>
    <col min="7430" max="7430" width="13.140625" style="104" customWidth="1"/>
    <col min="7431" max="7680" width="9.140625" style="104"/>
    <col min="7681" max="7681" width="4" style="104" customWidth="1"/>
    <col min="7682" max="7682" width="8.140625" style="104" customWidth="1"/>
    <col min="7683" max="7683" width="49.28515625" style="104" customWidth="1"/>
    <col min="7684" max="7684" width="12" style="104" customWidth="1"/>
    <col min="7685" max="7685" width="14.28515625" style="104" customWidth="1"/>
    <col min="7686" max="7686" width="13.140625" style="104" customWidth="1"/>
    <col min="7687" max="7936" width="9.140625" style="104"/>
    <col min="7937" max="7937" width="4" style="104" customWidth="1"/>
    <col min="7938" max="7938" width="8.140625" style="104" customWidth="1"/>
    <col min="7939" max="7939" width="49.28515625" style="104" customWidth="1"/>
    <col min="7940" max="7940" width="12" style="104" customWidth="1"/>
    <col min="7941" max="7941" width="14.28515625" style="104" customWidth="1"/>
    <col min="7942" max="7942" width="13.140625" style="104" customWidth="1"/>
    <col min="7943" max="8192" width="9.140625" style="104"/>
    <col min="8193" max="8193" width="4" style="104" customWidth="1"/>
    <col min="8194" max="8194" width="8.140625" style="104" customWidth="1"/>
    <col min="8195" max="8195" width="49.28515625" style="104" customWidth="1"/>
    <col min="8196" max="8196" width="12" style="104" customWidth="1"/>
    <col min="8197" max="8197" width="14.28515625" style="104" customWidth="1"/>
    <col min="8198" max="8198" width="13.140625" style="104" customWidth="1"/>
    <col min="8199" max="8448" width="9.140625" style="104"/>
    <col min="8449" max="8449" width="4" style="104" customWidth="1"/>
    <col min="8450" max="8450" width="8.140625" style="104" customWidth="1"/>
    <col min="8451" max="8451" width="49.28515625" style="104" customWidth="1"/>
    <col min="8452" max="8452" width="12" style="104" customWidth="1"/>
    <col min="8453" max="8453" width="14.28515625" style="104" customWidth="1"/>
    <col min="8454" max="8454" width="13.140625" style="104" customWidth="1"/>
    <col min="8455" max="8704" width="9.140625" style="104"/>
    <col min="8705" max="8705" width="4" style="104" customWidth="1"/>
    <col min="8706" max="8706" width="8.140625" style="104" customWidth="1"/>
    <col min="8707" max="8707" width="49.28515625" style="104" customWidth="1"/>
    <col min="8708" max="8708" width="12" style="104" customWidth="1"/>
    <col min="8709" max="8709" width="14.28515625" style="104" customWidth="1"/>
    <col min="8710" max="8710" width="13.140625" style="104" customWidth="1"/>
    <col min="8711" max="8960" width="9.140625" style="104"/>
    <col min="8961" max="8961" width="4" style="104" customWidth="1"/>
    <col min="8962" max="8962" width="8.140625" style="104" customWidth="1"/>
    <col min="8963" max="8963" width="49.28515625" style="104" customWidth="1"/>
    <col min="8964" max="8964" width="12" style="104" customWidth="1"/>
    <col min="8965" max="8965" width="14.28515625" style="104" customWidth="1"/>
    <col min="8966" max="8966" width="13.140625" style="104" customWidth="1"/>
    <col min="8967" max="9216" width="9.140625" style="104"/>
    <col min="9217" max="9217" width="4" style="104" customWidth="1"/>
    <col min="9218" max="9218" width="8.140625" style="104" customWidth="1"/>
    <col min="9219" max="9219" width="49.28515625" style="104" customWidth="1"/>
    <col min="9220" max="9220" width="12" style="104" customWidth="1"/>
    <col min="9221" max="9221" width="14.28515625" style="104" customWidth="1"/>
    <col min="9222" max="9222" width="13.140625" style="104" customWidth="1"/>
    <col min="9223" max="9472" width="9.140625" style="104"/>
    <col min="9473" max="9473" width="4" style="104" customWidth="1"/>
    <col min="9474" max="9474" width="8.140625" style="104" customWidth="1"/>
    <col min="9475" max="9475" width="49.28515625" style="104" customWidth="1"/>
    <col min="9476" max="9476" width="12" style="104" customWidth="1"/>
    <col min="9477" max="9477" width="14.28515625" style="104" customWidth="1"/>
    <col min="9478" max="9478" width="13.140625" style="104" customWidth="1"/>
    <col min="9479" max="9728" width="9.140625" style="104"/>
    <col min="9729" max="9729" width="4" style="104" customWidth="1"/>
    <col min="9730" max="9730" width="8.140625" style="104" customWidth="1"/>
    <col min="9731" max="9731" width="49.28515625" style="104" customWidth="1"/>
    <col min="9732" max="9732" width="12" style="104" customWidth="1"/>
    <col min="9733" max="9733" width="14.28515625" style="104" customWidth="1"/>
    <col min="9734" max="9734" width="13.140625" style="104" customWidth="1"/>
    <col min="9735" max="9984" width="9.140625" style="104"/>
    <col min="9985" max="9985" width="4" style="104" customWidth="1"/>
    <col min="9986" max="9986" width="8.140625" style="104" customWidth="1"/>
    <col min="9987" max="9987" width="49.28515625" style="104" customWidth="1"/>
    <col min="9988" max="9988" width="12" style="104" customWidth="1"/>
    <col min="9989" max="9989" width="14.28515625" style="104" customWidth="1"/>
    <col min="9990" max="9990" width="13.140625" style="104" customWidth="1"/>
    <col min="9991" max="10240" width="9.140625" style="104"/>
    <col min="10241" max="10241" width="4" style="104" customWidth="1"/>
    <col min="10242" max="10242" width="8.140625" style="104" customWidth="1"/>
    <col min="10243" max="10243" width="49.28515625" style="104" customWidth="1"/>
    <col min="10244" max="10244" width="12" style="104" customWidth="1"/>
    <col min="10245" max="10245" width="14.28515625" style="104" customWidth="1"/>
    <col min="10246" max="10246" width="13.140625" style="104" customWidth="1"/>
    <col min="10247" max="10496" width="9.140625" style="104"/>
    <col min="10497" max="10497" width="4" style="104" customWidth="1"/>
    <col min="10498" max="10498" width="8.140625" style="104" customWidth="1"/>
    <col min="10499" max="10499" width="49.28515625" style="104" customWidth="1"/>
    <col min="10500" max="10500" width="12" style="104" customWidth="1"/>
    <col min="10501" max="10501" width="14.28515625" style="104" customWidth="1"/>
    <col min="10502" max="10502" width="13.140625" style="104" customWidth="1"/>
    <col min="10503" max="10752" width="9.140625" style="104"/>
    <col min="10753" max="10753" width="4" style="104" customWidth="1"/>
    <col min="10754" max="10754" width="8.140625" style="104" customWidth="1"/>
    <col min="10755" max="10755" width="49.28515625" style="104" customWidth="1"/>
    <col min="10756" max="10756" width="12" style="104" customWidth="1"/>
    <col min="10757" max="10757" width="14.28515625" style="104" customWidth="1"/>
    <col min="10758" max="10758" width="13.140625" style="104" customWidth="1"/>
    <col min="10759" max="11008" width="9.140625" style="104"/>
    <col min="11009" max="11009" width="4" style="104" customWidth="1"/>
    <col min="11010" max="11010" width="8.140625" style="104" customWidth="1"/>
    <col min="11011" max="11011" width="49.28515625" style="104" customWidth="1"/>
    <col min="11012" max="11012" width="12" style="104" customWidth="1"/>
    <col min="11013" max="11013" width="14.28515625" style="104" customWidth="1"/>
    <col min="11014" max="11014" width="13.140625" style="104" customWidth="1"/>
    <col min="11015" max="11264" width="9.140625" style="104"/>
    <col min="11265" max="11265" width="4" style="104" customWidth="1"/>
    <col min="11266" max="11266" width="8.140625" style="104" customWidth="1"/>
    <col min="11267" max="11267" width="49.28515625" style="104" customWidth="1"/>
    <col min="11268" max="11268" width="12" style="104" customWidth="1"/>
    <col min="11269" max="11269" width="14.28515625" style="104" customWidth="1"/>
    <col min="11270" max="11270" width="13.140625" style="104" customWidth="1"/>
    <col min="11271" max="11520" width="9.140625" style="104"/>
    <col min="11521" max="11521" width="4" style="104" customWidth="1"/>
    <col min="11522" max="11522" width="8.140625" style="104" customWidth="1"/>
    <col min="11523" max="11523" width="49.28515625" style="104" customWidth="1"/>
    <col min="11524" max="11524" width="12" style="104" customWidth="1"/>
    <col min="11525" max="11525" width="14.28515625" style="104" customWidth="1"/>
    <col min="11526" max="11526" width="13.140625" style="104" customWidth="1"/>
    <col min="11527" max="11776" width="9.140625" style="104"/>
    <col min="11777" max="11777" width="4" style="104" customWidth="1"/>
    <col min="11778" max="11778" width="8.140625" style="104" customWidth="1"/>
    <col min="11779" max="11779" width="49.28515625" style="104" customWidth="1"/>
    <col min="11780" max="11780" width="12" style="104" customWidth="1"/>
    <col min="11781" max="11781" width="14.28515625" style="104" customWidth="1"/>
    <col min="11782" max="11782" width="13.140625" style="104" customWidth="1"/>
    <col min="11783" max="12032" width="9.140625" style="104"/>
    <col min="12033" max="12033" width="4" style="104" customWidth="1"/>
    <col min="12034" max="12034" width="8.140625" style="104" customWidth="1"/>
    <col min="12035" max="12035" width="49.28515625" style="104" customWidth="1"/>
    <col min="12036" max="12036" width="12" style="104" customWidth="1"/>
    <col min="12037" max="12037" width="14.28515625" style="104" customWidth="1"/>
    <col min="12038" max="12038" width="13.140625" style="104" customWidth="1"/>
    <col min="12039" max="12288" width="9.140625" style="104"/>
    <col min="12289" max="12289" width="4" style="104" customWidth="1"/>
    <col min="12290" max="12290" width="8.140625" style="104" customWidth="1"/>
    <col min="12291" max="12291" width="49.28515625" style="104" customWidth="1"/>
    <col min="12292" max="12292" width="12" style="104" customWidth="1"/>
    <col min="12293" max="12293" width="14.28515625" style="104" customWidth="1"/>
    <col min="12294" max="12294" width="13.140625" style="104" customWidth="1"/>
    <col min="12295" max="12544" width="9.140625" style="104"/>
    <col min="12545" max="12545" width="4" style="104" customWidth="1"/>
    <col min="12546" max="12546" width="8.140625" style="104" customWidth="1"/>
    <col min="12547" max="12547" width="49.28515625" style="104" customWidth="1"/>
    <col min="12548" max="12548" width="12" style="104" customWidth="1"/>
    <col min="12549" max="12549" width="14.28515625" style="104" customWidth="1"/>
    <col min="12550" max="12550" width="13.140625" style="104" customWidth="1"/>
    <col min="12551" max="12800" width="9.140625" style="104"/>
    <col min="12801" max="12801" width="4" style="104" customWidth="1"/>
    <col min="12802" max="12802" width="8.140625" style="104" customWidth="1"/>
    <col min="12803" max="12803" width="49.28515625" style="104" customWidth="1"/>
    <col min="12804" max="12804" width="12" style="104" customWidth="1"/>
    <col min="12805" max="12805" width="14.28515625" style="104" customWidth="1"/>
    <col min="12806" max="12806" width="13.140625" style="104" customWidth="1"/>
    <col min="12807" max="13056" width="9.140625" style="104"/>
    <col min="13057" max="13057" width="4" style="104" customWidth="1"/>
    <col min="13058" max="13058" width="8.140625" style="104" customWidth="1"/>
    <col min="13059" max="13059" width="49.28515625" style="104" customWidth="1"/>
    <col min="13060" max="13060" width="12" style="104" customWidth="1"/>
    <col min="13061" max="13061" width="14.28515625" style="104" customWidth="1"/>
    <col min="13062" max="13062" width="13.140625" style="104" customWidth="1"/>
    <col min="13063" max="13312" width="9.140625" style="104"/>
    <col min="13313" max="13313" width="4" style="104" customWidth="1"/>
    <col min="13314" max="13314" width="8.140625" style="104" customWidth="1"/>
    <col min="13315" max="13315" width="49.28515625" style="104" customWidth="1"/>
    <col min="13316" max="13316" width="12" style="104" customWidth="1"/>
    <col min="13317" max="13317" width="14.28515625" style="104" customWidth="1"/>
    <col min="13318" max="13318" width="13.140625" style="104" customWidth="1"/>
    <col min="13319" max="13568" width="9.140625" style="104"/>
    <col min="13569" max="13569" width="4" style="104" customWidth="1"/>
    <col min="13570" max="13570" width="8.140625" style="104" customWidth="1"/>
    <col min="13571" max="13571" width="49.28515625" style="104" customWidth="1"/>
    <col min="13572" max="13572" width="12" style="104" customWidth="1"/>
    <col min="13573" max="13573" width="14.28515625" style="104" customWidth="1"/>
    <col min="13574" max="13574" width="13.140625" style="104" customWidth="1"/>
    <col min="13575" max="13824" width="9.140625" style="104"/>
    <col min="13825" max="13825" width="4" style="104" customWidth="1"/>
    <col min="13826" max="13826" width="8.140625" style="104" customWidth="1"/>
    <col min="13827" max="13827" width="49.28515625" style="104" customWidth="1"/>
    <col min="13828" max="13828" width="12" style="104" customWidth="1"/>
    <col min="13829" max="13829" width="14.28515625" style="104" customWidth="1"/>
    <col min="13830" max="13830" width="13.140625" style="104" customWidth="1"/>
    <col min="13831" max="14080" width="9.140625" style="104"/>
    <col min="14081" max="14081" width="4" style="104" customWidth="1"/>
    <col min="14082" max="14082" width="8.140625" style="104" customWidth="1"/>
    <col min="14083" max="14083" width="49.28515625" style="104" customWidth="1"/>
    <col min="14084" max="14084" width="12" style="104" customWidth="1"/>
    <col min="14085" max="14085" width="14.28515625" style="104" customWidth="1"/>
    <col min="14086" max="14086" width="13.140625" style="104" customWidth="1"/>
    <col min="14087" max="14336" width="9.140625" style="104"/>
    <col min="14337" max="14337" width="4" style="104" customWidth="1"/>
    <col min="14338" max="14338" width="8.140625" style="104" customWidth="1"/>
    <col min="14339" max="14339" width="49.28515625" style="104" customWidth="1"/>
    <col min="14340" max="14340" width="12" style="104" customWidth="1"/>
    <col min="14341" max="14341" width="14.28515625" style="104" customWidth="1"/>
    <col min="14342" max="14342" width="13.140625" style="104" customWidth="1"/>
    <col min="14343" max="14592" width="9.140625" style="104"/>
    <col min="14593" max="14593" width="4" style="104" customWidth="1"/>
    <col min="14594" max="14594" width="8.140625" style="104" customWidth="1"/>
    <col min="14595" max="14595" width="49.28515625" style="104" customWidth="1"/>
    <col min="14596" max="14596" width="12" style="104" customWidth="1"/>
    <col min="14597" max="14597" width="14.28515625" style="104" customWidth="1"/>
    <col min="14598" max="14598" width="13.140625" style="104" customWidth="1"/>
    <col min="14599" max="14848" width="9.140625" style="104"/>
    <col min="14849" max="14849" width="4" style="104" customWidth="1"/>
    <col min="14850" max="14850" width="8.140625" style="104" customWidth="1"/>
    <col min="14851" max="14851" width="49.28515625" style="104" customWidth="1"/>
    <col min="14852" max="14852" width="12" style="104" customWidth="1"/>
    <col min="14853" max="14853" width="14.28515625" style="104" customWidth="1"/>
    <col min="14854" max="14854" width="13.140625" style="104" customWidth="1"/>
    <col min="14855" max="15104" width="9.140625" style="104"/>
    <col min="15105" max="15105" width="4" style="104" customWidth="1"/>
    <col min="15106" max="15106" width="8.140625" style="104" customWidth="1"/>
    <col min="15107" max="15107" width="49.28515625" style="104" customWidth="1"/>
    <col min="15108" max="15108" width="12" style="104" customWidth="1"/>
    <col min="15109" max="15109" width="14.28515625" style="104" customWidth="1"/>
    <col min="15110" max="15110" width="13.140625" style="104" customWidth="1"/>
    <col min="15111" max="15360" width="9.140625" style="104"/>
    <col min="15361" max="15361" width="4" style="104" customWidth="1"/>
    <col min="15362" max="15362" width="8.140625" style="104" customWidth="1"/>
    <col min="15363" max="15363" width="49.28515625" style="104" customWidth="1"/>
    <col min="15364" max="15364" width="12" style="104" customWidth="1"/>
    <col min="15365" max="15365" width="14.28515625" style="104" customWidth="1"/>
    <col min="15366" max="15366" width="13.140625" style="104" customWidth="1"/>
    <col min="15367" max="15616" width="9.140625" style="104"/>
    <col min="15617" max="15617" width="4" style="104" customWidth="1"/>
    <col min="15618" max="15618" width="8.140625" style="104" customWidth="1"/>
    <col min="15619" max="15619" width="49.28515625" style="104" customWidth="1"/>
    <col min="15620" max="15620" width="12" style="104" customWidth="1"/>
    <col min="15621" max="15621" width="14.28515625" style="104" customWidth="1"/>
    <col min="15622" max="15622" width="13.140625" style="104" customWidth="1"/>
    <col min="15623" max="15872" width="9.140625" style="104"/>
    <col min="15873" max="15873" width="4" style="104" customWidth="1"/>
    <col min="15874" max="15874" width="8.140625" style="104" customWidth="1"/>
    <col min="15875" max="15875" width="49.28515625" style="104" customWidth="1"/>
    <col min="15876" max="15876" width="12" style="104" customWidth="1"/>
    <col min="15877" max="15877" width="14.28515625" style="104" customWidth="1"/>
    <col min="15878" max="15878" width="13.140625" style="104" customWidth="1"/>
    <col min="15879" max="16128" width="9.140625" style="104"/>
    <col min="16129" max="16129" width="4" style="104" customWidth="1"/>
    <col min="16130" max="16130" width="8.140625" style="104" customWidth="1"/>
    <col min="16131" max="16131" width="49.28515625" style="104" customWidth="1"/>
    <col min="16132" max="16132" width="12" style="104" customWidth="1"/>
    <col min="16133" max="16133" width="14.28515625" style="104" customWidth="1"/>
    <col min="16134" max="16134" width="13.140625" style="104" customWidth="1"/>
    <col min="16135" max="16384" width="9.140625" style="104"/>
  </cols>
  <sheetData>
    <row r="1" spans="2:9" x14ac:dyDescent="0.25">
      <c r="C1" s="933" t="s">
        <v>1002</v>
      </c>
      <c r="D1" s="933"/>
      <c r="E1" s="933"/>
      <c r="F1" s="933"/>
      <c r="G1" s="103"/>
      <c r="H1" s="103"/>
      <c r="I1" s="103"/>
    </row>
    <row r="3" spans="2:9" x14ac:dyDescent="0.25">
      <c r="B3" s="934" t="s">
        <v>120</v>
      </c>
      <c r="C3" s="934"/>
      <c r="D3" s="934"/>
      <c r="E3" s="934"/>
      <c r="F3" s="934"/>
    </row>
    <row r="4" spans="2:9" x14ac:dyDescent="0.25">
      <c r="B4" s="105"/>
      <c r="C4" s="105"/>
      <c r="D4" s="105"/>
      <c r="E4" s="105"/>
      <c r="F4" s="105"/>
    </row>
    <row r="5" spans="2:9" x14ac:dyDescent="0.25">
      <c r="B5" s="934" t="s">
        <v>1003</v>
      </c>
      <c r="C5" s="934"/>
      <c r="D5" s="934"/>
      <c r="E5" s="934"/>
      <c r="F5" s="934"/>
    </row>
    <row r="7" spans="2:9" ht="15.95" customHeight="1" thickBot="1" x14ac:dyDescent="0.3">
      <c r="B7" s="935" t="s">
        <v>121</v>
      </c>
      <c r="C7" s="935"/>
      <c r="D7" s="935"/>
    </row>
    <row r="8" spans="2:9" ht="15.95" customHeight="1" thickBot="1" x14ac:dyDescent="0.3">
      <c r="B8" s="936" t="s">
        <v>122</v>
      </c>
      <c r="C8" s="936"/>
      <c r="D8" s="937" t="s">
        <v>744</v>
      </c>
      <c r="E8" s="938"/>
      <c r="F8" s="939"/>
    </row>
    <row r="9" spans="2:9" ht="15.95" customHeight="1" thickBot="1" x14ac:dyDescent="0.3">
      <c r="B9" s="106"/>
      <c r="C9" s="106"/>
      <c r="D9" s="940" t="s">
        <v>1004</v>
      </c>
      <c r="E9" s="941"/>
      <c r="F9" s="942"/>
    </row>
    <row r="10" spans="2:9" ht="64.5" customHeight="1" thickBot="1" x14ac:dyDescent="0.3">
      <c r="B10" s="107" t="s">
        <v>124</v>
      </c>
      <c r="C10" s="108" t="s">
        <v>125</v>
      </c>
      <c r="D10" s="109" t="s">
        <v>97</v>
      </c>
      <c r="E10" s="110" t="s">
        <v>126</v>
      </c>
      <c r="F10" s="111" t="s">
        <v>127</v>
      </c>
    </row>
    <row r="11" spans="2:9" s="117" customFormat="1" ht="12" customHeight="1" thickBot="1" x14ac:dyDescent="0.25">
      <c r="B11" s="112" t="s">
        <v>128</v>
      </c>
      <c r="C11" s="113" t="s">
        <v>129</v>
      </c>
      <c r="D11" s="114" t="s">
        <v>130</v>
      </c>
      <c r="E11" s="115" t="s">
        <v>131</v>
      </c>
      <c r="F11" s="116" t="s">
        <v>132</v>
      </c>
    </row>
    <row r="12" spans="2:9" s="120" customFormat="1" ht="12" customHeight="1" thickBot="1" x14ac:dyDescent="0.25">
      <c r="B12" s="118" t="s">
        <v>9</v>
      </c>
      <c r="C12" s="119" t="s">
        <v>133</v>
      </c>
      <c r="D12" s="669">
        <f>SUM(E12:F12)</f>
        <v>116096951</v>
      </c>
      <c r="E12" s="670">
        <f>SUM(E13:E18)</f>
        <v>116096951</v>
      </c>
      <c r="F12" s="671">
        <f>SUM(F13:F18)</f>
        <v>0</v>
      </c>
    </row>
    <row r="13" spans="2:9" s="120" customFormat="1" ht="12" customHeight="1" x14ac:dyDescent="0.2">
      <c r="B13" s="121" t="s">
        <v>11</v>
      </c>
      <c r="C13" s="122" t="s">
        <v>134</v>
      </c>
      <c r="D13" s="672">
        <f t="shared" ref="D13:D76" si="0">SUM(E13:F13)</f>
        <v>49937247</v>
      </c>
      <c r="E13" s="673">
        <v>49937247</v>
      </c>
      <c r="F13" s="674"/>
    </row>
    <row r="14" spans="2:9" s="120" customFormat="1" ht="12" customHeight="1" x14ac:dyDescent="0.2">
      <c r="B14" s="123" t="s">
        <v>13</v>
      </c>
      <c r="C14" s="124" t="s">
        <v>135</v>
      </c>
      <c r="D14" s="675">
        <f t="shared" si="0"/>
        <v>39160134</v>
      </c>
      <c r="E14" s="676">
        <v>39160134</v>
      </c>
      <c r="F14" s="677"/>
    </row>
    <row r="15" spans="2:9" s="120" customFormat="1" ht="12" customHeight="1" x14ac:dyDescent="0.2">
      <c r="B15" s="123" t="s">
        <v>15</v>
      </c>
      <c r="C15" s="124" t="s">
        <v>136</v>
      </c>
      <c r="D15" s="675">
        <f t="shared" si="0"/>
        <v>25199570</v>
      </c>
      <c r="E15" s="676">
        <v>25199570</v>
      </c>
      <c r="F15" s="677"/>
    </row>
    <row r="16" spans="2:9" s="120" customFormat="1" ht="12" customHeight="1" x14ac:dyDescent="0.2">
      <c r="B16" s="123" t="s">
        <v>17</v>
      </c>
      <c r="C16" s="124" t="s">
        <v>137</v>
      </c>
      <c r="D16" s="675">
        <f t="shared" si="0"/>
        <v>1800000</v>
      </c>
      <c r="E16" s="676">
        <v>1800000</v>
      </c>
      <c r="F16" s="677"/>
    </row>
    <row r="17" spans="2:6" s="120" customFormat="1" ht="12" customHeight="1" x14ac:dyDescent="0.2">
      <c r="B17" s="123" t="s">
        <v>19</v>
      </c>
      <c r="C17" s="124" t="s">
        <v>138</v>
      </c>
      <c r="D17" s="675">
        <f t="shared" si="0"/>
        <v>0</v>
      </c>
      <c r="E17" s="676"/>
      <c r="F17" s="677"/>
    </row>
    <row r="18" spans="2:6" s="120" customFormat="1" ht="12" customHeight="1" thickBot="1" x14ac:dyDescent="0.25">
      <c r="B18" s="125" t="s">
        <v>21</v>
      </c>
      <c r="C18" s="126" t="s">
        <v>668</v>
      </c>
      <c r="D18" s="678">
        <f t="shared" si="0"/>
        <v>0</v>
      </c>
      <c r="E18" s="679"/>
      <c r="F18" s="680"/>
    </row>
    <row r="19" spans="2:6" s="120" customFormat="1" ht="21" customHeight="1" thickBot="1" x14ac:dyDescent="0.25">
      <c r="B19" s="127" t="s">
        <v>31</v>
      </c>
      <c r="C19" s="128" t="s">
        <v>140</v>
      </c>
      <c r="D19" s="681">
        <f t="shared" si="0"/>
        <v>56209798</v>
      </c>
      <c r="E19" s="682">
        <v>53097598</v>
      </c>
      <c r="F19" s="683">
        <v>3112200</v>
      </c>
    </row>
    <row r="20" spans="2:6" s="120" customFormat="1" ht="12" hidden="1" customHeight="1" x14ac:dyDescent="0.2">
      <c r="B20" s="121" t="s">
        <v>33</v>
      </c>
      <c r="C20" s="122" t="s">
        <v>34</v>
      </c>
      <c r="D20" s="684">
        <f t="shared" si="0"/>
        <v>0</v>
      </c>
      <c r="E20" s="673"/>
      <c r="F20" s="674"/>
    </row>
    <row r="21" spans="2:6" s="120" customFormat="1" ht="12" hidden="1" customHeight="1" x14ac:dyDescent="0.2">
      <c r="B21" s="123" t="s">
        <v>35</v>
      </c>
      <c r="C21" s="124" t="s">
        <v>141</v>
      </c>
      <c r="D21" s="675">
        <f t="shared" si="0"/>
        <v>0</v>
      </c>
      <c r="E21" s="676"/>
      <c r="F21" s="677"/>
    </row>
    <row r="22" spans="2:6" s="120" customFormat="1" ht="12" hidden="1" customHeight="1" x14ac:dyDescent="0.2">
      <c r="B22" s="123" t="s">
        <v>37</v>
      </c>
      <c r="C22" s="124" t="s">
        <v>142</v>
      </c>
      <c r="D22" s="675">
        <f t="shared" si="0"/>
        <v>0</v>
      </c>
      <c r="E22" s="676"/>
      <c r="F22" s="677"/>
    </row>
    <row r="23" spans="2:6" s="120" customFormat="1" ht="12" hidden="1" customHeight="1" x14ac:dyDescent="0.2">
      <c r="B23" s="123" t="s">
        <v>39</v>
      </c>
      <c r="C23" s="124" t="s">
        <v>143</v>
      </c>
      <c r="D23" s="675">
        <f t="shared" si="0"/>
        <v>0</v>
      </c>
      <c r="E23" s="676"/>
      <c r="F23" s="677"/>
    </row>
    <row r="24" spans="2:6" s="120" customFormat="1" ht="12" hidden="1" customHeight="1" x14ac:dyDescent="0.2">
      <c r="B24" s="123" t="s">
        <v>144</v>
      </c>
      <c r="C24" s="124" t="s">
        <v>145</v>
      </c>
      <c r="D24" s="675">
        <f t="shared" si="0"/>
        <v>18613</v>
      </c>
      <c r="E24" s="676">
        <v>18613</v>
      </c>
      <c r="F24" s="677"/>
    </row>
    <row r="25" spans="2:6" s="120" customFormat="1" ht="12" hidden="1" customHeight="1" thickBot="1" x14ac:dyDescent="0.25">
      <c r="B25" s="125" t="s">
        <v>146</v>
      </c>
      <c r="C25" s="126" t="s">
        <v>147</v>
      </c>
      <c r="D25" s="675">
        <f t="shared" si="0"/>
        <v>0</v>
      </c>
      <c r="E25" s="676"/>
      <c r="F25" s="677"/>
    </row>
    <row r="26" spans="2:6" s="120" customFormat="1" ht="21" customHeight="1" thickBot="1" x14ac:dyDescent="0.25">
      <c r="B26" s="127" t="s">
        <v>41</v>
      </c>
      <c r="C26" s="130" t="s">
        <v>148</v>
      </c>
      <c r="D26" s="675">
        <f t="shared" si="0"/>
        <v>0</v>
      </c>
      <c r="E26" s="676">
        <f>SUM(E27:E32)</f>
        <v>0</v>
      </c>
      <c r="F26" s="677">
        <f>SUM(F27:F32)</f>
        <v>0</v>
      </c>
    </row>
    <row r="27" spans="2:6" s="120" customFormat="1" ht="12" hidden="1" customHeight="1" x14ac:dyDescent="0.2">
      <c r="B27" s="121" t="s">
        <v>149</v>
      </c>
      <c r="C27" s="122" t="s">
        <v>150</v>
      </c>
      <c r="D27" s="675">
        <f t="shared" si="0"/>
        <v>0</v>
      </c>
      <c r="E27" s="676"/>
      <c r="F27" s="677"/>
    </row>
    <row r="28" spans="2:6" s="120" customFormat="1" ht="12" hidden="1" customHeight="1" x14ac:dyDescent="0.2">
      <c r="B28" s="123" t="s">
        <v>151</v>
      </c>
      <c r="C28" s="124" t="s">
        <v>152</v>
      </c>
      <c r="D28" s="675">
        <f t="shared" si="0"/>
        <v>0</v>
      </c>
      <c r="E28" s="676"/>
      <c r="F28" s="677"/>
    </row>
    <row r="29" spans="2:6" s="120" customFormat="1" ht="12" hidden="1" customHeight="1" x14ac:dyDescent="0.2">
      <c r="B29" s="123" t="s">
        <v>153</v>
      </c>
      <c r="C29" s="124" t="s">
        <v>154</v>
      </c>
      <c r="D29" s="675">
        <f t="shared" si="0"/>
        <v>0</v>
      </c>
      <c r="E29" s="676"/>
      <c r="F29" s="677"/>
    </row>
    <row r="30" spans="2:6" s="120" customFormat="1" ht="12" hidden="1" customHeight="1" x14ac:dyDescent="0.2">
      <c r="B30" s="123" t="s">
        <v>155</v>
      </c>
      <c r="C30" s="124" t="s">
        <v>156</v>
      </c>
      <c r="D30" s="675">
        <f t="shared" si="0"/>
        <v>0</v>
      </c>
      <c r="E30" s="676"/>
      <c r="F30" s="677"/>
    </row>
    <row r="31" spans="2:6" s="120" customFormat="1" ht="12" hidden="1" customHeight="1" x14ac:dyDescent="0.2">
      <c r="B31" s="123" t="s">
        <v>157</v>
      </c>
      <c r="C31" s="124" t="s">
        <v>158</v>
      </c>
      <c r="D31" s="675">
        <f t="shared" si="0"/>
        <v>0</v>
      </c>
      <c r="E31" s="676"/>
      <c r="F31" s="677"/>
    </row>
    <row r="32" spans="2:6" s="120" customFormat="1" ht="12" hidden="1" customHeight="1" thickBot="1" x14ac:dyDescent="0.25">
      <c r="B32" s="125" t="s">
        <v>159</v>
      </c>
      <c r="C32" s="126" t="s">
        <v>160</v>
      </c>
      <c r="D32" s="678">
        <f t="shared" si="0"/>
        <v>0</v>
      </c>
      <c r="E32" s="679"/>
      <c r="F32" s="680"/>
    </row>
    <row r="33" spans="2:6" s="120" customFormat="1" ht="12" customHeight="1" thickBot="1" x14ac:dyDescent="0.25">
      <c r="B33" s="127" t="s">
        <v>161</v>
      </c>
      <c r="C33" s="130" t="s">
        <v>162</v>
      </c>
      <c r="D33" s="681">
        <f t="shared" si="0"/>
        <v>25400000</v>
      </c>
      <c r="E33" s="685">
        <f>SUM(E34:E39)</f>
        <v>25400000</v>
      </c>
      <c r="F33" s="686">
        <f>SUM(F34,F37:F39)</f>
        <v>0</v>
      </c>
    </row>
    <row r="34" spans="2:6" s="120" customFormat="1" ht="12" customHeight="1" x14ac:dyDescent="0.2">
      <c r="B34" s="121" t="s">
        <v>45</v>
      </c>
      <c r="C34" s="122" t="s">
        <v>669</v>
      </c>
      <c r="D34" s="684"/>
      <c r="E34" s="673"/>
      <c r="F34" s="674"/>
    </row>
    <row r="35" spans="2:6" s="120" customFormat="1" ht="12" customHeight="1" x14ac:dyDescent="0.2">
      <c r="B35" s="123" t="s">
        <v>46</v>
      </c>
      <c r="C35" s="124" t="s">
        <v>670</v>
      </c>
      <c r="D35" s="675">
        <f t="shared" si="0"/>
        <v>23000000</v>
      </c>
      <c r="E35" s="676">
        <v>23000000</v>
      </c>
      <c r="F35" s="677"/>
    </row>
    <row r="36" spans="2:6" s="120" customFormat="1" ht="12" customHeight="1" x14ac:dyDescent="0.2">
      <c r="B36" s="123" t="s">
        <v>48</v>
      </c>
      <c r="C36" s="124" t="s">
        <v>671</v>
      </c>
      <c r="D36" s="675">
        <f t="shared" si="0"/>
        <v>0</v>
      </c>
      <c r="E36" s="676"/>
      <c r="F36" s="677"/>
    </row>
    <row r="37" spans="2:6" s="120" customFormat="1" ht="12" customHeight="1" x14ac:dyDescent="0.2">
      <c r="B37" s="123" t="s">
        <v>167</v>
      </c>
      <c r="C37" s="124" t="s">
        <v>165</v>
      </c>
      <c r="D37" s="675">
        <f t="shared" si="0"/>
        <v>2400000</v>
      </c>
      <c r="E37" s="676">
        <v>2400000</v>
      </c>
      <c r="F37" s="677"/>
    </row>
    <row r="38" spans="2:6" s="120" customFormat="1" ht="12" customHeight="1" x14ac:dyDescent="0.2">
      <c r="B38" s="123" t="s">
        <v>672</v>
      </c>
      <c r="C38" s="124" t="s">
        <v>166</v>
      </c>
      <c r="D38" s="675">
        <f t="shared" si="0"/>
        <v>0</v>
      </c>
      <c r="E38" s="676"/>
      <c r="F38" s="677"/>
    </row>
    <row r="39" spans="2:6" s="120" customFormat="1" ht="12" customHeight="1" thickBot="1" x14ac:dyDescent="0.25">
      <c r="B39" s="125" t="s">
        <v>673</v>
      </c>
      <c r="C39" s="126" t="s">
        <v>168</v>
      </c>
      <c r="D39" s="678">
        <f t="shared" si="0"/>
        <v>0</v>
      </c>
      <c r="E39" s="679"/>
      <c r="F39" s="680"/>
    </row>
    <row r="40" spans="2:6" s="120" customFormat="1" ht="12" customHeight="1" thickBot="1" x14ac:dyDescent="0.25">
      <c r="B40" s="127" t="s">
        <v>50</v>
      </c>
      <c r="C40" s="130" t="s">
        <v>169</v>
      </c>
      <c r="D40" s="681">
        <f t="shared" si="0"/>
        <v>27613039</v>
      </c>
      <c r="E40" s="685">
        <f>SUM(E41:E50)</f>
        <v>27613039</v>
      </c>
      <c r="F40" s="686">
        <f>SUM(F41:F50)</f>
        <v>0</v>
      </c>
    </row>
    <row r="41" spans="2:6" s="120" customFormat="1" ht="12" customHeight="1" x14ac:dyDescent="0.2">
      <c r="B41" s="121" t="s">
        <v>52</v>
      </c>
      <c r="C41" s="122" t="s">
        <v>12</v>
      </c>
      <c r="D41" s="684">
        <f t="shared" si="0"/>
        <v>9341384</v>
      </c>
      <c r="E41" s="673">
        <v>9341384</v>
      </c>
      <c r="F41" s="674"/>
    </row>
    <row r="42" spans="2:6" s="120" customFormat="1" ht="12" customHeight="1" x14ac:dyDescent="0.2">
      <c r="B42" s="123" t="s">
        <v>54</v>
      </c>
      <c r="C42" s="124" t="s">
        <v>14</v>
      </c>
      <c r="D42" s="675">
        <f t="shared" si="0"/>
        <v>2550100</v>
      </c>
      <c r="E42" s="676">
        <v>2550100</v>
      </c>
      <c r="F42" s="677"/>
    </row>
    <row r="43" spans="2:6" s="120" customFormat="1" ht="12" customHeight="1" x14ac:dyDescent="0.2">
      <c r="B43" s="123" t="s">
        <v>56</v>
      </c>
      <c r="C43" s="124" t="s">
        <v>16</v>
      </c>
      <c r="D43" s="675">
        <f t="shared" si="0"/>
        <v>0</v>
      </c>
      <c r="E43" s="676"/>
      <c r="F43" s="677"/>
    </row>
    <row r="44" spans="2:6" s="120" customFormat="1" ht="12" customHeight="1" x14ac:dyDescent="0.2">
      <c r="B44" s="123" t="s">
        <v>170</v>
      </c>
      <c r="C44" s="124" t="s">
        <v>18</v>
      </c>
      <c r="D44" s="675">
        <f t="shared" si="0"/>
        <v>0</v>
      </c>
      <c r="E44" s="676"/>
      <c r="F44" s="677"/>
    </row>
    <row r="45" spans="2:6" s="120" customFormat="1" ht="12" customHeight="1" x14ac:dyDescent="0.2">
      <c r="B45" s="123" t="s">
        <v>171</v>
      </c>
      <c r="C45" s="124" t="s">
        <v>20</v>
      </c>
      <c r="D45" s="675">
        <f t="shared" si="0"/>
        <v>5413740</v>
      </c>
      <c r="E45" s="676">
        <v>5413740</v>
      </c>
      <c r="F45" s="677"/>
    </row>
    <row r="46" spans="2:6" s="120" customFormat="1" ht="12" customHeight="1" x14ac:dyDescent="0.2">
      <c r="B46" s="123" t="s">
        <v>172</v>
      </c>
      <c r="C46" s="124" t="s">
        <v>173</v>
      </c>
      <c r="D46" s="675">
        <f t="shared" si="0"/>
        <v>10101815</v>
      </c>
      <c r="E46" s="676">
        <v>10101815</v>
      </c>
      <c r="F46" s="677"/>
    </row>
    <row r="47" spans="2:6" s="120" customFormat="1" ht="12" customHeight="1" x14ac:dyDescent="0.2">
      <c r="B47" s="123" t="s">
        <v>174</v>
      </c>
      <c r="C47" s="124" t="s">
        <v>175</v>
      </c>
      <c r="D47" s="675">
        <f t="shared" si="0"/>
        <v>206000</v>
      </c>
      <c r="E47" s="676">
        <v>206000</v>
      </c>
      <c r="F47" s="677"/>
    </row>
    <row r="48" spans="2:6" s="120" customFormat="1" ht="12" customHeight="1" x14ac:dyDescent="0.2">
      <c r="B48" s="123" t="s">
        <v>176</v>
      </c>
      <c r="C48" s="124" t="s">
        <v>26</v>
      </c>
      <c r="D48" s="675">
        <f t="shared" si="0"/>
        <v>0</v>
      </c>
      <c r="E48" s="676"/>
      <c r="F48" s="677"/>
    </row>
    <row r="49" spans="2:6" s="120" customFormat="1" ht="12" customHeight="1" x14ac:dyDescent="0.2">
      <c r="B49" s="123" t="s">
        <v>177</v>
      </c>
      <c r="C49" s="124" t="s">
        <v>28</v>
      </c>
      <c r="D49" s="675">
        <f t="shared" si="0"/>
        <v>0</v>
      </c>
      <c r="E49" s="676"/>
      <c r="F49" s="677"/>
    </row>
    <row r="50" spans="2:6" s="120" customFormat="1" ht="12" customHeight="1" thickBot="1" x14ac:dyDescent="0.25">
      <c r="B50" s="125" t="s">
        <v>178</v>
      </c>
      <c r="C50" s="126" t="s">
        <v>30</v>
      </c>
      <c r="D50" s="678">
        <f t="shared" si="0"/>
        <v>0</v>
      </c>
      <c r="E50" s="679"/>
      <c r="F50" s="680"/>
    </row>
    <row r="51" spans="2:6" s="120" customFormat="1" ht="12" customHeight="1" thickBot="1" x14ac:dyDescent="0.25">
      <c r="B51" s="127" t="s">
        <v>58</v>
      </c>
      <c r="C51" s="130" t="s">
        <v>179</v>
      </c>
      <c r="D51" s="681">
        <f t="shared" si="0"/>
        <v>7180000</v>
      </c>
      <c r="E51" s="685">
        <f>SUM(E52:E56)</f>
        <v>7180000</v>
      </c>
      <c r="F51" s="686">
        <f>SUM(F52:F56)</f>
        <v>0</v>
      </c>
    </row>
    <row r="52" spans="2:6" s="120" customFormat="1" ht="12" customHeight="1" x14ac:dyDescent="0.2">
      <c r="B52" s="121" t="s">
        <v>180</v>
      </c>
      <c r="C52" s="122" t="s">
        <v>53</v>
      </c>
      <c r="D52" s="684">
        <f t="shared" si="0"/>
        <v>0</v>
      </c>
      <c r="E52" s="673"/>
      <c r="F52" s="674"/>
    </row>
    <row r="53" spans="2:6" s="120" customFormat="1" ht="12" customHeight="1" x14ac:dyDescent="0.2">
      <c r="B53" s="123" t="s">
        <v>181</v>
      </c>
      <c r="C53" s="124" t="s">
        <v>55</v>
      </c>
      <c r="D53" s="675">
        <f t="shared" si="0"/>
        <v>6200000</v>
      </c>
      <c r="E53" s="676">
        <v>6200000</v>
      </c>
      <c r="F53" s="677"/>
    </row>
    <row r="54" spans="2:6" s="120" customFormat="1" ht="12" customHeight="1" x14ac:dyDescent="0.2">
      <c r="B54" s="123" t="s">
        <v>182</v>
      </c>
      <c r="C54" s="124" t="s">
        <v>57</v>
      </c>
      <c r="D54" s="675">
        <f t="shared" si="0"/>
        <v>980000</v>
      </c>
      <c r="E54" s="676">
        <v>980000</v>
      </c>
      <c r="F54" s="677"/>
    </row>
    <row r="55" spans="2:6" s="120" customFormat="1" ht="12" customHeight="1" x14ac:dyDescent="0.2">
      <c r="B55" s="123" t="s">
        <v>183</v>
      </c>
      <c r="C55" s="124" t="s">
        <v>184</v>
      </c>
      <c r="D55" s="675">
        <f t="shared" si="0"/>
        <v>0</v>
      </c>
      <c r="E55" s="676"/>
      <c r="F55" s="677"/>
    </row>
    <row r="56" spans="2:6" s="120" customFormat="1" ht="12" customHeight="1" thickBot="1" x14ac:dyDescent="0.25">
      <c r="B56" s="125" t="s">
        <v>185</v>
      </c>
      <c r="C56" s="126" t="s">
        <v>186</v>
      </c>
      <c r="D56" s="678">
        <f t="shared" si="0"/>
        <v>0</v>
      </c>
      <c r="E56" s="679"/>
      <c r="F56" s="680"/>
    </row>
    <row r="57" spans="2:6" s="120" customFormat="1" ht="12" customHeight="1" thickBot="1" x14ac:dyDescent="0.25">
      <c r="B57" s="127" t="s">
        <v>187</v>
      </c>
      <c r="C57" s="130" t="s">
        <v>188</v>
      </c>
      <c r="D57" s="681">
        <f t="shared" si="0"/>
        <v>0</v>
      </c>
      <c r="E57" s="685"/>
      <c r="F57" s="686">
        <f>SUM(F58:F61)</f>
        <v>0</v>
      </c>
    </row>
    <row r="58" spans="2:6" s="120" customFormat="1" ht="12" hidden="1" customHeight="1" x14ac:dyDescent="0.2">
      <c r="B58" s="121" t="s">
        <v>189</v>
      </c>
      <c r="C58" s="122" t="s">
        <v>190</v>
      </c>
      <c r="D58" s="684">
        <f t="shared" si="0"/>
        <v>0</v>
      </c>
      <c r="E58" s="673"/>
      <c r="F58" s="674"/>
    </row>
    <row r="59" spans="2:6" s="120" customFormat="1" ht="12" hidden="1" customHeight="1" x14ac:dyDescent="0.2">
      <c r="B59" s="123" t="s">
        <v>191</v>
      </c>
      <c r="C59" s="124" t="s">
        <v>192</v>
      </c>
      <c r="D59" s="675">
        <f t="shared" si="0"/>
        <v>0</v>
      </c>
      <c r="E59" s="676"/>
      <c r="F59" s="677"/>
    </row>
    <row r="60" spans="2:6" s="120" customFormat="1" ht="12" hidden="1" customHeight="1" x14ac:dyDescent="0.2">
      <c r="B60" s="123" t="s">
        <v>193</v>
      </c>
      <c r="C60" s="124" t="s">
        <v>194</v>
      </c>
      <c r="D60" s="675">
        <f t="shared" si="0"/>
        <v>0</v>
      </c>
      <c r="E60" s="676"/>
      <c r="F60" s="677"/>
    </row>
    <row r="61" spans="2:6" s="120" customFormat="1" ht="12" hidden="1" customHeight="1" thickBot="1" x14ac:dyDescent="0.25">
      <c r="B61" s="125" t="s">
        <v>195</v>
      </c>
      <c r="C61" s="126" t="s">
        <v>196</v>
      </c>
      <c r="D61" s="678">
        <f t="shared" si="0"/>
        <v>0</v>
      </c>
      <c r="E61" s="679"/>
      <c r="F61" s="680"/>
    </row>
    <row r="62" spans="2:6" s="120" customFormat="1" ht="12" customHeight="1" thickBot="1" x14ac:dyDescent="0.25">
      <c r="B62" s="127" t="s">
        <v>62</v>
      </c>
      <c r="C62" s="128" t="s">
        <v>197</v>
      </c>
      <c r="D62" s="681">
        <f t="shared" si="0"/>
        <v>0</v>
      </c>
      <c r="E62" s="685">
        <f>SUM(E63:E66)</f>
        <v>0</v>
      </c>
      <c r="F62" s="686">
        <f>SUM(F63:F66)</f>
        <v>0</v>
      </c>
    </row>
    <row r="63" spans="2:6" s="120" customFormat="1" ht="12" hidden="1" customHeight="1" x14ac:dyDescent="0.2">
      <c r="B63" s="121" t="s">
        <v>198</v>
      </c>
      <c r="C63" s="122" t="s">
        <v>199</v>
      </c>
      <c r="D63" s="684">
        <f t="shared" si="0"/>
        <v>0</v>
      </c>
      <c r="E63" s="673"/>
      <c r="F63" s="674"/>
    </row>
    <row r="64" spans="2:6" s="120" customFormat="1" ht="12" hidden="1" customHeight="1" x14ac:dyDescent="0.2">
      <c r="B64" s="123" t="s">
        <v>200</v>
      </c>
      <c r="C64" s="124" t="s">
        <v>201</v>
      </c>
      <c r="D64" s="675">
        <f t="shared" si="0"/>
        <v>0</v>
      </c>
      <c r="E64" s="676"/>
      <c r="F64" s="677"/>
    </row>
    <row r="65" spans="2:6" s="120" customFormat="1" ht="12" hidden="1" customHeight="1" x14ac:dyDescent="0.2">
      <c r="B65" s="123" t="s">
        <v>202</v>
      </c>
      <c r="C65" s="124" t="s">
        <v>203</v>
      </c>
      <c r="D65" s="675">
        <f t="shared" si="0"/>
        <v>0</v>
      </c>
      <c r="E65" s="676"/>
      <c r="F65" s="677"/>
    </row>
    <row r="66" spans="2:6" s="120" customFormat="1" ht="12" hidden="1" customHeight="1" thickBot="1" x14ac:dyDescent="0.25">
      <c r="B66" s="125" t="s">
        <v>204</v>
      </c>
      <c r="C66" s="126" t="s">
        <v>205</v>
      </c>
      <c r="D66" s="675">
        <f t="shared" si="0"/>
        <v>0</v>
      </c>
      <c r="E66" s="679"/>
      <c r="F66" s="680"/>
    </row>
    <row r="67" spans="2:6" s="120" customFormat="1" ht="21.75" customHeight="1" thickBot="1" x14ac:dyDescent="0.25">
      <c r="B67" s="127" t="s">
        <v>64</v>
      </c>
      <c r="C67" s="130" t="s">
        <v>206</v>
      </c>
      <c r="D67" s="687">
        <f t="shared" si="0"/>
        <v>232499788</v>
      </c>
      <c r="E67" s="685">
        <f>SUM(E12,E19,E26,E33,E40,E51,E57,E62)</f>
        <v>229387588</v>
      </c>
      <c r="F67" s="686">
        <f>SUM(F12,F19,F26,F33,F40,F51,F57,F62)</f>
        <v>3112200</v>
      </c>
    </row>
    <row r="68" spans="2:6" s="120" customFormat="1" ht="12" customHeight="1" thickBot="1" x14ac:dyDescent="0.25">
      <c r="B68" s="131" t="s">
        <v>207</v>
      </c>
      <c r="C68" s="128" t="s">
        <v>208</v>
      </c>
      <c r="D68" s="681">
        <f t="shared" si="0"/>
        <v>0</v>
      </c>
      <c r="E68" s="685">
        <f>SUM(E69:E71)</f>
        <v>0</v>
      </c>
      <c r="F68" s="686">
        <f>SUM(F69:F71)</f>
        <v>0</v>
      </c>
    </row>
    <row r="69" spans="2:6" s="120" customFormat="1" ht="12" hidden="1" customHeight="1" x14ac:dyDescent="0.2">
      <c r="B69" s="121" t="s">
        <v>209</v>
      </c>
      <c r="C69" s="122" t="s">
        <v>210</v>
      </c>
      <c r="D69" s="684">
        <f t="shared" si="0"/>
        <v>0</v>
      </c>
      <c r="E69" s="673"/>
      <c r="F69" s="674"/>
    </row>
    <row r="70" spans="2:6" s="120" customFormat="1" ht="12" hidden="1" customHeight="1" x14ac:dyDescent="0.2">
      <c r="B70" s="123" t="s">
        <v>211</v>
      </c>
      <c r="C70" s="124" t="s">
        <v>212</v>
      </c>
      <c r="D70" s="675">
        <f t="shared" si="0"/>
        <v>0</v>
      </c>
      <c r="E70" s="676"/>
      <c r="F70" s="677"/>
    </row>
    <row r="71" spans="2:6" s="120" customFormat="1" ht="12" hidden="1" customHeight="1" thickBot="1" x14ac:dyDescent="0.25">
      <c r="B71" s="125" t="s">
        <v>213</v>
      </c>
      <c r="C71" s="132" t="s">
        <v>214</v>
      </c>
      <c r="D71" s="678">
        <f t="shared" si="0"/>
        <v>0</v>
      </c>
      <c r="E71" s="679"/>
      <c r="F71" s="680"/>
    </row>
    <row r="72" spans="2:6" s="120" customFormat="1" ht="12" customHeight="1" thickBot="1" x14ac:dyDescent="0.25">
      <c r="B72" s="131" t="s">
        <v>215</v>
      </c>
      <c r="C72" s="128" t="s">
        <v>216</v>
      </c>
      <c r="D72" s="681">
        <f t="shared" si="0"/>
        <v>0</v>
      </c>
      <c r="E72" s="685">
        <f>SUM(E73:E76)</f>
        <v>0</v>
      </c>
      <c r="F72" s="686">
        <f>SUM(F73:F76)</f>
        <v>0</v>
      </c>
    </row>
    <row r="73" spans="2:6" s="120" customFormat="1" ht="12" customHeight="1" thickBot="1" x14ac:dyDescent="0.25">
      <c r="B73" s="121" t="s">
        <v>217</v>
      </c>
      <c r="C73" s="122" t="s">
        <v>218</v>
      </c>
      <c r="D73" s="684">
        <f t="shared" si="0"/>
        <v>0</v>
      </c>
      <c r="E73" s="673"/>
      <c r="F73" s="674"/>
    </row>
    <row r="74" spans="2:6" s="120" customFormat="1" ht="12" hidden="1" customHeight="1" x14ac:dyDescent="0.2">
      <c r="B74" s="123" t="s">
        <v>219</v>
      </c>
      <c r="C74" s="124" t="s">
        <v>220</v>
      </c>
      <c r="D74" s="675">
        <f t="shared" si="0"/>
        <v>0</v>
      </c>
      <c r="E74" s="676"/>
      <c r="F74" s="677"/>
    </row>
    <row r="75" spans="2:6" s="120" customFormat="1" ht="12" hidden="1" customHeight="1" x14ac:dyDescent="0.2">
      <c r="B75" s="123" t="s">
        <v>221</v>
      </c>
      <c r="C75" s="124" t="s">
        <v>222</v>
      </c>
      <c r="D75" s="675">
        <f t="shared" si="0"/>
        <v>0</v>
      </c>
      <c r="E75" s="676"/>
      <c r="F75" s="677"/>
    </row>
    <row r="76" spans="2:6" s="120" customFormat="1" ht="12" hidden="1" customHeight="1" thickBot="1" x14ac:dyDescent="0.25">
      <c r="B76" s="125" t="s">
        <v>223</v>
      </c>
      <c r="C76" s="126" t="s">
        <v>224</v>
      </c>
      <c r="D76" s="678">
        <f t="shared" si="0"/>
        <v>0</v>
      </c>
      <c r="E76" s="679"/>
      <c r="F76" s="680"/>
    </row>
    <row r="77" spans="2:6" s="120" customFormat="1" ht="12" customHeight="1" thickBot="1" x14ac:dyDescent="0.25">
      <c r="B77" s="131" t="s">
        <v>225</v>
      </c>
      <c r="C77" s="128" t="s">
        <v>226</v>
      </c>
      <c r="D77" s="681">
        <f t="shared" ref="D77:D90" si="1">SUM(E77:F77)</f>
        <v>31059517</v>
      </c>
      <c r="E77" s="685">
        <f>SUM(E78:E79)</f>
        <v>30965274</v>
      </c>
      <c r="F77" s="686">
        <f>SUM(F78:F79)</f>
        <v>94243</v>
      </c>
    </row>
    <row r="78" spans="2:6" s="120" customFormat="1" ht="12" customHeight="1" x14ac:dyDescent="0.2">
      <c r="B78" s="121" t="s">
        <v>227</v>
      </c>
      <c r="C78" s="122" t="s">
        <v>228</v>
      </c>
      <c r="D78" s="684">
        <f t="shared" si="1"/>
        <v>31059517</v>
      </c>
      <c r="E78" s="673">
        <v>30965274</v>
      </c>
      <c r="F78" s="674">
        <v>94243</v>
      </c>
    </row>
    <row r="79" spans="2:6" s="120" customFormat="1" ht="12" customHeight="1" thickBot="1" x14ac:dyDescent="0.25">
      <c r="B79" s="125" t="s">
        <v>229</v>
      </c>
      <c r="C79" s="126" t="s">
        <v>230</v>
      </c>
      <c r="D79" s="678">
        <f t="shared" si="1"/>
        <v>0</v>
      </c>
      <c r="E79" s="679"/>
      <c r="F79" s="680"/>
    </row>
    <row r="80" spans="2:6" s="120" customFormat="1" ht="12" customHeight="1" thickBot="1" x14ac:dyDescent="0.25">
      <c r="B80" s="131" t="s">
        <v>231</v>
      </c>
      <c r="C80" s="128" t="s">
        <v>232</v>
      </c>
      <c r="D80" s="681">
        <f t="shared" si="1"/>
        <v>0</v>
      </c>
      <c r="E80" s="685">
        <f>SUM(E81:E83)</f>
        <v>0</v>
      </c>
      <c r="F80" s="686">
        <f>SUM(F81:F83)</f>
        <v>0</v>
      </c>
    </row>
    <row r="81" spans="2:6" s="120" customFormat="1" ht="12" hidden="1" customHeight="1" x14ac:dyDescent="0.2">
      <c r="B81" s="121" t="s">
        <v>233</v>
      </c>
      <c r="C81" s="122" t="s">
        <v>234</v>
      </c>
      <c r="D81" s="684">
        <f t="shared" si="1"/>
        <v>0</v>
      </c>
      <c r="E81" s="673"/>
      <c r="F81" s="674"/>
    </row>
    <row r="82" spans="2:6" s="120" customFormat="1" ht="12" hidden="1" customHeight="1" x14ac:dyDescent="0.2">
      <c r="B82" s="123" t="s">
        <v>235</v>
      </c>
      <c r="C82" s="124" t="s">
        <v>236</v>
      </c>
      <c r="D82" s="675">
        <f t="shared" si="1"/>
        <v>0</v>
      </c>
      <c r="E82" s="676"/>
      <c r="F82" s="677"/>
    </row>
    <row r="83" spans="2:6" s="120" customFormat="1" ht="12" hidden="1" customHeight="1" thickBot="1" x14ac:dyDescent="0.25">
      <c r="B83" s="125" t="s">
        <v>237</v>
      </c>
      <c r="C83" s="126" t="s">
        <v>238</v>
      </c>
      <c r="D83" s="678">
        <f t="shared" si="1"/>
        <v>0</v>
      </c>
      <c r="E83" s="679"/>
      <c r="F83" s="680"/>
    </row>
    <row r="84" spans="2:6" s="120" customFormat="1" ht="12" customHeight="1" thickBot="1" x14ac:dyDescent="0.25">
      <c r="B84" s="131" t="s">
        <v>239</v>
      </c>
      <c r="C84" s="128" t="s">
        <v>240</v>
      </c>
      <c r="D84" s="681">
        <f t="shared" si="1"/>
        <v>0</v>
      </c>
      <c r="E84" s="685">
        <f>SUM(E85:E88)</f>
        <v>0</v>
      </c>
      <c r="F84" s="686">
        <f>SUM(F85:F88)</f>
        <v>0</v>
      </c>
    </row>
    <row r="85" spans="2:6" s="120" customFormat="1" ht="12" hidden="1" customHeight="1" x14ac:dyDescent="0.2">
      <c r="B85" s="133" t="s">
        <v>241</v>
      </c>
      <c r="C85" s="122" t="s">
        <v>242</v>
      </c>
      <c r="D85" s="684">
        <f t="shared" si="1"/>
        <v>0</v>
      </c>
      <c r="E85" s="673"/>
      <c r="F85" s="674"/>
    </row>
    <row r="86" spans="2:6" s="120" customFormat="1" ht="12" hidden="1" customHeight="1" x14ac:dyDescent="0.2">
      <c r="B86" s="134" t="s">
        <v>243</v>
      </c>
      <c r="C86" s="124" t="s">
        <v>244</v>
      </c>
      <c r="D86" s="675">
        <f t="shared" si="1"/>
        <v>0</v>
      </c>
      <c r="E86" s="676"/>
      <c r="F86" s="677"/>
    </row>
    <row r="87" spans="2:6" s="120" customFormat="1" ht="12" hidden="1" customHeight="1" x14ac:dyDescent="0.2">
      <c r="B87" s="134" t="s">
        <v>245</v>
      </c>
      <c r="C87" s="124" t="s">
        <v>246</v>
      </c>
      <c r="D87" s="675">
        <f t="shared" si="1"/>
        <v>0</v>
      </c>
      <c r="E87" s="676"/>
      <c r="F87" s="677"/>
    </row>
    <row r="88" spans="2:6" s="120" customFormat="1" ht="12" hidden="1" customHeight="1" thickBot="1" x14ac:dyDescent="0.25">
      <c r="B88" s="135" t="s">
        <v>247</v>
      </c>
      <c r="C88" s="126" t="s">
        <v>248</v>
      </c>
      <c r="D88" s="678">
        <f t="shared" si="1"/>
        <v>0</v>
      </c>
      <c r="E88" s="676"/>
      <c r="F88" s="677"/>
    </row>
    <row r="89" spans="2:6" s="120" customFormat="1" ht="13.5" customHeight="1" thickBot="1" x14ac:dyDescent="0.25">
      <c r="B89" s="131" t="s">
        <v>249</v>
      </c>
      <c r="C89" s="128" t="s">
        <v>250</v>
      </c>
      <c r="D89" s="681">
        <f t="shared" si="1"/>
        <v>0</v>
      </c>
      <c r="E89" s="679"/>
      <c r="F89" s="680"/>
    </row>
    <row r="90" spans="2:6" s="120" customFormat="1" ht="15.75" customHeight="1" thickBot="1" x14ac:dyDescent="0.25">
      <c r="B90" s="131" t="s">
        <v>251</v>
      </c>
      <c r="C90" s="136" t="s">
        <v>252</v>
      </c>
      <c r="D90" s="688">
        <f t="shared" si="1"/>
        <v>31059517</v>
      </c>
      <c r="E90" s="689">
        <f>SUM(E68,E72,E77,E80,D84,D89)</f>
        <v>30965274</v>
      </c>
      <c r="F90" s="690">
        <f>SUM(F68,F72,F77,F80,E84,E89)</f>
        <v>94243</v>
      </c>
    </row>
    <row r="91" spans="2:6" s="120" customFormat="1" ht="32.25" customHeight="1" thickBot="1" x14ac:dyDescent="0.25">
      <c r="B91" s="137" t="s">
        <v>253</v>
      </c>
      <c r="C91" s="138" t="s">
        <v>254</v>
      </c>
      <c r="D91" s="691">
        <f>+D67+D90</f>
        <v>263559305</v>
      </c>
      <c r="E91" s="692">
        <f>SUM(E90,E67)</f>
        <v>260352862</v>
      </c>
      <c r="F91" s="693">
        <f>SUM(F90,F67)</f>
        <v>3206443</v>
      </c>
    </row>
    <row r="92" spans="2:6" s="120" customFormat="1" ht="83.25" customHeight="1" x14ac:dyDescent="0.2">
      <c r="B92" s="139"/>
      <c r="C92" s="140"/>
      <c r="D92" s="141"/>
    </row>
    <row r="93" spans="2:6" ht="16.5" customHeight="1" x14ac:dyDescent="0.25">
      <c r="B93" s="935" t="s">
        <v>255</v>
      </c>
      <c r="C93" s="935"/>
      <c r="D93" s="935"/>
      <c r="E93" s="935"/>
      <c r="F93" s="935"/>
    </row>
    <row r="94" spans="2:6" ht="16.5" customHeight="1" x14ac:dyDescent="0.25">
      <c r="B94" s="142"/>
      <c r="C94" s="142"/>
      <c r="D94" s="943" t="s">
        <v>744</v>
      </c>
      <c r="E94" s="943"/>
      <c r="F94" s="943"/>
    </row>
    <row r="95" spans="2:6" s="103" customFormat="1" ht="16.5" customHeight="1" thickBot="1" x14ac:dyDescent="0.3">
      <c r="B95" s="944" t="s">
        <v>256</v>
      </c>
      <c r="C95" s="944"/>
      <c r="D95" s="945" t="str">
        <f>D9</f>
        <v>2019. évi előirányzatok</v>
      </c>
      <c r="E95" s="945"/>
      <c r="F95" s="945"/>
    </row>
    <row r="96" spans="2:6" ht="54.75" customHeight="1" thickBot="1" x14ac:dyDescent="0.3">
      <c r="B96" s="143" t="s">
        <v>124</v>
      </c>
      <c r="C96" s="144" t="s">
        <v>257</v>
      </c>
      <c r="D96" s="145" t="s">
        <v>97</v>
      </c>
      <c r="E96" s="143" t="str">
        <f>E10</f>
        <v>Önkormányzat</v>
      </c>
      <c r="F96" s="146" t="str">
        <f>F10</f>
        <v>Pápateszéri Közös Önkormányzati Hivatal</v>
      </c>
    </row>
    <row r="97" spans="2:6" s="117" customFormat="1" ht="12" customHeight="1" thickBot="1" x14ac:dyDescent="0.25">
      <c r="B97" s="112" t="s">
        <v>128</v>
      </c>
      <c r="C97" s="113" t="s">
        <v>129</v>
      </c>
      <c r="D97" s="114" t="s">
        <v>130</v>
      </c>
      <c r="E97" s="147" t="s">
        <v>131</v>
      </c>
      <c r="F97" s="148" t="s">
        <v>132</v>
      </c>
    </row>
    <row r="98" spans="2:6" ht="18" customHeight="1" thickBot="1" x14ac:dyDescent="0.3">
      <c r="B98" s="149" t="s">
        <v>9</v>
      </c>
      <c r="C98" s="150" t="s">
        <v>258</v>
      </c>
      <c r="D98" s="681">
        <f>SUM(E98:F98)</f>
        <v>223795429</v>
      </c>
      <c r="E98" s="694">
        <f>SUM(E99:E103)</f>
        <v>176688186</v>
      </c>
      <c r="F98" s="686">
        <f>SUM(F99:F103)</f>
        <v>47107243</v>
      </c>
    </row>
    <row r="99" spans="2:6" ht="12" customHeight="1" x14ac:dyDescent="0.25">
      <c r="B99" s="151" t="s">
        <v>11</v>
      </c>
      <c r="C99" s="152" t="s">
        <v>76</v>
      </c>
      <c r="D99" s="695">
        <f t="shared" ref="D99:D151" si="2">SUM(E99:F99)</f>
        <v>70311987</v>
      </c>
      <c r="E99" s="673">
        <v>34069300</v>
      </c>
      <c r="F99" s="674">
        <v>36242687</v>
      </c>
    </row>
    <row r="100" spans="2:6" ht="12" customHeight="1" x14ac:dyDescent="0.25">
      <c r="B100" s="123" t="s">
        <v>13</v>
      </c>
      <c r="C100" s="153" t="s">
        <v>77</v>
      </c>
      <c r="D100" s="696">
        <f t="shared" si="2"/>
        <v>11666886</v>
      </c>
      <c r="E100" s="676">
        <v>4764702</v>
      </c>
      <c r="F100" s="677">
        <v>6902184</v>
      </c>
    </row>
    <row r="101" spans="2:6" ht="12" customHeight="1" x14ac:dyDescent="0.25">
      <c r="B101" s="123" t="s">
        <v>15</v>
      </c>
      <c r="C101" s="153" t="s">
        <v>78</v>
      </c>
      <c r="D101" s="696">
        <f t="shared" si="2"/>
        <v>75632655</v>
      </c>
      <c r="E101" s="676">
        <v>72417905</v>
      </c>
      <c r="F101" s="677">
        <v>3214750</v>
      </c>
    </row>
    <row r="102" spans="2:6" ht="12" customHeight="1" x14ac:dyDescent="0.25">
      <c r="B102" s="123" t="s">
        <v>17</v>
      </c>
      <c r="C102" s="154" t="s">
        <v>79</v>
      </c>
      <c r="D102" s="696">
        <f t="shared" si="2"/>
        <v>12394595</v>
      </c>
      <c r="E102" s="676">
        <v>12394595</v>
      </c>
      <c r="F102" s="677"/>
    </row>
    <row r="103" spans="2:6" ht="12" customHeight="1" x14ac:dyDescent="0.25">
      <c r="B103" s="123" t="s">
        <v>259</v>
      </c>
      <c r="C103" s="155" t="s">
        <v>80</v>
      </c>
      <c r="D103" s="696">
        <f t="shared" si="2"/>
        <v>53789306</v>
      </c>
      <c r="E103" s="676">
        <v>53041684</v>
      </c>
      <c r="F103" s="677">
        <v>747622</v>
      </c>
    </row>
    <row r="104" spans="2:6" ht="12" customHeight="1" x14ac:dyDescent="0.25">
      <c r="B104" s="123" t="s">
        <v>21</v>
      </c>
      <c r="C104" s="153" t="s">
        <v>674</v>
      </c>
      <c r="D104" s="696">
        <f t="shared" si="2"/>
        <v>0</v>
      </c>
      <c r="E104" s="676"/>
      <c r="F104" s="677"/>
    </row>
    <row r="105" spans="2:6" ht="12" customHeight="1" x14ac:dyDescent="0.25">
      <c r="B105" s="123" t="s">
        <v>23</v>
      </c>
      <c r="C105" s="156" t="s">
        <v>675</v>
      </c>
      <c r="D105" s="696">
        <f t="shared" si="2"/>
        <v>0</v>
      </c>
      <c r="E105" s="676"/>
      <c r="F105" s="677"/>
    </row>
    <row r="106" spans="2:6" ht="12" customHeight="1" x14ac:dyDescent="0.25">
      <c r="B106" s="123" t="s">
        <v>25</v>
      </c>
      <c r="C106" s="157" t="s">
        <v>676</v>
      </c>
      <c r="D106" s="696">
        <f t="shared" si="2"/>
        <v>0</v>
      </c>
      <c r="E106" s="676"/>
      <c r="F106" s="677"/>
    </row>
    <row r="107" spans="2:6" ht="25.5" customHeight="1" x14ac:dyDescent="0.25">
      <c r="B107" s="123" t="s">
        <v>27</v>
      </c>
      <c r="C107" s="157" t="s">
        <v>263</v>
      </c>
      <c r="D107" s="696">
        <f t="shared" si="2"/>
        <v>0</v>
      </c>
      <c r="E107" s="676"/>
      <c r="F107" s="677"/>
    </row>
    <row r="108" spans="2:6" ht="12" customHeight="1" x14ac:dyDescent="0.25">
      <c r="B108" s="123" t="s">
        <v>29</v>
      </c>
      <c r="C108" s="156" t="s">
        <v>264</v>
      </c>
      <c r="D108" s="696">
        <f t="shared" si="2"/>
        <v>40311255</v>
      </c>
      <c r="E108" s="676">
        <v>39563633</v>
      </c>
      <c r="F108" s="677">
        <v>747622</v>
      </c>
    </row>
    <row r="109" spans="2:6" ht="12" customHeight="1" x14ac:dyDescent="0.25">
      <c r="B109" s="123" t="s">
        <v>265</v>
      </c>
      <c r="C109" s="156" t="s">
        <v>266</v>
      </c>
      <c r="D109" s="696">
        <f t="shared" si="2"/>
        <v>0</v>
      </c>
      <c r="E109" s="676"/>
      <c r="F109" s="677"/>
    </row>
    <row r="110" spans="2:6" ht="23.25" customHeight="1" x14ac:dyDescent="0.25">
      <c r="B110" s="123" t="s">
        <v>267</v>
      </c>
      <c r="C110" s="157" t="s">
        <v>268</v>
      </c>
      <c r="D110" s="696">
        <f t="shared" si="2"/>
        <v>0</v>
      </c>
      <c r="E110" s="676"/>
      <c r="F110" s="677"/>
    </row>
    <row r="111" spans="2:6" ht="12" customHeight="1" x14ac:dyDescent="0.25">
      <c r="B111" s="158" t="s">
        <v>269</v>
      </c>
      <c r="C111" s="159" t="s">
        <v>270</v>
      </c>
      <c r="D111" s="696">
        <f t="shared" si="2"/>
        <v>0</v>
      </c>
      <c r="E111" s="676"/>
      <c r="F111" s="677"/>
    </row>
    <row r="112" spans="2:6" ht="12" customHeight="1" x14ac:dyDescent="0.25">
      <c r="B112" s="123" t="s">
        <v>271</v>
      </c>
      <c r="C112" s="159" t="s">
        <v>272</v>
      </c>
      <c r="D112" s="696">
        <f t="shared" si="2"/>
        <v>0</v>
      </c>
      <c r="E112" s="676"/>
      <c r="F112" s="677"/>
    </row>
    <row r="113" spans="2:6" ht="23.25" customHeight="1" thickBot="1" x14ac:dyDescent="0.3">
      <c r="B113" s="160" t="s">
        <v>273</v>
      </c>
      <c r="C113" s="161" t="s">
        <v>274</v>
      </c>
      <c r="D113" s="697">
        <f t="shared" si="2"/>
        <v>13478051</v>
      </c>
      <c r="E113" s="679">
        <v>13478051</v>
      </c>
      <c r="F113" s="680"/>
    </row>
    <row r="114" spans="2:6" ht="12" customHeight="1" thickBot="1" x14ac:dyDescent="0.3">
      <c r="B114" s="127" t="s">
        <v>31</v>
      </c>
      <c r="C114" s="162" t="s">
        <v>275</v>
      </c>
      <c r="D114" s="681">
        <f t="shared" si="2"/>
        <v>34244777</v>
      </c>
      <c r="E114" s="707">
        <f>SUM(E115,E117,E119)</f>
        <v>34244777</v>
      </c>
      <c r="F114" s="693">
        <f>SUM(F115,F117,F119)</f>
        <v>0</v>
      </c>
    </row>
    <row r="115" spans="2:6" ht="12" customHeight="1" x14ac:dyDescent="0.25">
      <c r="B115" s="121" t="s">
        <v>33</v>
      </c>
      <c r="C115" s="153" t="s">
        <v>82</v>
      </c>
      <c r="D115" s="699">
        <f t="shared" si="2"/>
        <v>23026000</v>
      </c>
      <c r="E115" s="673">
        <v>23026000</v>
      </c>
      <c r="F115" s="674"/>
    </row>
    <row r="116" spans="2:6" ht="12" customHeight="1" x14ac:dyDescent="0.25">
      <c r="B116" s="121" t="s">
        <v>35</v>
      </c>
      <c r="C116" s="163" t="s">
        <v>276</v>
      </c>
      <c r="D116" s="696">
        <f t="shared" si="2"/>
        <v>0</v>
      </c>
      <c r="E116" s="676"/>
      <c r="F116" s="677"/>
    </row>
    <row r="117" spans="2:6" ht="12" customHeight="1" x14ac:dyDescent="0.25">
      <c r="B117" s="121" t="s">
        <v>37</v>
      </c>
      <c r="C117" s="163" t="s">
        <v>83</v>
      </c>
      <c r="D117" s="696">
        <f t="shared" si="2"/>
        <v>11218777</v>
      </c>
      <c r="E117" s="676">
        <v>11218777</v>
      </c>
      <c r="F117" s="677"/>
    </row>
    <row r="118" spans="2:6" ht="12" customHeight="1" x14ac:dyDescent="0.25">
      <c r="B118" s="121" t="s">
        <v>39</v>
      </c>
      <c r="C118" s="163" t="s">
        <v>277</v>
      </c>
      <c r="D118" s="696">
        <f t="shared" si="2"/>
        <v>0</v>
      </c>
      <c r="E118" s="676"/>
      <c r="F118" s="677"/>
    </row>
    <row r="119" spans="2:6" ht="12" customHeight="1" x14ac:dyDescent="0.25">
      <c r="B119" s="121" t="s">
        <v>144</v>
      </c>
      <c r="C119" s="164" t="s">
        <v>278</v>
      </c>
      <c r="D119" s="696">
        <f t="shared" si="2"/>
        <v>0</v>
      </c>
      <c r="E119" s="676"/>
      <c r="F119" s="677"/>
    </row>
    <row r="120" spans="2:6" ht="12" customHeight="1" x14ac:dyDescent="0.25">
      <c r="B120" s="121" t="s">
        <v>146</v>
      </c>
      <c r="C120" s="165" t="s">
        <v>279</v>
      </c>
      <c r="D120" s="696">
        <f t="shared" si="2"/>
        <v>0</v>
      </c>
      <c r="E120" s="676"/>
      <c r="F120" s="677"/>
    </row>
    <row r="121" spans="2:6" ht="19.5" customHeight="1" x14ac:dyDescent="0.25">
      <c r="B121" s="121" t="s">
        <v>280</v>
      </c>
      <c r="C121" s="166" t="s">
        <v>281</v>
      </c>
      <c r="D121" s="696">
        <f t="shared" si="2"/>
        <v>0</v>
      </c>
      <c r="E121" s="676"/>
      <c r="F121" s="677"/>
    </row>
    <row r="122" spans="2:6" ht="22.5" x14ac:dyDescent="0.25">
      <c r="B122" s="121" t="s">
        <v>282</v>
      </c>
      <c r="C122" s="157" t="s">
        <v>263</v>
      </c>
      <c r="D122" s="696">
        <f t="shared" si="2"/>
        <v>0</v>
      </c>
      <c r="E122" s="676"/>
      <c r="F122" s="677"/>
    </row>
    <row r="123" spans="2:6" ht="12" customHeight="1" x14ac:dyDescent="0.25">
      <c r="B123" s="121" t="s">
        <v>283</v>
      </c>
      <c r="C123" s="157" t="s">
        <v>284</v>
      </c>
      <c r="D123" s="696">
        <f t="shared" si="2"/>
        <v>0</v>
      </c>
      <c r="E123" s="676"/>
      <c r="F123" s="677"/>
    </row>
    <row r="124" spans="2:6" ht="12" customHeight="1" x14ac:dyDescent="0.25">
      <c r="B124" s="121" t="s">
        <v>285</v>
      </c>
      <c r="C124" s="157" t="s">
        <v>286</v>
      </c>
      <c r="D124" s="696">
        <f t="shared" si="2"/>
        <v>0</v>
      </c>
      <c r="E124" s="676"/>
      <c r="F124" s="677"/>
    </row>
    <row r="125" spans="2:6" ht="21.75" customHeight="1" x14ac:dyDescent="0.25">
      <c r="B125" s="121" t="s">
        <v>287</v>
      </c>
      <c r="C125" s="157" t="s">
        <v>268</v>
      </c>
      <c r="D125" s="696">
        <f t="shared" si="2"/>
        <v>0</v>
      </c>
      <c r="E125" s="676"/>
      <c r="F125" s="677"/>
    </row>
    <row r="126" spans="2:6" ht="12" customHeight="1" x14ac:dyDescent="0.25">
      <c r="B126" s="121" t="s">
        <v>288</v>
      </c>
      <c r="C126" s="157" t="s">
        <v>289</v>
      </c>
      <c r="D126" s="696">
        <f t="shared" si="2"/>
        <v>0</v>
      </c>
      <c r="E126" s="676"/>
      <c r="F126" s="677"/>
    </row>
    <row r="127" spans="2:6" ht="23.25" thickBot="1" x14ac:dyDescent="0.3">
      <c r="B127" s="158" t="s">
        <v>290</v>
      </c>
      <c r="C127" s="157" t="s">
        <v>291</v>
      </c>
      <c r="D127" s="697">
        <f t="shared" si="2"/>
        <v>0</v>
      </c>
      <c r="E127" s="679"/>
      <c r="F127" s="680"/>
    </row>
    <row r="128" spans="2:6" ht="13.5" customHeight="1" thickBot="1" x14ac:dyDescent="0.3">
      <c r="B128" s="127" t="s">
        <v>41</v>
      </c>
      <c r="C128" s="167" t="s">
        <v>292</v>
      </c>
      <c r="D128" s="681">
        <f t="shared" si="2"/>
        <v>1400374</v>
      </c>
      <c r="E128" s="698">
        <f>SUM(E129:E130)</f>
        <v>1400374</v>
      </c>
      <c r="F128" s="686">
        <f>SUM(F129:F130)</f>
        <v>0</v>
      </c>
    </row>
    <row r="129" spans="2:6" ht="12" customHeight="1" x14ac:dyDescent="0.25">
      <c r="B129" s="121" t="s">
        <v>149</v>
      </c>
      <c r="C129" s="168" t="s">
        <v>293</v>
      </c>
      <c r="D129" s="699">
        <f t="shared" si="2"/>
        <v>0</v>
      </c>
      <c r="E129" s="673"/>
      <c r="F129" s="674"/>
    </row>
    <row r="130" spans="2:6" ht="14.25" customHeight="1" thickBot="1" x14ac:dyDescent="0.3">
      <c r="B130" s="125" t="s">
        <v>151</v>
      </c>
      <c r="C130" s="163" t="s">
        <v>294</v>
      </c>
      <c r="D130" s="697">
        <f t="shared" si="2"/>
        <v>1400374</v>
      </c>
      <c r="E130" s="679">
        <v>1400374</v>
      </c>
      <c r="F130" s="680"/>
    </row>
    <row r="131" spans="2:6" ht="16.5" customHeight="1" thickBot="1" x14ac:dyDescent="0.3">
      <c r="B131" s="149" t="s">
        <v>43</v>
      </c>
      <c r="C131" s="169" t="s">
        <v>295</v>
      </c>
      <c r="D131" s="700">
        <f t="shared" si="2"/>
        <v>259440580</v>
      </c>
      <c r="E131" s="701">
        <f>SUM(E98,E114,E128)</f>
        <v>212333337</v>
      </c>
      <c r="F131" s="690">
        <f>SUM(F98,F114,F128)</f>
        <v>47107243</v>
      </c>
    </row>
    <row r="132" spans="2:6" ht="24" customHeight="1" thickBot="1" x14ac:dyDescent="0.3">
      <c r="B132" s="127" t="s">
        <v>50</v>
      </c>
      <c r="C132" s="36" t="s">
        <v>296</v>
      </c>
      <c r="D132" s="702">
        <f t="shared" si="2"/>
        <v>0</v>
      </c>
      <c r="E132" s="703"/>
      <c r="F132" s="704"/>
    </row>
    <row r="133" spans="2:6" ht="12" customHeight="1" x14ac:dyDescent="0.25">
      <c r="B133" s="121" t="s">
        <v>52</v>
      </c>
      <c r="C133" s="168" t="s">
        <v>297</v>
      </c>
      <c r="D133" s="699">
        <f t="shared" si="2"/>
        <v>0</v>
      </c>
      <c r="E133" s="673"/>
      <c r="F133" s="674"/>
    </row>
    <row r="134" spans="2:6" ht="21" customHeight="1" x14ac:dyDescent="0.25">
      <c r="B134" s="121" t="s">
        <v>54</v>
      </c>
      <c r="C134" s="168" t="s">
        <v>298</v>
      </c>
      <c r="D134" s="696">
        <f t="shared" si="2"/>
        <v>0</v>
      </c>
      <c r="E134" s="676"/>
      <c r="F134" s="677"/>
    </row>
    <row r="135" spans="2:6" ht="12" customHeight="1" thickBot="1" x14ac:dyDescent="0.3">
      <c r="B135" s="158" t="s">
        <v>56</v>
      </c>
      <c r="C135" s="170" t="s">
        <v>299</v>
      </c>
      <c r="D135" s="697">
        <f t="shared" si="2"/>
        <v>0</v>
      </c>
      <c r="E135" s="679"/>
      <c r="F135" s="680"/>
    </row>
    <row r="136" spans="2:6" ht="12" customHeight="1" thickBot="1" x14ac:dyDescent="0.3">
      <c r="B136" s="127" t="s">
        <v>58</v>
      </c>
      <c r="C136" s="167" t="s">
        <v>300</v>
      </c>
      <c r="D136" s="705">
        <f t="shared" si="2"/>
        <v>0</v>
      </c>
      <c r="E136" s="698"/>
      <c r="F136" s="686"/>
    </row>
    <row r="137" spans="2:6" ht="12" customHeight="1" x14ac:dyDescent="0.25">
      <c r="B137" s="121" t="s">
        <v>180</v>
      </c>
      <c r="C137" s="168" t="s">
        <v>301</v>
      </c>
      <c r="D137" s="699">
        <f t="shared" si="2"/>
        <v>0</v>
      </c>
      <c r="E137" s="673"/>
      <c r="F137" s="674"/>
    </row>
    <row r="138" spans="2:6" ht="12" customHeight="1" x14ac:dyDescent="0.25">
      <c r="B138" s="121" t="s">
        <v>181</v>
      </c>
      <c r="C138" s="168" t="s">
        <v>302</v>
      </c>
      <c r="D138" s="696">
        <f t="shared" si="2"/>
        <v>0</v>
      </c>
      <c r="E138" s="676"/>
      <c r="F138" s="677"/>
    </row>
    <row r="139" spans="2:6" ht="12" customHeight="1" x14ac:dyDescent="0.25">
      <c r="B139" s="121" t="s">
        <v>182</v>
      </c>
      <c r="C139" s="168" t="s">
        <v>303</v>
      </c>
      <c r="D139" s="696">
        <f t="shared" si="2"/>
        <v>0</v>
      </c>
      <c r="E139" s="676"/>
      <c r="F139" s="677"/>
    </row>
    <row r="140" spans="2:6" ht="12" customHeight="1" thickBot="1" x14ac:dyDescent="0.3">
      <c r="B140" s="158" t="s">
        <v>183</v>
      </c>
      <c r="C140" s="170" t="s">
        <v>304</v>
      </c>
      <c r="D140" s="697">
        <f t="shared" si="2"/>
        <v>0</v>
      </c>
      <c r="E140" s="679"/>
      <c r="F140" s="680"/>
    </row>
    <row r="141" spans="2:6" ht="12" customHeight="1" thickBot="1" x14ac:dyDescent="0.3">
      <c r="B141" s="127" t="s">
        <v>60</v>
      </c>
      <c r="C141" s="167" t="s">
        <v>305</v>
      </c>
      <c r="D141" s="705">
        <f t="shared" si="2"/>
        <v>4118725</v>
      </c>
      <c r="E141" s="707">
        <f>SUM(E142:E145)</f>
        <v>4118725</v>
      </c>
      <c r="F141" s="686"/>
    </row>
    <row r="142" spans="2:6" ht="12" customHeight="1" x14ac:dyDescent="0.25">
      <c r="B142" s="121" t="s">
        <v>189</v>
      </c>
      <c r="C142" s="168" t="s">
        <v>306</v>
      </c>
      <c r="D142" s="699">
        <f t="shared" si="2"/>
        <v>0</v>
      </c>
      <c r="E142" s="673"/>
      <c r="F142" s="674"/>
    </row>
    <row r="143" spans="2:6" ht="12" customHeight="1" x14ac:dyDescent="0.25">
      <c r="B143" s="121" t="s">
        <v>191</v>
      </c>
      <c r="C143" s="168" t="s">
        <v>307</v>
      </c>
      <c r="D143" s="696">
        <f t="shared" si="2"/>
        <v>4118725</v>
      </c>
      <c r="E143" s="676">
        <v>4118725</v>
      </c>
      <c r="F143" s="677"/>
    </row>
    <row r="144" spans="2:6" ht="12" customHeight="1" x14ac:dyDescent="0.25">
      <c r="B144" s="121" t="s">
        <v>193</v>
      </c>
      <c r="C144" s="168" t="s">
        <v>308</v>
      </c>
      <c r="D144" s="696">
        <f t="shared" si="2"/>
        <v>0</v>
      </c>
      <c r="E144" s="676"/>
      <c r="F144" s="677"/>
    </row>
    <row r="145" spans="2:10" ht="12" customHeight="1" thickBot="1" x14ac:dyDescent="0.3">
      <c r="B145" s="158" t="s">
        <v>195</v>
      </c>
      <c r="C145" s="170" t="s">
        <v>309</v>
      </c>
      <c r="D145" s="697">
        <f t="shared" si="2"/>
        <v>0</v>
      </c>
      <c r="E145" s="679"/>
      <c r="F145" s="680"/>
    </row>
    <row r="146" spans="2:10" ht="12" customHeight="1" thickBot="1" x14ac:dyDescent="0.3">
      <c r="B146" s="127" t="s">
        <v>62</v>
      </c>
      <c r="C146" s="167" t="s">
        <v>686</v>
      </c>
      <c r="D146" s="705">
        <f t="shared" si="2"/>
        <v>0</v>
      </c>
      <c r="E146" s="698"/>
      <c r="F146" s="686"/>
    </row>
    <row r="147" spans="2:10" ht="12" customHeight="1" x14ac:dyDescent="0.25">
      <c r="B147" s="121" t="s">
        <v>198</v>
      </c>
      <c r="C147" s="168" t="s">
        <v>310</v>
      </c>
      <c r="D147" s="699">
        <f t="shared" si="2"/>
        <v>0</v>
      </c>
      <c r="E147" s="673"/>
      <c r="F147" s="674"/>
    </row>
    <row r="148" spans="2:10" ht="12" customHeight="1" x14ac:dyDescent="0.25">
      <c r="B148" s="121" t="s">
        <v>200</v>
      </c>
      <c r="C148" s="168" t="s">
        <v>311</v>
      </c>
      <c r="D148" s="696">
        <f t="shared" si="2"/>
        <v>0</v>
      </c>
      <c r="E148" s="676"/>
      <c r="F148" s="677"/>
    </row>
    <row r="149" spans="2:10" ht="12" customHeight="1" x14ac:dyDescent="0.25">
      <c r="B149" s="121" t="s">
        <v>202</v>
      </c>
      <c r="C149" s="168" t="s">
        <v>312</v>
      </c>
      <c r="D149" s="696">
        <f t="shared" si="2"/>
        <v>0</v>
      </c>
      <c r="E149" s="676"/>
      <c r="F149" s="677"/>
    </row>
    <row r="150" spans="2:10" ht="12" customHeight="1" thickBot="1" x14ac:dyDescent="0.3">
      <c r="B150" s="121" t="s">
        <v>204</v>
      </c>
      <c r="C150" s="168" t="s">
        <v>313</v>
      </c>
      <c r="D150" s="697">
        <f t="shared" si="2"/>
        <v>0</v>
      </c>
      <c r="E150" s="679"/>
      <c r="F150" s="680"/>
    </row>
    <row r="151" spans="2:10" ht="15" customHeight="1" thickBot="1" x14ac:dyDescent="0.3">
      <c r="B151" s="127" t="s">
        <v>64</v>
      </c>
      <c r="C151" s="167" t="s">
        <v>314</v>
      </c>
      <c r="D151" s="705">
        <f t="shared" si="2"/>
        <v>4118725</v>
      </c>
      <c r="E151" s="698">
        <f>SUM(E132,E136,E141,E146)</f>
        <v>4118725</v>
      </c>
      <c r="F151" s="686">
        <f>SUM(F132,F136,F141,F146)</f>
        <v>0</v>
      </c>
      <c r="G151" s="171"/>
      <c r="H151" s="172"/>
      <c r="I151" s="172"/>
      <c r="J151" s="172"/>
    </row>
    <row r="152" spans="2:10" s="120" customFormat="1" ht="19.5" customHeight="1" thickBot="1" x14ac:dyDescent="0.25">
      <c r="B152" s="173" t="s">
        <v>72</v>
      </c>
      <c r="C152" s="174" t="s">
        <v>315</v>
      </c>
      <c r="D152" s="706">
        <f>+D131+D151</f>
        <v>263559305</v>
      </c>
      <c r="E152" s="593">
        <f>SUM(E131,E151)</f>
        <v>216452062</v>
      </c>
      <c r="F152" s="594">
        <f>SUM(F131,F151)</f>
        <v>47107243</v>
      </c>
    </row>
    <row r="153" spans="2:10" ht="7.5" customHeight="1" x14ac:dyDescent="0.25">
      <c r="E153" s="120"/>
      <c r="F153" s="120"/>
    </row>
    <row r="154" spans="2:10" x14ac:dyDescent="0.25">
      <c r="B154" s="946" t="s">
        <v>316</v>
      </c>
      <c r="C154" s="946"/>
      <c r="D154" s="946"/>
      <c r="E154" s="946"/>
      <c r="F154" s="946"/>
    </row>
    <row r="155" spans="2:10" ht="15" customHeight="1" thickBot="1" x14ac:dyDescent="0.3">
      <c r="B155" s="936" t="s">
        <v>317</v>
      </c>
      <c r="C155" s="936"/>
      <c r="D155" s="176" t="s">
        <v>123</v>
      </c>
      <c r="E155" s="120"/>
      <c r="F155" s="120"/>
    </row>
    <row r="156" spans="2:10" ht="21" customHeight="1" thickBot="1" x14ac:dyDescent="0.3">
      <c r="B156" s="127">
        <v>1</v>
      </c>
      <c r="C156" s="177" t="s">
        <v>318</v>
      </c>
      <c r="D156" s="178">
        <f>+D67-D131</f>
        <v>-26940792</v>
      </c>
      <c r="E156" s="179">
        <f>+E67-E131</f>
        <v>17054251</v>
      </c>
      <c r="F156" s="180">
        <f>+F67-F131</f>
        <v>-43995043</v>
      </c>
    </row>
    <row r="157" spans="2:10" ht="27.75" customHeight="1" thickBot="1" x14ac:dyDescent="0.3">
      <c r="B157" s="127" t="s">
        <v>31</v>
      </c>
      <c r="C157" s="177" t="s">
        <v>319</v>
      </c>
      <c r="D157" s="178">
        <f>+D90-D151</f>
        <v>26940792</v>
      </c>
      <c r="E157" s="181">
        <f>+E90-E151</f>
        <v>26846549</v>
      </c>
      <c r="F157" s="182">
        <f>+F90-F151</f>
        <v>94243</v>
      </c>
    </row>
  </sheetData>
  <mergeCells count="13">
    <mergeCell ref="B155:C155"/>
    <mergeCell ref="D9:F9"/>
    <mergeCell ref="B93:F93"/>
    <mergeCell ref="D94:F94"/>
    <mergeCell ref="B95:C95"/>
    <mergeCell ref="D95:F95"/>
    <mergeCell ref="B154:F154"/>
    <mergeCell ref="C1:F1"/>
    <mergeCell ref="B3:F3"/>
    <mergeCell ref="B5:F5"/>
    <mergeCell ref="B7:D7"/>
    <mergeCell ref="B8:C8"/>
    <mergeCell ref="D8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/>
  <rowBreaks count="1" manualBreakCount="1">
    <brk id="92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36"/>
  <sheetViews>
    <sheetView topLeftCell="A4" zoomScaleNormal="100" zoomScaleSheetLayoutView="115" workbookViewId="0">
      <selection activeCell="E14" sqref="E14"/>
    </sheetView>
  </sheetViews>
  <sheetFormatPr defaultRowHeight="12.75" x14ac:dyDescent="0.25"/>
  <cols>
    <col min="1" max="1" width="5.85546875" style="301" customWidth="1"/>
    <col min="2" max="2" width="47.28515625" style="302" customWidth="1"/>
    <col min="3" max="3" width="14" style="301" customWidth="1"/>
    <col min="4" max="4" width="47.28515625" style="301" customWidth="1"/>
    <col min="5" max="5" width="14" style="301" customWidth="1"/>
    <col min="6" max="6" width="4.140625" style="301" customWidth="1"/>
    <col min="7" max="256" width="9.140625" style="301"/>
    <col min="257" max="257" width="5.85546875" style="301" customWidth="1"/>
    <col min="258" max="258" width="47.28515625" style="301" customWidth="1"/>
    <col min="259" max="259" width="14" style="301" customWidth="1"/>
    <col min="260" max="260" width="47.28515625" style="301" customWidth="1"/>
    <col min="261" max="261" width="14" style="301" customWidth="1"/>
    <col min="262" max="262" width="4.140625" style="301" customWidth="1"/>
    <col min="263" max="512" width="9.140625" style="301"/>
    <col min="513" max="513" width="5.85546875" style="301" customWidth="1"/>
    <col min="514" max="514" width="47.28515625" style="301" customWidth="1"/>
    <col min="515" max="515" width="14" style="301" customWidth="1"/>
    <col min="516" max="516" width="47.28515625" style="301" customWidth="1"/>
    <col min="517" max="517" width="14" style="301" customWidth="1"/>
    <col min="518" max="518" width="4.140625" style="301" customWidth="1"/>
    <col min="519" max="768" width="9.140625" style="301"/>
    <col min="769" max="769" width="5.85546875" style="301" customWidth="1"/>
    <col min="770" max="770" width="47.28515625" style="301" customWidth="1"/>
    <col min="771" max="771" width="14" style="301" customWidth="1"/>
    <col min="772" max="772" width="47.28515625" style="301" customWidth="1"/>
    <col min="773" max="773" width="14" style="301" customWidth="1"/>
    <col min="774" max="774" width="4.140625" style="301" customWidth="1"/>
    <col min="775" max="1024" width="9.140625" style="301"/>
    <col min="1025" max="1025" width="5.85546875" style="301" customWidth="1"/>
    <col min="1026" max="1026" width="47.28515625" style="301" customWidth="1"/>
    <col min="1027" max="1027" width="14" style="301" customWidth="1"/>
    <col min="1028" max="1028" width="47.28515625" style="301" customWidth="1"/>
    <col min="1029" max="1029" width="14" style="301" customWidth="1"/>
    <col min="1030" max="1030" width="4.140625" style="301" customWidth="1"/>
    <col min="1031" max="1280" width="9.140625" style="301"/>
    <col min="1281" max="1281" width="5.85546875" style="301" customWidth="1"/>
    <col min="1282" max="1282" width="47.28515625" style="301" customWidth="1"/>
    <col min="1283" max="1283" width="14" style="301" customWidth="1"/>
    <col min="1284" max="1284" width="47.28515625" style="301" customWidth="1"/>
    <col min="1285" max="1285" width="14" style="301" customWidth="1"/>
    <col min="1286" max="1286" width="4.140625" style="301" customWidth="1"/>
    <col min="1287" max="1536" width="9.140625" style="301"/>
    <col min="1537" max="1537" width="5.85546875" style="301" customWidth="1"/>
    <col min="1538" max="1538" width="47.28515625" style="301" customWidth="1"/>
    <col min="1539" max="1539" width="14" style="301" customWidth="1"/>
    <col min="1540" max="1540" width="47.28515625" style="301" customWidth="1"/>
    <col min="1541" max="1541" width="14" style="301" customWidth="1"/>
    <col min="1542" max="1542" width="4.140625" style="301" customWidth="1"/>
    <col min="1543" max="1792" width="9.140625" style="301"/>
    <col min="1793" max="1793" width="5.85546875" style="301" customWidth="1"/>
    <col min="1794" max="1794" width="47.28515625" style="301" customWidth="1"/>
    <col min="1795" max="1795" width="14" style="301" customWidth="1"/>
    <col min="1796" max="1796" width="47.28515625" style="301" customWidth="1"/>
    <col min="1797" max="1797" width="14" style="301" customWidth="1"/>
    <col min="1798" max="1798" width="4.140625" style="301" customWidth="1"/>
    <col min="1799" max="2048" width="9.140625" style="301"/>
    <col min="2049" max="2049" width="5.85546875" style="301" customWidth="1"/>
    <col min="2050" max="2050" width="47.28515625" style="301" customWidth="1"/>
    <col min="2051" max="2051" width="14" style="301" customWidth="1"/>
    <col min="2052" max="2052" width="47.28515625" style="301" customWidth="1"/>
    <col min="2053" max="2053" width="14" style="301" customWidth="1"/>
    <col min="2054" max="2054" width="4.140625" style="301" customWidth="1"/>
    <col min="2055" max="2304" width="9.140625" style="301"/>
    <col min="2305" max="2305" width="5.85546875" style="301" customWidth="1"/>
    <col min="2306" max="2306" width="47.28515625" style="301" customWidth="1"/>
    <col min="2307" max="2307" width="14" style="301" customWidth="1"/>
    <col min="2308" max="2308" width="47.28515625" style="301" customWidth="1"/>
    <col min="2309" max="2309" width="14" style="301" customWidth="1"/>
    <col min="2310" max="2310" width="4.140625" style="301" customWidth="1"/>
    <col min="2311" max="2560" width="9.140625" style="301"/>
    <col min="2561" max="2561" width="5.85546875" style="301" customWidth="1"/>
    <col min="2562" max="2562" width="47.28515625" style="301" customWidth="1"/>
    <col min="2563" max="2563" width="14" style="301" customWidth="1"/>
    <col min="2564" max="2564" width="47.28515625" style="301" customWidth="1"/>
    <col min="2565" max="2565" width="14" style="301" customWidth="1"/>
    <col min="2566" max="2566" width="4.140625" style="301" customWidth="1"/>
    <col min="2567" max="2816" width="9.140625" style="301"/>
    <col min="2817" max="2817" width="5.85546875" style="301" customWidth="1"/>
    <col min="2818" max="2818" width="47.28515625" style="301" customWidth="1"/>
    <col min="2819" max="2819" width="14" style="301" customWidth="1"/>
    <col min="2820" max="2820" width="47.28515625" style="301" customWidth="1"/>
    <col min="2821" max="2821" width="14" style="301" customWidth="1"/>
    <col min="2822" max="2822" width="4.140625" style="301" customWidth="1"/>
    <col min="2823" max="3072" width="9.140625" style="301"/>
    <col min="3073" max="3073" width="5.85546875" style="301" customWidth="1"/>
    <col min="3074" max="3074" width="47.28515625" style="301" customWidth="1"/>
    <col min="3075" max="3075" width="14" style="301" customWidth="1"/>
    <col min="3076" max="3076" width="47.28515625" style="301" customWidth="1"/>
    <col min="3077" max="3077" width="14" style="301" customWidth="1"/>
    <col min="3078" max="3078" width="4.140625" style="301" customWidth="1"/>
    <col min="3079" max="3328" width="9.140625" style="301"/>
    <col min="3329" max="3329" width="5.85546875" style="301" customWidth="1"/>
    <col min="3330" max="3330" width="47.28515625" style="301" customWidth="1"/>
    <col min="3331" max="3331" width="14" style="301" customWidth="1"/>
    <col min="3332" max="3332" width="47.28515625" style="301" customWidth="1"/>
    <col min="3333" max="3333" width="14" style="301" customWidth="1"/>
    <col min="3334" max="3334" width="4.140625" style="301" customWidth="1"/>
    <col min="3335" max="3584" width="9.140625" style="301"/>
    <col min="3585" max="3585" width="5.85546875" style="301" customWidth="1"/>
    <col min="3586" max="3586" width="47.28515625" style="301" customWidth="1"/>
    <col min="3587" max="3587" width="14" style="301" customWidth="1"/>
    <col min="3588" max="3588" width="47.28515625" style="301" customWidth="1"/>
    <col min="3589" max="3589" width="14" style="301" customWidth="1"/>
    <col min="3590" max="3590" width="4.140625" style="301" customWidth="1"/>
    <col min="3591" max="3840" width="9.140625" style="301"/>
    <col min="3841" max="3841" width="5.85546875" style="301" customWidth="1"/>
    <col min="3842" max="3842" width="47.28515625" style="301" customWidth="1"/>
    <col min="3843" max="3843" width="14" style="301" customWidth="1"/>
    <col min="3844" max="3844" width="47.28515625" style="301" customWidth="1"/>
    <col min="3845" max="3845" width="14" style="301" customWidth="1"/>
    <col min="3846" max="3846" width="4.140625" style="301" customWidth="1"/>
    <col min="3847" max="4096" width="9.140625" style="301"/>
    <col min="4097" max="4097" width="5.85546875" style="301" customWidth="1"/>
    <col min="4098" max="4098" width="47.28515625" style="301" customWidth="1"/>
    <col min="4099" max="4099" width="14" style="301" customWidth="1"/>
    <col min="4100" max="4100" width="47.28515625" style="301" customWidth="1"/>
    <col min="4101" max="4101" width="14" style="301" customWidth="1"/>
    <col min="4102" max="4102" width="4.140625" style="301" customWidth="1"/>
    <col min="4103" max="4352" width="9.140625" style="301"/>
    <col min="4353" max="4353" width="5.85546875" style="301" customWidth="1"/>
    <col min="4354" max="4354" width="47.28515625" style="301" customWidth="1"/>
    <col min="4355" max="4355" width="14" style="301" customWidth="1"/>
    <col min="4356" max="4356" width="47.28515625" style="301" customWidth="1"/>
    <col min="4357" max="4357" width="14" style="301" customWidth="1"/>
    <col min="4358" max="4358" width="4.140625" style="301" customWidth="1"/>
    <col min="4359" max="4608" width="9.140625" style="301"/>
    <col min="4609" max="4609" width="5.85546875" style="301" customWidth="1"/>
    <col min="4610" max="4610" width="47.28515625" style="301" customWidth="1"/>
    <col min="4611" max="4611" width="14" style="301" customWidth="1"/>
    <col min="4612" max="4612" width="47.28515625" style="301" customWidth="1"/>
    <col min="4613" max="4613" width="14" style="301" customWidth="1"/>
    <col min="4614" max="4614" width="4.140625" style="301" customWidth="1"/>
    <col min="4615" max="4864" width="9.140625" style="301"/>
    <col min="4865" max="4865" width="5.85546875" style="301" customWidth="1"/>
    <col min="4866" max="4866" width="47.28515625" style="301" customWidth="1"/>
    <col min="4867" max="4867" width="14" style="301" customWidth="1"/>
    <col min="4868" max="4868" width="47.28515625" style="301" customWidth="1"/>
    <col min="4869" max="4869" width="14" style="301" customWidth="1"/>
    <col min="4870" max="4870" width="4.140625" style="301" customWidth="1"/>
    <col min="4871" max="5120" width="9.140625" style="301"/>
    <col min="5121" max="5121" width="5.85546875" style="301" customWidth="1"/>
    <col min="5122" max="5122" width="47.28515625" style="301" customWidth="1"/>
    <col min="5123" max="5123" width="14" style="301" customWidth="1"/>
    <col min="5124" max="5124" width="47.28515625" style="301" customWidth="1"/>
    <col min="5125" max="5125" width="14" style="301" customWidth="1"/>
    <col min="5126" max="5126" width="4.140625" style="301" customWidth="1"/>
    <col min="5127" max="5376" width="9.140625" style="301"/>
    <col min="5377" max="5377" width="5.85546875" style="301" customWidth="1"/>
    <col min="5378" max="5378" width="47.28515625" style="301" customWidth="1"/>
    <col min="5379" max="5379" width="14" style="301" customWidth="1"/>
    <col min="5380" max="5380" width="47.28515625" style="301" customWidth="1"/>
    <col min="5381" max="5381" width="14" style="301" customWidth="1"/>
    <col min="5382" max="5382" width="4.140625" style="301" customWidth="1"/>
    <col min="5383" max="5632" width="9.140625" style="301"/>
    <col min="5633" max="5633" width="5.85546875" style="301" customWidth="1"/>
    <col min="5634" max="5634" width="47.28515625" style="301" customWidth="1"/>
    <col min="5635" max="5635" width="14" style="301" customWidth="1"/>
    <col min="5636" max="5636" width="47.28515625" style="301" customWidth="1"/>
    <col min="5637" max="5637" width="14" style="301" customWidth="1"/>
    <col min="5638" max="5638" width="4.140625" style="301" customWidth="1"/>
    <col min="5639" max="5888" width="9.140625" style="301"/>
    <col min="5889" max="5889" width="5.85546875" style="301" customWidth="1"/>
    <col min="5890" max="5890" width="47.28515625" style="301" customWidth="1"/>
    <col min="5891" max="5891" width="14" style="301" customWidth="1"/>
    <col min="5892" max="5892" width="47.28515625" style="301" customWidth="1"/>
    <col min="5893" max="5893" width="14" style="301" customWidth="1"/>
    <col min="5894" max="5894" width="4.140625" style="301" customWidth="1"/>
    <col min="5895" max="6144" width="9.140625" style="301"/>
    <col min="6145" max="6145" width="5.85546875" style="301" customWidth="1"/>
    <col min="6146" max="6146" width="47.28515625" style="301" customWidth="1"/>
    <col min="6147" max="6147" width="14" style="301" customWidth="1"/>
    <col min="6148" max="6148" width="47.28515625" style="301" customWidth="1"/>
    <col min="6149" max="6149" width="14" style="301" customWidth="1"/>
    <col min="6150" max="6150" width="4.140625" style="301" customWidth="1"/>
    <col min="6151" max="6400" width="9.140625" style="301"/>
    <col min="6401" max="6401" width="5.85546875" style="301" customWidth="1"/>
    <col min="6402" max="6402" width="47.28515625" style="301" customWidth="1"/>
    <col min="6403" max="6403" width="14" style="301" customWidth="1"/>
    <col min="6404" max="6404" width="47.28515625" style="301" customWidth="1"/>
    <col min="6405" max="6405" width="14" style="301" customWidth="1"/>
    <col min="6406" max="6406" width="4.140625" style="301" customWidth="1"/>
    <col min="6407" max="6656" width="9.140625" style="301"/>
    <col min="6657" max="6657" width="5.85546875" style="301" customWidth="1"/>
    <col min="6658" max="6658" width="47.28515625" style="301" customWidth="1"/>
    <col min="6659" max="6659" width="14" style="301" customWidth="1"/>
    <col min="6660" max="6660" width="47.28515625" style="301" customWidth="1"/>
    <col min="6661" max="6661" width="14" style="301" customWidth="1"/>
    <col min="6662" max="6662" width="4.140625" style="301" customWidth="1"/>
    <col min="6663" max="6912" width="9.140625" style="301"/>
    <col min="6913" max="6913" width="5.85546875" style="301" customWidth="1"/>
    <col min="6914" max="6914" width="47.28515625" style="301" customWidth="1"/>
    <col min="6915" max="6915" width="14" style="301" customWidth="1"/>
    <col min="6916" max="6916" width="47.28515625" style="301" customWidth="1"/>
    <col min="6917" max="6917" width="14" style="301" customWidth="1"/>
    <col min="6918" max="6918" width="4.140625" style="301" customWidth="1"/>
    <col min="6919" max="7168" width="9.140625" style="301"/>
    <col min="7169" max="7169" width="5.85546875" style="301" customWidth="1"/>
    <col min="7170" max="7170" width="47.28515625" style="301" customWidth="1"/>
    <col min="7171" max="7171" width="14" style="301" customWidth="1"/>
    <col min="7172" max="7172" width="47.28515625" style="301" customWidth="1"/>
    <col min="7173" max="7173" width="14" style="301" customWidth="1"/>
    <col min="7174" max="7174" width="4.140625" style="301" customWidth="1"/>
    <col min="7175" max="7424" width="9.140625" style="301"/>
    <col min="7425" max="7425" width="5.85546875" style="301" customWidth="1"/>
    <col min="7426" max="7426" width="47.28515625" style="301" customWidth="1"/>
    <col min="7427" max="7427" width="14" style="301" customWidth="1"/>
    <col min="7428" max="7428" width="47.28515625" style="301" customWidth="1"/>
    <col min="7429" max="7429" width="14" style="301" customWidth="1"/>
    <col min="7430" max="7430" width="4.140625" style="301" customWidth="1"/>
    <col min="7431" max="7680" width="9.140625" style="301"/>
    <col min="7681" max="7681" width="5.85546875" style="301" customWidth="1"/>
    <col min="7682" max="7682" width="47.28515625" style="301" customWidth="1"/>
    <col min="7683" max="7683" width="14" style="301" customWidth="1"/>
    <col min="7684" max="7684" width="47.28515625" style="301" customWidth="1"/>
    <col min="7685" max="7685" width="14" style="301" customWidth="1"/>
    <col min="7686" max="7686" width="4.140625" style="301" customWidth="1"/>
    <col min="7687" max="7936" width="9.140625" style="301"/>
    <col min="7937" max="7937" width="5.85546875" style="301" customWidth="1"/>
    <col min="7938" max="7938" width="47.28515625" style="301" customWidth="1"/>
    <col min="7939" max="7939" width="14" style="301" customWidth="1"/>
    <col min="7940" max="7940" width="47.28515625" style="301" customWidth="1"/>
    <col min="7941" max="7941" width="14" style="301" customWidth="1"/>
    <col min="7942" max="7942" width="4.140625" style="301" customWidth="1"/>
    <col min="7943" max="8192" width="9.140625" style="301"/>
    <col min="8193" max="8193" width="5.85546875" style="301" customWidth="1"/>
    <col min="8194" max="8194" width="47.28515625" style="301" customWidth="1"/>
    <col min="8195" max="8195" width="14" style="301" customWidth="1"/>
    <col min="8196" max="8196" width="47.28515625" style="301" customWidth="1"/>
    <col min="8197" max="8197" width="14" style="301" customWidth="1"/>
    <col min="8198" max="8198" width="4.140625" style="301" customWidth="1"/>
    <col min="8199" max="8448" width="9.140625" style="301"/>
    <col min="8449" max="8449" width="5.85546875" style="301" customWidth="1"/>
    <col min="8450" max="8450" width="47.28515625" style="301" customWidth="1"/>
    <col min="8451" max="8451" width="14" style="301" customWidth="1"/>
    <col min="8452" max="8452" width="47.28515625" style="301" customWidth="1"/>
    <col min="8453" max="8453" width="14" style="301" customWidth="1"/>
    <col min="8454" max="8454" width="4.140625" style="301" customWidth="1"/>
    <col min="8455" max="8704" width="9.140625" style="301"/>
    <col min="8705" max="8705" width="5.85546875" style="301" customWidth="1"/>
    <col min="8706" max="8706" width="47.28515625" style="301" customWidth="1"/>
    <col min="8707" max="8707" width="14" style="301" customWidth="1"/>
    <col min="8708" max="8708" width="47.28515625" style="301" customWidth="1"/>
    <col min="8709" max="8709" width="14" style="301" customWidth="1"/>
    <col min="8710" max="8710" width="4.140625" style="301" customWidth="1"/>
    <col min="8711" max="8960" width="9.140625" style="301"/>
    <col min="8961" max="8961" width="5.85546875" style="301" customWidth="1"/>
    <col min="8962" max="8962" width="47.28515625" style="301" customWidth="1"/>
    <col min="8963" max="8963" width="14" style="301" customWidth="1"/>
    <col min="8964" max="8964" width="47.28515625" style="301" customWidth="1"/>
    <col min="8965" max="8965" width="14" style="301" customWidth="1"/>
    <col min="8966" max="8966" width="4.140625" style="301" customWidth="1"/>
    <col min="8967" max="9216" width="9.140625" style="301"/>
    <col min="9217" max="9217" width="5.85546875" style="301" customWidth="1"/>
    <col min="9218" max="9218" width="47.28515625" style="301" customWidth="1"/>
    <col min="9219" max="9219" width="14" style="301" customWidth="1"/>
    <col min="9220" max="9220" width="47.28515625" style="301" customWidth="1"/>
    <col min="9221" max="9221" width="14" style="301" customWidth="1"/>
    <col min="9222" max="9222" width="4.140625" style="301" customWidth="1"/>
    <col min="9223" max="9472" width="9.140625" style="301"/>
    <col min="9473" max="9473" width="5.85546875" style="301" customWidth="1"/>
    <col min="9474" max="9474" width="47.28515625" style="301" customWidth="1"/>
    <col min="9475" max="9475" width="14" style="301" customWidth="1"/>
    <col min="9476" max="9476" width="47.28515625" style="301" customWidth="1"/>
    <col min="9477" max="9477" width="14" style="301" customWidth="1"/>
    <col min="9478" max="9478" width="4.140625" style="301" customWidth="1"/>
    <col min="9479" max="9728" width="9.140625" style="301"/>
    <col min="9729" max="9729" width="5.85546875" style="301" customWidth="1"/>
    <col min="9730" max="9730" width="47.28515625" style="301" customWidth="1"/>
    <col min="9731" max="9731" width="14" style="301" customWidth="1"/>
    <col min="9732" max="9732" width="47.28515625" style="301" customWidth="1"/>
    <col min="9733" max="9733" width="14" style="301" customWidth="1"/>
    <col min="9734" max="9734" width="4.140625" style="301" customWidth="1"/>
    <col min="9735" max="9984" width="9.140625" style="301"/>
    <col min="9985" max="9985" width="5.85546875" style="301" customWidth="1"/>
    <col min="9986" max="9986" width="47.28515625" style="301" customWidth="1"/>
    <col min="9987" max="9987" width="14" style="301" customWidth="1"/>
    <col min="9988" max="9988" width="47.28515625" style="301" customWidth="1"/>
    <col min="9989" max="9989" width="14" style="301" customWidth="1"/>
    <col min="9990" max="9990" width="4.140625" style="301" customWidth="1"/>
    <col min="9991" max="10240" width="9.140625" style="301"/>
    <col min="10241" max="10241" width="5.85546875" style="301" customWidth="1"/>
    <col min="10242" max="10242" width="47.28515625" style="301" customWidth="1"/>
    <col min="10243" max="10243" width="14" style="301" customWidth="1"/>
    <col min="10244" max="10244" width="47.28515625" style="301" customWidth="1"/>
    <col min="10245" max="10245" width="14" style="301" customWidth="1"/>
    <col min="10246" max="10246" width="4.140625" style="301" customWidth="1"/>
    <col min="10247" max="10496" width="9.140625" style="301"/>
    <col min="10497" max="10497" width="5.85546875" style="301" customWidth="1"/>
    <col min="10498" max="10498" width="47.28515625" style="301" customWidth="1"/>
    <col min="10499" max="10499" width="14" style="301" customWidth="1"/>
    <col min="10500" max="10500" width="47.28515625" style="301" customWidth="1"/>
    <col min="10501" max="10501" width="14" style="301" customWidth="1"/>
    <col min="10502" max="10502" width="4.140625" style="301" customWidth="1"/>
    <col min="10503" max="10752" width="9.140625" style="301"/>
    <col min="10753" max="10753" width="5.85546875" style="301" customWidth="1"/>
    <col min="10754" max="10754" width="47.28515625" style="301" customWidth="1"/>
    <col min="10755" max="10755" width="14" style="301" customWidth="1"/>
    <col min="10756" max="10756" width="47.28515625" style="301" customWidth="1"/>
    <col min="10757" max="10757" width="14" style="301" customWidth="1"/>
    <col min="10758" max="10758" width="4.140625" style="301" customWidth="1"/>
    <col min="10759" max="11008" width="9.140625" style="301"/>
    <col min="11009" max="11009" width="5.85546875" style="301" customWidth="1"/>
    <col min="11010" max="11010" width="47.28515625" style="301" customWidth="1"/>
    <col min="11011" max="11011" width="14" style="301" customWidth="1"/>
    <col min="11012" max="11012" width="47.28515625" style="301" customWidth="1"/>
    <col min="11013" max="11013" width="14" style="301" customWidth="1"/>
    <col min="11014" max="11014" width="4.140625" style="301" customWidth="1"/>
    <col min="11015" max="11264" width="9.140625" style="301"/>
    <col min="11265" max="11265" width="5.85546875" style="301" customWidth="1"/>
    <col min="11266" max="11266" width="47.28515625" style="301" customWidth="1"/>
    <col min="11267" max="11267" width="14" style="301" customWidth="1"/>
    <col min="11268" max="11268" width="47.28515625" style="301" customWidth="1"/>
    <col min="11269" max="11269" width="14" style="301" customWidth="1"/>
    <col min="11270" max="11270" width="4.140625" style="301" customWidth="1"/>
    <col min="11271" max="11520" width="9.140625" style="301"/>
    <col min="11521" max="11521" width="5.85546875" style="301" customWidth="1"/>
    <col min="11522" max="11522" width="47.28515625" style="301" customWidth="1"/>
    <col min="11523" max="11523" width="14" style="301" customWidth="1"/>
    <col min="11524" max="11524" width="47.28515625" style="301" customWidth="1"/>
    <col min="11525" max="11525" width="14" style="301" customWidth="1"/>
    <col min="11526" max="11526" width="4.140625" style="301" customWidth="1"/>
    <col min="11527" max="11776" width="9.140625" style="301"/>
    <col min="11777" max="11777" width="5.85546875" style="301" customWidth="1"/>
    <col min="11778" max="11778" width="47.28515625" style="301" customWidth="1"/>
    <col min="11779" max="11779" width="14" style="301" customWidth="1"/>
    <col min="11780" max="11780" width="47.28515625" style="301" customWidth="1"/>
    <col min="11781" max="11781" width="14" style="301" customWidth="1"/>
    <col min="11782" max="11782" width="4.140625" style="301" customWidth="1"/>
    <col min="11783" max="12032" width="9.140625" style="301"/>
    <col min="12033" max="12033" width="5.85546875" style="301" customWidth="1"/>
    <col min="12034" max="12034" width="47.28515625" style="301" customWidth="1"/>
    <col min="12035" max="12035" width="14" style="301" customWidth="1"/>
    <col min="12036" max="12036" width="47.28515625" style="301" customWidth="1"/>
    <col min="12037" max="12037" width="14" style="301" customWidth="1"/>
    <col min="12038" max="12038" width="4.140625" style="301" customWidth="1"/>
    <col min="12039" max="12288" width="9.140625" style="301"/>
    <col min="12289" max="12289" width="5.85546875" style="301" customWidth="1"/>
    <col min="12290" max="12290" width="47.28515625" style="301" customWidth="1"/>
    <col min="12291" max="12291" width="14" style="301" customWidth="1"/>
    <col min="12292" max="12292" width="47.28515625" style="301" customWidth="1"/>
    <col min="12293" max="12293" width="14" style="301" customWidth="1"/>
    <col min="12294" max="12294" width="4.140625" style="301" customWidth="1"/>
    <col min="12295" max="12544" width="9.140625" style="301"/>
    <col min="12545" max="12545" width="5.85546875" style="301" customWidth="1"/>
    <col min="12546" max="12546" width="47.28515625" style="301" customWidth="1"/>
    <col min="12547" max="12547" width="14" style="301" customWidth="1"/>
    <col min="12548" max="12548" width="47.28515625" style="301" customWidth="1"/>
    <col min="12549" max="12549" width="14" style="301" customWidth="1"/>
    <col min="12550" max="12550" width="4.140625" style="301" customWidth="1"/>
    <col min="12551" max="12800" width="9.140625" style="301"/>
    <col min="12801" max="12801" width="5.85546875" style="301" customWidth="1"/>
    <col min="12802" max="12802" width="47.28515625" style="301" customWidth="1"/>
    <col min="12803" max="12803" width="14" style="301" customWidth="1"/>
    <col min="12804" max="12804" width="47.28515625" style="301" customWidth="1"/>
    <col min="12805" max="12805" width="14" style="301" customWidth="1"/>
    <col min="12806" max="12806" width="4.140625" style="301" customWidth="1"/>
    <col min="12807" max="13056" width="9.140625" style="301"/>
    <col min="13057" max="13057" width="5.85546875" style="301" customWidth="1"/>
    <col min="13058" max="13058" width="47.28515625" style="301" customWidth="1"/>
    <col min="13059" max="13059" width="14" style="301" customWidth="1"/>
    <col min="13060" max="13060" width="47.28515625" style="301" customWidth="1"/>
    <col min="13061" max="13061" width="14" style="301" customWidth="1"/>
    <col min="13062" max="13062" width="4.140625" style="301" customWidth="1"/>
    <col min="13063" max="13312" width="9.140625" style="301"/>
    <col min="13313" max="13313" width="5.85546875" style="301" customWidth="1"/>
    <col min="13314" max="13314" width="47.28515625" style="301" customWidth="1"/>
    <col min="13315" max="13315" width="14" style="301" customWidth="1"/>
    <col min="13316" max="13316" width="47.28515625" style="301" customWidth="1"/>
    <col min="13317" max="13317" width="14" style="301" customWidth="1"/>
    <col min="13318" max="13318" width="4.140625" style="301" customWidth="1"/>
    <col min="13319" max="13568" width="9.140625" style="301"/>
    <col min="13569" max="13569" width="5.85546875" style="301" customWidth="1"/>
    <col min="13570" max="13570" width="47.28515625" style="301" customWidth="1"/>
    <col min="13571" max="13571" width="14" style="301" customWidth="1"/>
    <col min="13572" max="13572" width="47.28515625" style="301" customWidth="1"/>
    <col min="13573" max="13573" width="14" style="301" customWidth="1"/>
    <col min="13574" max="13574" width="4.140625" style="301" customWidth="1"/>
    <col min="13575" max="13824" width="9.140625" style="301"/>
    <col min="13825" max="13825" width="5.85546875" style="301" customWidth="1"/>
    <col min="13826" max="13826" width="47.28515625" style="301" customWidth="1"/>
    <col min="13827" max="13827" width="14" style="301" customWidth="1"/>
    <col min="13828" max="13828" width="47.28515625" style="301" customWidth="1"/>
    <col min="13829" max="13829" width="14" style="301" customWidth="1"/>
    <col min="13830" max="13830" width="4.140625" style="301" customWidth="1"/>
    <col min="13831" max="14080" width="9.140625" style="301"/>
    <col min="14081" max="14081" width="5.85546875" style="301" customWidth="1"/>
    <col min="14082" max="14082" width="47.28515625" style="301" customWidth="1"/>
    <col min="14083" max="14083" width="14" style="301" customWidth="1"/>
    <col min="14084" max="14084" width="47.28515625" style="301" customWidth="1"/>
    <col min="14085" max="14085" width="14" style="301" customWidth="1"/>
    <col min="14086" max="14086" width="4.140625" style="301" customWidth="1"/>
    <col min="14087" max="14336" width="9.140625" style="301"/>
    <col min="14337" max="14337" width="5.85546875" style="301" customWidth="1"/>
    <col min="14338" max="14338" width="47.28515625" style="301" customWidth="1"/>
    <col min="14339" max="14339" width="14" style="301" customWidth="1"/>
    <col min="14340" max="14340" width="47.28515625" style="301" customWidth="1"/>
    <col min="14341" max="14341" width="14" style="301" customWidth="1"/>
    <col min="14342" max="14342" width="4.140625" style="301" customWidth="1"/>
    <col min="14343" max="14592" width="9.140625" style="301"/>
    <col min="14593" max="14593" width="5.85546875" style="301" customWidth="1"/>
    <col min="14594" max="14594" width="47.28515625" style="301" customWidth="1"/>
    <col min="14595" max="14595" width="14" style="301" customWidth="1"/>
    <col min="14596" max="14596" width="47.28515625" style="301" customWidth="1"/>
    <col min="14597" max="14597" width="14" style="301" customWidth="1"/>
    <col min="14598" max="14598" width="4.140625" style="301" customWidth="1"/>
    <col min="14599" max="14848" width="9.140625" style="301"/>
    <col min="14849" max="14849" width="5.85546875" style="301" customWidth="1"/>
    <col min="14850" max="14850" width="47.28515625" style="301" customWidth="1"/>
    <col min="14851" max="14851" width="14" style="301" customWidth="1"/>
    <col min="14852" max="14852" width="47.28515625" style="301" customWidth="1"/>
    <col min="14853" max="14853" width="14" style="301" customWidth="1"/>
    <col min="14854" max="14854" width="4.140625" style="301" customWidth="1"/>
    <col min="14855" max="15104" width="9.140625" style="301"/>
    <col min="15105" max="15105" width="5.85546875" style="301" customWidth="1"/>
    <col min="15106" max="15106" width="47.28515625" style="301" customWidth="1"/>
    <col min="15107" max="15107" width="14" style="301" customWidth="1"/>
    <col min="15108" max="15108" width="47.28515625" style="301" customWidth="1"/>
    <col min="15109" max="15109" width="14" style="301" customWidth="1"/>
    <col min="15110" max="15110" width="4.140625" style="301" customWidth="1"/>
    <col min="15111" max="15360" width="9.140625" style="301"/>
    <col min="15361" max="15361" width="5.85546875" style="301" customWidth="1"/>
    <col min="15362" max="15362" width="47.28515625" style="301" customWidth="1"/>
    <col min="15363" max="15363" width="14" style="301" customWidth="1"/>
    <col min="15364" max="15364" width="47.28515625" style="301" customWidth="1"/>
    <col min="15365" max="15365" width="14" style="301" customWidth="1"/>
    <col min="15366" max="15366" width="4.140625" style="301" customWidth="1"/>
    <col min="15367" max="15616" width="9.140625" style="301"/>
    <col min="15617" max="15617" width="5.85546875" style="301" customWidth="1"/>
    <col min="15618" max="15618" width="47.28515625" style="301" customWidth="1"/>
    <col min="15619" max="15619" width="14" style="301" customWidth="1"/>
    <col min="15620" max="15620" width="47.28515625" style="301" customWidth="1"/>
    <col min="15621" max="15621" width="14" style="301" customWidth="1"/>
    <col min="15622" max="15622" width="4.140625" style="301" customWidth="1"/>
    <col min="15623" max="15872" width="9.140625" style="301"/>
    <col min="15873" max="15873" width="5.85546875" style="301" customWidth="1"/>
    <col min="15874" max="15874" width="47.28515625" style="301" customWidth="1"/>
    <col min="15875" max="15875" width="14" style="301" customWidth="1"/>
    <col min="15876" max="15876" width="47.28515625" style="301" customWidth="1"/>
    <col min="15877" max="15877" width="14" style="301" customWidth="1"/>
    <col min="15878" max="15878" width="4.140625" style="301" customWidth="1"/>
    <col min="15879" max="16128" width="9.140625" style="301"/>
    <col min="16129" max="16129" width="5.85546875" style="301" customWidth="1"/>
    <col min="16130" max="16130" width="47.28515625" style="301" customWidth="1"/>
    <col min="16131" max="16131" width="14" style="301" customWidth="1"/>
    <col min="16132" max="16132" width="47.28515625" style="301" customWidth="1"/>
    <col min="16133" max="16133" width="14" style="301" customWidth="1"/>
    <col min="16134" max="16134" width="4.140625" style="301" customWidth="1"/>
    <col min="16135" max="16384" width="9.140625" style="301"/>
  </cols>
  <sheetData>
    <row r="1" spans="1:6" x14ac:dyDescent="0.25">
      <c r="D1" s="1067" t="s">
        <v>1025</v>
      </c>
      <c r="E1" s="1067"/>
    </row>
    <row r="4" spans="1:6" ht="31.5" x14ac:dyDescent="0.25">
      <c r="B4" s="304" t="s">
        <v>487</v>
      </c>
      <c r="C4" s="305"/>
      <c r="D4" s="305"/>
      <c r="E4" s="305"/>
      <c r="F4" s="1068"/>
    </row>
    <row r="5" spans="1:6" ht="14.25" thickBot="1" x14ac:dyDescent="0.3">
      <c r="E5" s="306" t="s">
        <v>744</v>
      </c>
      <c r="F5" s="1068"/>
    </row>
    <row r="6" spans="1:6" ht="13.5" thickBot="1" x14ac:dyDescent="0.3">
      <c r="A6" s="1072" t="s">
        <v>124</v>
      </c>
      <c r="B6" s="307" t="s">
        <v>8</v>
      </c>
      <c r="C6" s="308"/>
      <c r="D6" s="307" t="s">
        <v>74</v>
      </c>
      <c r="E6" s="309"/>
      <c r="F6" s="1068"/>
    </row>
    <row r="7" spans="1:6" s="313" customFormat="1" ht="24.75" thickBot="1" x14ac:dyDescent="0.3">
      <c r="A7" s="1073"/>
      <c r="B7" s="310" t="s">
        <v>320</v>
      </c>
      <c r="C7" s="311" t="s">
        <v>932</v>
      </c>
      <c r="D7" s="740" t="s">
        <v>320</v>
      </c>
      <c r="E7" s="741" t="str">
        <f>C7</f>
        <v>2019. évi előirányzat</v>
      </c>
      <c r="F7" s="1068"/>
    </row>
    <row r="8" spans="1:6" s="313" customFormat="1" ht="13.5" thickBot="1" x14ac:dyDescent="0.3">
      <c r="A8" s="314" t="s">
        <v>128</v>
      </c>
      <c r="B8" s="315" t="s">
        <v>129</v>
      </c>
      <c r="C8" s="316" t="s">
        <v>130</v>
      </c>
      <c r="D8" s="742" t="s">
        <v>131</v>
      </c>
      <c r="E8" s="314" t="s">
        <v>132</v>
      </c>
      <c r="F8" s="1068"/>
    </row>
    <row r="9" spans="1:6" ht="12.95" customHeight="1" x14ac:dyDescent="0.25">
      <c r="A9" s="319" t="s">
        <v>9</v>
      </c>
      <c r="B9" s="320" t="s">
        <v>488</v>
      </c>
      <c r="C9" s="348"/>
      <c r="D9" s="320" t="s">
        <v>82</v>
      </c>
      <c r="E9" s="349"/>
      <c r="F9" s="1068"/>
    </row>
    <row r="10" spans="1:6" x14ac:dyDescent="0.25">
      <c r="A10" s="323" t="s">
        <v>31</v>
      </c>
      <c r="B10" s="324" t="s">
        <v>489</v>
      </c>
      <c r="C10" s="350"/>
      <c r="D10" s="324" t="s">
        <v>490</v>
      </c>
      <c r="E10" s="351"/>
      <c r="F10" s="1068"/>
    </row>
    <row r="11" spans="1:6" ht="12.95" customHeight="1" x14ac:dyDescent="0.25">
      <c r="A11" s="323" t="s">
        <v>41</v>
      </c>
      <c r="B11" s="324" t="s">
        <v>491</v>
      </c>
      <c r="C11" s="350"/>
      <c r="D11" s="324" t="s">
        <v>83</v>
      </c>
      <c r="E11" s="351"/>
      <c r="F11" s="1068"/>
    </row>
    <row r="12" spans="1:6" ht="12.95" customHeight="1" x14ac:dyDescent="0.25">
      <c r="A12" s="323" t="s">
        <v>43</v>
      </c>
      <c r="B12" s="324" t="s">
        <v>492</v>
      </c>
      <c r="C12" s="350"/>
      <c r="D12" s="324" t="s">
        <v>493</v>
      </c>
      <c r="E12" s="351"/>
      <c r="F12" s="1068"/>
    </row>
    <row r="13" spans="1:6" ht="12.75" customHeight="1" x14ac:dyDescent="0.25">
      <c r="A13" s="323" t="s">
        <v>50</v>
      </c>
      <c r="B13" s="324" t="s">
        <v>494</v>
      </c>
      <c r="C13" s="350"/>
      <c r="D13" s="324" t="s">
        <v>278</v>
      </c>
      <c r="E13" s="351">
        <v>34244777</v>
      </c>
      <c r="F13" s="1068"/>
    </row>
    <row r="14" spans="1:6" ht="12.95" customHeight="1" x14ac:dyDescent="0.25">
      <c r="A14" s="323" t="s">
        <v>58</v>
      </c>
      <c r="B14" s="324" t="s">
        <v>495</v>
      </c>
      <c r="C14" s="352">
        <v>7180000</v>
      </c>
      <c r="D14" s="329"/>
      <c r="E14" s="351"/>
      <c r="F14" s="1068"/>
    </row>
    <row r="15" spans="1:6" ht="12.95" customHeight="1" x14ac:dyDescent="0.25">
      <c r="A15" s="323" t="s">
        <v>60</v>
      </c>
      <c r="B15" s="329"/>
      <c r="C15" s="350"/>
      <c r="D15" s="329"/>
      <c r="E15" s="351"/>
      <c r="F15" s="1068"/>
    </row>
    <row r="16" spans="1:6" ht="12.95" customHeight="1" x14ac:dyDescent="0.25">
      <c r="A16" s="323" t="s">
        <v>62</v>
      </c>
      <c r="B16" s="329"/>
      <c r="C16" s="350"/>
      <c r="D16" s="329"/>
      <c r="E16" s="351"/>
      <c r="F16" s="1068"/>
    </row>
    <row r="17" spans="1:6" ht="12.95" customHeight="1" x14ac:dyDescent="0.25">
      <c r="A17" s="323" t="s">
        <v>64</v>
      </c>
      <c r="B17" s="329"/>
      <c r="C17" s="352"/>
      <c r="D17" s="329"/>
      <c r="E17" s="351"/>
      <c r="F17" s="1068"/>
    </row>
    <row r="18" spans="1:6" x14ac:dyDescent="0.25">
      <c r="A18" s="323" t="s">
        <v>72</v>
      </c>
      <c r="B18" s="329"/>
      <c r="C18" s="352"/>
      <c r="D18" s="329"/>
      <c r="E18" s="351"/>
      <c r="F18" s="1068"/>
    </row>
    <row r="19" spans="1:6" ht="12.95" customHeight="1" thickBot="1" x14ac:dyDescent="0.3">
      <c r="A19" s="353" t="s">
        <v>447</v>
      </c>
      <c r="B19" s="354"/>
      <c r="C19" s="355"/>
      <c r="D19" s="356" t="s">
        <v>446</v>
      </c>
      <c r="E19" s="357"/>
      <c r="F19" s="1068"/>
    </row>
    <row r="20" spans="1:6" ht="15.95" customHeight="1" thickBot="1" x14ac:dyDescent="0.3">
      <c r="A20" s="334" t="s">
        <v>448</v>
      </c>
      <c r="B20" s="335" t="s">
        <v>496</v>
      </c>
      <c r="C20" s="358">
        <f>+C9+C11+C12+C14+C15+C16+C17+C18+C19</f>
        <v>7180000</v>
      </c>
      <c r="D20" s="335" t="s">
        <v>497</v>
      </c>
      <c r="E20" s="359">
        <f>+E9+E11+E13+E14+E15+E16+E17+E18+E19</f>
        <v>34244777</v>
      </c>
      <c r="F20" s="1068"/>
    </row>
    <row r="21" spans="1:6" ht="12.95" customHeight="1" x14ac:dyDescent="0.25">
      <c r="A21" s="319" t="s">
        <v>449</v>
      </c>
      <c r="B21" s="360" t="s">
        <v>498</v>
      </c>
      <c r="C21" s="361">
        <f>+C22+C23+C24+C25+C26</f>
        <v>0</v>
      </c>
      <c r="D21" s="339" t="s">
        <v>454</v>
      </c>
      <c r="E21" s="362"/>
      <c r="F21" s="1068"/>
    </row>
    <row r="22" spans="1:6" ht="12.95" customHeight="1" x14ac:dyDescent="0.25">
      <c r="A22" s="323" t="s">
        <v>452</v>
      </c>
      <c r="B22" s="363" t="s">
        <v>67</v>
      </c>
      <c r="C22" s="364"/>
      <c r="D22" s="339" t="s">
        <v>499</v>
      </c>
      <c r="E22" s="365"/>
      <c r="F22" s="1068"/>
    </row>
    <row r="23" spans="1:6" ht="12.95" customHeight="1" x14ac:dyDescent="0.25">
      <c r="A23" s="319" t="s">
        <v>455</v>
      </c>
      <c r="B23" s="363" t="s">
        <v>500</v>
      </c>
      <c r="C23" s="364"/>
      <c r="D23" s="339" t="s">
        <v>460</v>
      </c>
      <c r="E23" s="365"/>
      <c r="F23" s="1068"/>
    </row>
    <row r="24" spans="1:6" ht="12.95" customHeight="1" x14ac:dyDescent="0.25">
      <c r="A24" s="323" t="s">
        <v>458</v>
      </c>
      <c r="B24" s="363" t="s">
        <v>501</v>
      </c>
      <c r="C24" s="364"/>
      <c r="D24" s="339" t="s">
        <v>463</v>
      </c>
      <c r="E24" s="365"/>
      <c r="F24" s="1068"/>
    </row>
    <row r="25" spans="1:6" ht="12.95" customHeight="1" x14ac:dyDescent="0.25">
      <c r="A25" s="319" t="s">
        <v>461</v>
      </c>
      <c r="B25" s="363" t="s">
        <v>502</v>
      </c>
      <c r="C25" s="364"/>
      <c r="D25" s="337" t="s">
        <v>466</v>
      </c>
      <c r="E25" s="365"/>
      <c r="F25" s="1068"/>
    </row>
    <row r="26" spans="1:6" ht="12.95" customHeight="1" x14ac:dyDescent="0.25">
      <c r="A26" s="323" t="s">
        <v>464</v>
      </c>
      <c r="B26" s="366" t="s">
        <v>503</v>
      </c>
      <c r="C26" s="364"/>
      <c r="D26" s="339" t="s">
        <v>504</v>
      </c>
      <c r="E26" s="365"/>
      <c r="F26" s="1068"/>
    </row>
    <row r="27" spans="1:6" ht="12.95" customHeight="1" x14ac:dyDescent="0.25">
      <c r="A27" s="319" t="s">
        <v>467</v>
      </c>
      <c r="B27" s="367" t="s">
        <v>505</v>
      </c>
      <c r="C27" s="368">
        <f>+C28+C29+C30+C31+C32</f>
        <v>0</v>
      </c>
      <c r="D27" s="369" t="s">
        <v>472</v>
      </c>
      <c r="E27" s="365"/>
      <c r="F27" s="1068"/>
    </row>
    <row r="28" spans="1:6" ht="12.95" customHeight="1" x14ac:dyDescent="0.25">
      <c r="A28" s="323" t="s">
        <v>470</v>
      </c>
      <c r="B28" s="366" t="s">
        <v>506</v>
      </c>
      <c r="C28" s="364"/>
      <c r="D28" s="369" t="s">
        <v>507</v>
      </c>
      <c r="E28" s="365"/>
      <c r="F28" s="1068"/>
    </row>
    <row r="29" spans="1:6" ht="12.95" customHeight="1" x14ac:dyDescent="0.25">
      <c r="A29" s="319" t="s">
        <v>473</v>
      </c>
      <c r="B29" s="366" t="s">
        <v>508</v>
      </c>
      <c r="C29" s="364"/>
      <c r="D29" s="370"/>
      <c r="E29" s="365"/>
      <c r="F29" s="1068"/>
    </row>
    <row r="30" spans="1:6" ht="12.95" customHeight="1" x14ac:dyDescent="0.25">
      <c r="A30" s="323" t="s">
        <v>475</v>
      </c>
      <c r="B30" s="363" t="s">
        <v>509</v>
      </c>
      <c r="C30" s="364"/>
      <c r="D30" s="371"/>
      <c r="E30" s="365"/>
      <c r="F30" s="1068"/>
    </row>
    <row r="31" spans="1:6" ht="12.95" customHeight="1" x14ac:dyDescent="0.25">
      <c r="A31" s="319" t="s">
        <v>478</v>
      </c>
      <c r="B31" s="372" t="s">
        <v>510</v>
      </c>
      <c r="C31" s="364"/>
      <c r="D31" s="329"/>
      <c r="E31" s="365"/>
      <c r="F31" s="1068"/>
    </row>
    <row r="32" spans="1:6" ht="12.95" customHeight="1" thickBot="1" x14ac:dyDescent="0.3">
      <c r="A32" s="323" t="s">
        <v>481</v>
      </c>
      <c r="B32" s="373" t="s">
        <v>511</v>
      </c>
      <c r="C32" s="364"/>
      <c r="D32" s="371"/>
      <c r="E32" s="365"/>
      <c r="F32" s="1068"/>
    </row>
    <row r="33" spans="1:6" ht="21.75" customHeight="1" thickBot="1" x14ac:dyDescent="0.3">
      <c r="A33" s="334" t="s">
        <v>484</v>
      </c>
      <c r="B33" s="335" t="s">
        <v>512</v>
      </c>
      <c r="C33" s="358">
        <f>+C21+C27</f>
        <v>0</v>
      </c>
      <c r="D33" s="335" t="s">
        <v>513</v>
      </c>
      <c r="E33" s="359">
        <f>SUM(E21:E32)</f>
        <v>0</v>
      </c>
      <c r="F33" s="1068"/>
    </row>
    <row r="34" spans="1:6" ht="13.5" thickBot="1" x14ac:dyDescent="0.3">
      <c r="A34" s="334" t="s">
        <v>514</v>
      </c>
      <c r="B34" s="346" t="s">
        <v>515</v>
      </c>
      <c r="C34" s="374">
        <f>+C20+C33</f>
        <v>7180000</v>
      </c>
      <c r="D34" s="346" t="s">
        <v>516</v>
      </c>
      <c r="E34" s="374">
        <f>+E20+E33</f>
        <v>34244777</v>
      </c>
      <c r="F34" s="1068"/>
    </row>
    <row r="35" spans="1:6" ht="13.5" thickBot="1" x14ac:dyDescent="0.3">
      <c r="A35" s="334" t="s">
        <v>517</v>
      </c>
      <c r="B35" s="346" t="s">
        <v>482</v>
      </c>
      <c r="C35" s="374">
        <f>IF(C20-E20&lt;0,E20-C20,"-")</f>
        <v>27064777</v>
      </c>
      <c r="D35" s="346" t="s">
        <v>483</v>
      </c>
      <c r="E35" s="374" t="str">
        <f>IF(C20-E20&gt;0,C20-E20,"-")</f>
        <v>-</v>
      </c>
      <c r="F35" s="1068"/>
    </row>
    <row r="36" spans="1:6" ht="13.5" thickBot="1" x14ac:dyDescent="0.3">
      <c r="A36" s="334" t="s">
        <v>518</v>
      </c>
      <c r="B36" s="346" t="s">
        <v>485</v>
      </c>
      <c r="C36" s="374">
        <f>IF(C20+C21-E34&lt;0,E34-(C20+C21),"-")</f>
        <v>27064777</v>
      </c>
      <c r="D36" s="346" t="s">
        <v>486</v>
      </c>
      <c r="E36" s="374" t="str">
        <f>IF(C20+C21-E34&gt;0,C20+C21-E34,"-")</f>
        <v>-</v>
      </c>
      <c r="F36" s="1068"/>
    </row>
  </sheetData>
  <mergeCells count="3">
    <mergeCell ref="D1:E1"/>
    <mergeCell ref="F4:F36"/>
    <mergeCell ref="A6:A7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9"/>
  <sheetViews>
    <sheetView topLeftCell="A16" workbookViewId="0">
      <selection activeCell="F10" sqref="F10"/>
    </sheetView>
  </sheetViews>
  <sheetFormatPr defaultRowHeight="12.75" x14ac:dyDescent="0.2"/>
  <cols>
    <col min="1" max="1" width="0.42578125" style="73" customWidth="1"/>
    <col min="2" max="2" width="3.5703125" style="73" hidden="1" customWidth="1"/>
    <col min="3" max="3" width="38.42578125" style="73" customWidth="1"/>
    <col min="4" max="4" width="10.7109375" style="73" customWidth="1"/>
    <col min="5" max="5" width="12.42578125" style="73" customWidth="1"/>
    <col min="6" max="6" width="14" style="73" customWidth="1"/>
    <col min="7" max="7" width="12.42578125" style="73" customWidth="1"/>
    <col min="8" max="8" width="12.7109375" style="73" customWidth="1"/>
    <col min="9" max="255" width="9.140625" style="73"/>
    <col min="256" max="256" width="8.42578125" style="73" customWidth="1"/>
    <col min="257" max="257" width="0" style="73" hidden="1" customWidth="1"/>
    <col min="258" max="258" width="38.42578125" style="73" customWidth="1"/>
    <col min="259" max="259" width="14.140625" style="73" bestFit="1" customWidth="1"/>
    <col min="260" max="511" width="9.140625" style="73"/>
    <col min="512" max="512" width="8.42578125" style="73" customWidth="1"/>
    <col min="513" max="513" width="0" style="73" hidden="1" customWidth="1"/>
    <col min="514" max="514" width="38.42578125" style="73" customWidth="1"/>
    <col min="515" max="515" width="14.140625" style="73" bestFit="1" customWidth="1"/>
    <col min="516" max="767" width="9.140625" style="73"/>
    <col min="768" max="768" width="8.42578125" style="73" customWidth="1"/>
    <col min="769" max="769" width="0" style="73" hidden="1" customWidth="1"/>
    <col min="770" max="770" width="38.42578125" style="73" customWidth="1"/>
    <col min="771" max="771" width="14.140625" style="73" bestFit="1" customWidth="1"/>
    <col min="772" max="1023" width="9.140625" style="73"/>
    <col min="1024" max="1024" width="8.42578125" style="73" customWidth="1"/>
    <col min="1025" max="1025" width="0" style="73" hidden="1" customWidth="1"/>
    <col min="1026" max="1026" width="38.42578125" style="73" customWidth="1"/>
    <col min="1027" max="1027" width="14.140625" style="73" bestFit="1" customWidth="1"/>
    <col min="1028" max="1279" width="9.140625" style="73"/>
    <col min="1280" max="1280" width="8.42578125" style="73" customWidth="1"/>
    <col min="1281" max="1281" width="0" style="73" hidden="1" customWidth="1"/>
    <col min="1282" max="1282" width="38.42578125" style="73" customWidth="1"/>
    <col min="1283" max="1283" width="14.140625" style="73" bestFit="1" customWidth="1"/>
    <col min="1284" max="1535" width="9.140625" style="73"/>
    <col min="1536" max="1536" width="8.42578125" style="73" customWidth="1"/>
    <col min="1537" max="1537" width="0" style="73" hidden="1" customWidth="1"/>
    <col min="1538" max="1538" width="38.42578125" style="73" customWidth="1"/>
    <col min="1539" max="1539" width="14.140625" style="73" bestFit="1" customWidth="1"/>
    <col min="1540" max="1791" width="9.140625" style="73"/>
    <col min="1792" max="1792" width="8.42578125" style="73" customWidth="1"/>
    <col min="1793" max="1793" width="0" style="73" hidden="1" customWidth="1"/>
    <col min="1794" max="1794" width="38.42578125" style="73" customWidth="1"/>
    <col min="1795" max="1795" width="14.140625" style="73" bestFit="1" customWidth="1"/>
    <col min="1796" max="2047" width="9.140625" style="73"/>
    <col min="2048" max="2048" width="8.42578125" style="73" customWidth="1"/>
    <col min="2049" max="2049" width="0" style="73" hidden="1" customWidth="1"/>
    <col min="2050" max="2050" width="38.42578125" style="73" customWidth="1"/>
    <col min="2051" max="2051" width="14.140625" style="73" bestFit="1" customWidth="1"/>
    <col min="2052" max="2303" width="9.140625" style="73"/>
    <col min="2304" max="2304" width="8.42578125" style="73" customWidth="1"/>
    <col min="2305" max="2305" width="0" style="73" hidden="1" customWidth="1"/>
    <col min="2306" max="2306" width="38.42578125" style="73" customWidth="1"/>
    <col min="2307" max="2307" width="14.140625" style="73" bestFit="1" customWidth="1"/>
    <col min="2308" max="2559" width="9.140625" style="73"/>
    <col min="2560" max="2560" width="8.42578125" style="73" customWidth="1"/>
    <col min="2561" max="2561" width="0" style="73" hidden="1" customWidth="1"/>
    <col min="2562" max="2562" width="38.42578125" style="73" customWidth="1"/>
    <col min="2563" max="2563" width="14.140625" style="73" bestFit="1" customWidth="1"/>
    <col min="2564" max="2815" width="9.140625" style="73"/>
    <col min="2816" max="2816" width="8.42578125" style="73" customWidth="1"/>
    <col min="2817" max="2817" width="0" style="73" hidden="1" customWidth="1"/>
    <col min="2818" max="2818" width="38.42578125" style="73" customWidth="1"/>
    <col min="2819" max="2819" width="14.140625" style="73" bestFit="1" customWidth="1"/>
    <col min="2820" max="3071" width="9.140625" style="73"/>
    <col min="3072" max="3072" width="8.42578125" style="73" customWidth="1"/>
    <col min="3073" max="3073" width="0" style="73" hidden="1" customWidth="1"/>
    <col min="3074" max="3074" width="38.42578125" style="73" customWidth="1"/>
    <col min="3075" max="3075" width="14.140625" style="73" bestFit="1" customWidth="1"/>
    <col min="3076" max="3327" width="9.140625" style="73"/>
    <col min="3328" max="3328" width="8.42578125" style="73" customWidth="1"/>
    <col min="3329" max="3329" width="0" style="73" hidden="1" customWidth="1"/>
    <col min="3330" max="3330" width="38.42578125" style="73" customWidth="1"/>
    <col min="3331" max="3331" width="14.140625" style="73" bestFit="1" customWidth="1"/>
    <col min="3332" max="3583" width="9.140625" style="73"/>
    <col min="3584" max="3584" width="8.42578125" style="73" customWidth="1"/>
    <col min="3585" max="3585" width="0" style="73" hidden="1" customWidth="1"/>
    <col min="3586" max="3586" width="38.42578125" style="73" customWidth="1"/>
    <col min="3587" max="3587" width="14.140625" style="73" bestFit="1" customWidth="1"/>
    <col min="3588" max="3839" width="9.140625" style="73"/>
    <col min="3840" max="3840" width="8.42578125" style="73" customWidth="1"/>
    <col min="3841" max="3841" width="0" style="73" hidden="1" customWidth="1"/>
    <col min="3842" max="3842" width="38.42578125" style="73" customWidth="1"/>
    <col min="3843" max="3843" width="14.140625" style="73" bestFit="1" customWidth="1"/>
    <col min="3844" max="4095" width="9.140625" style="73"/>
    <col min="4096" max="4096" width="8.42578125" style="73" customWidth="1"/>
    <col min="4097" max="4097" width="0" style="73" hidden="1" customWidth="1"/>
    <col min="4098" max="4098" width="38.42578125" style="73" customWidth="1"/>
    <col min="4099" max="4099" width="14.140625" style="73" bestFit="1" customWidth="1"/>
    <col min="4100" max="4351" width="9.140625" style="73"/>
    <col min="4352" max="4352" width="8.42578125" style="73" customWidth="1"/>
    <col min="4353" max="4353" width="0" style="73" hidden="1" customWidth="1"/>
    <col min="4354" max="4354" width="38.42578125" style="73" customWidth="1"/>
    <col min="4355" max="4355" width="14.140625" style="73" bestFit="1" customWidth="1"/>
    <col min="4356" max="4607" width="9.140625" style="73"/>
    <col min="4608" max="4608" width="8.42578125" style="73" customWidth="1"/>
    <col min="4609" max="4609" width="0" style="73" hidden="1" customWidth="1"/>
    <col min="4610" max="4610" width="38.42578125" style="73" customWidth="1"/>
    <col min="4611" max="4611" width="14.140625" style="73" bestFit="1" customWidth="1"/>
    <col min="4612" max="4863" width="9.140625" style="73"/>
    <col min="4864" max="4864" width="8.42578125" style="73" customWidth="1"/>
    <col min="4865" max="4865" width="0" style="73" hidden="1" customWidth="1"/>
    <col min="4866" max="4866" width="38.42578125" style="73" customWidth="1"/>
    <col min="4867" max="4867" width="14.140625" style="73" bestFit="1" customWidth="1"/>
    <col min="4868" max="5119" width="9.140625" style="73"/>
    <col min="5120" max="5120" width="8.42578125" style="73" customWidth="1"/>
    <col min="5121" max="5121" width="0" style="73" hidden="1" customWidth="1"/>
    <col min="5122" max="5122" width="38.42578125" style="73" customWidth="1"/>
    <col min="5123" max="5123" width="14.140625" style="73" bestFit="1" customWidth="1"/>
    <col min="5124" max="5375" width="9.140625" style="73"/>
    <col min="5376" max="5376" width="8.42578125" style="73" customWidth="1"/>
    <col min="5377" max="5377" width="0" style="73" hidden="1" customWidth="1"/>
    <col min="5378" max="5378" width="38.42578125" style="73" customWidth="1"/>
    <col min="5379" max="5379" width="14.140625" style="73" bestFit="1" customWidth="1"/>
    <col min="5380" max="5631" width="9.140625" style="73"/>
    <col min="5632" max="5632" width="8.42578125" style="73" customWidth="1"/>
    <col min="5633" max="5633" width="0" style="73" hidden="1" customWidth="1"/>
    <col min="5634" max="5634" width="38.42578125" style="73" customWidth="1"/>
    <col min="5635" max="5635" width="14.140625" style="73" bestFit="1" customWidth="1"/>
    <col min="5636" max="5887" width="9.140625" style="73"/>
    <col min="5888" max="5888" width="8.42578125" style="73" customWidth="1"/>
    <col min="5889" max="5889" width="0" style="73" hidden="1" customWidth="1"/>
    <col min="5890" max="5890" width="38.42578125" style="73" customWidth="1"/>
    <col min="5891" max="5891" width="14.140625" style="73" bestFit="1" customWidth="1"/>
    <col min="5892" max="6143" width="9.140625" style="73"/>
    <col min="6144" max="6144" width="8.42578125" style="73" customWidth="1"/>
    <col min="6145" max="6145" width="0" style="73" hidden="1" customWidth="1"/>
    <col min="6146" max="6146" width="38.42578125" style="73" customWidth="1"/>
    <col min="6147" max="6147" width="14.140625" style="73" bestFit="1" customWidth="1"/>
    <col min="6148" max="6399" width="9.140625" style="73"/>
    <col min="6400" max="6400" width="8.42578125" style="73" customWidth="1"/>
    <col min="6401" max="6401" width="0" style="73" hidden="1" customWidth="1"/>
    <col min="6402" max="6402" width="38.42578125" style="73" customWidth="1"/>
    <col min="6403" max="6403" width="14.140625" style="73" bestFit="1" customWidth="1"/>
    <col min="6404" max="6655" width="9.140625" style="73"/>
    <col min="6656" max="6656" width="8.42578125" style="73" customWidth="1"/>
    <col min="6657" max="6657" width="0" style="73" hidden="1" customWidth="1"/>
    <col min="6658" max="6658" width="38.42578125" style="73" customWidth="1"/>
    <col min="6659" max="6659" width="14.140625" style="73" bestFit="1" customWidth="1"/>
    <col min="6660" max="6911" width="9.140625" style="73"/>
    <col min="6912" max="6912" width="8.42578125" style="73" customWidth="1"/>
    <col min="6913" max="6913" width="0" style="73" hidden="1" customWidth="1"/>
    <col min="6914" max="6914" width="38.42578125" style="73" customWidth="1"/>
    <col min="6915" max="6915" width="14.140625" style="73" bestFit="1" customWidth="1"/>
    <col min="6916" max="7167" width="9.140625" style="73"/>
    <col min="7168" max="7168" width="8.42578125" style="73" customWidth="1"/>
    <col min="7169" max="7169" width="0" style="73" hidden="1" customWidth="1"/>
    <col min="7170" max="7170" width="38.42578125" style="73" customWidth="1"/>
    <col min="7171" max="7171" width="14.140625" style="73" bestFit="1" customWidth="1"/>
    <col min="7172" max="7423" width="9.140625" style="73"/>
    <col min="7424" max="7424" width="8.42578125" style="73" customWidth="1"/>
    <col min="7425" max="7425" width="0" style="73" hidden="1" customWidth="1"/>
    <col min="7426" max="7426" width="38.42578125" style="73" customWidth="1"/>
    <col min="7427" max="7427" width="14.140625" style="73" bestFit="1" customWidth="1"/>
    <col min="7428" max="7679" width="9.140625" style="73"/>
    <col min="7680" max="7680" width="8.42578125" style="73" customWidth="1"/>
    <col min="7681" max="7681" width="0" style="73" hidden="1" customWidth="1"/>
    <col min="7682" max="7682" width="38.42578125" style="73" customWidth="1"/>
    <col min="7683" max="7683" width="14.140625" style="73" bestFit="1" customWidth="1"/>
    <col min="7684" max="7935" width="9.140625" style="73"/>
    <col min="7936" max="7936" width="8.42578125" style="73" customWidth="1"/>
    <col min="7937" max="7937" width="0" style="73" hidden="1" customWidth="1"/>
    <col min="7938" max="7938" width="38.42578125" style="73" customWidth="1"/>
    <col min="7939" max="7939" width="14.140625" style="73" bestFit="1" customWidth="1"/>
    <col min="7940" max="8191" width="9.140625" style="73"/>
    <col min="8192" max="8192" width="8.42578125" style="73" customWidth="1"/>
    <col min="8193" max="8193" width="0" style="73" hidden="1" customWidth="1"/>
    <col min="8194" max="8194" width="38.42578125" style="73" customWidth="1"/>
    <col min="8195" max="8195" width="14.140625" style="73" bestFit="1" customWidth="1"/>
    <col min="8196" max="8447" width="9.140625" style="73"/>
    <col min="8448" max="8448" width="8.42578125" style="73" customWidth="1"/>
    <col min="8449" max="8449" width="0" style="73" hidden="1" customWidth="1"/>
    <col min="8450" max="8450" width="38.42578125" style="73" customWidth="1"/>
    <col min="8451" max="8451" width="14.140625" style="73" bestFit="1" customWidth="1"/>
    <col min="8452" max="8703" width="9.140625" style="73"/>
    <col min="8704" max="8704" width="8.42578125" style="73" customWidth="1"/>
    <col min="8705" max="8705" width="0" style="73" hidden="1" customWidth="1"/>
    <col min="8706" max="8706" width="38.42578125" style="73" customWidth="1"/>
    <col min="8707" max="8707" width="14.140625" style="73" bestFit="1" customWidth="1"/>
    <col min="8708" max="8959" width="9.140625" style="73"/>
    <col min="8960" max="8960" width="8.42578125" style="73" customWidth="1"/>
    <col min="8961" max="8961" width="0" style="73" hidden="1" customWidth="1"/>
    <col min="8962" max="8962" width="38.42578125" style="73" customWidth="1"/>
    <col min="8963" max="8963" width="14.140625" style="73" bestFit="1" customWidth="1"/>
    <col min="8964" max="9215" width="9.140625" style="73"/>
    <col min="9216" max="9216" width="8.42578125" style="73" customWidth="1"/>
    <col min="9217" max="9217" width="0" style="73" hidden="1" customWidth="1"/>
    <col min="9218" max="9218" width="38.42578125" style="73" customWidth="1"/>
    <col min="9219" max="9219" width="14.140625" style="73" bestFit="1" customWidth="1"/>
    <col min="9220" max="9471" width="9.140625" style="73"/>
    <col min="9472" max="9472" width="8.42578125" style="73" customWidth="1"/>
    <col min="9473" max="9473" width="0" style="73" hidden="1" customWidth="1"/>
    <col min="9474" max="9474" width="38.42578125" style="73" customWidth="1"/>
    <col min="9475" max="9475" width="14.140625" style="73" bestFit="1" customWidth="1"/>
    <col min="9476" max="9727" width="9.140625" style="73"/>
    <col min="9728" max="9728" width="8.42578125" style="73" customWidth="1"/>
    <col min="9729" max="9729" width="0" style="73" hidden="1" customWidth="1"/>
    <col min="9730" max="9730" width="38.42578125" style="73" customWidth="1"/>
    <col min="9731" max="9731" width="14.140625" style="73" bestFit="1" customWidth="1"/>
    <col min="9732" max="9983" width="9.140625" style="73"/>
    <col min="9984" max="9984" width="8.42578125" style="73" customWidth="1"/>
    <col min="9985" max="9985" width="0" style="73" hidden="1" customWidth="1"/>
    <col min="9986" max="9986" width="38.42578125" style="73" customWidth="1"/>
    <col min="9987" max="9987" width="14.140625" style="73" bestFit="1" customWidth="1"/>
    <col min="9988" max="10239" width="9.140625" style="73"/>
    <col min="10240" max="10240" width="8.42578125" style="73" customWidth="1"/>
    <col min="10241" max="10241" width="0" style="73" hidden="1" customWidth="1"/>
    <col min="10242" max="10242" width="38.42578125" style="73" customWidth="1"/>
    <col min="10243" max="10243" width="14.140625" style="73" bestFit="1" customWidth="1"/>
    <col min="10244" max="10495" width="9.140625" style="73"/>
    <col min="10496" max="10496" width="8.42578125" style="73" customWidth="1"/>
    <col min="10497" max="10497" width="0" style="73" hidden="1" customWidth="1"/>
    <col min="10498" max="10498" width="38.42578125" style="73" customWidth="1"/>
    <col min="10499" max="10499" width="14.140625" style="73" bestFit="1" customWidth="1"/>
    <col min="10500" max="10751" width="9.140625" style="73"/>
    <col min="10752" max="10752" width="8.42578125" style="73" customWidth="1"/>
    <col min="10753" max="10753" width="0" style="73" hidden="1" customWidth="1"/>
    <col min="10754" max="10754" width="38.42578125" style="73" customWidth="1"/>
    <col min="10755" max="10755" width="14.140625" style="73" bestFit="1" customWidth="1"/>
    <col min="10756" max="11007" width="9.140625" style="73"/>
    <col min="11008" max="11008" width="8.42578125" style="73" customWidth="1"/>
    <col min="11009" max="11009" width="0" style="73" hidden="1" customWidth="1"/>
    <col min="11010" max="11010" width="38.42578125" style="73" customWidth="1"/>
    <col min="11011" max="11011" width="14.140625" style="73" bestFit="1" customWidth="1"/>
    <col min="11012" max="11263" width="9.140625" style="73"/>
    <col min="11264" max="11264" width="8.42578125" style="73" customWidth="1"/>
    <col min="11265" max="11265" width="0" style="73" hidden="1" customWidth="1"/>
    <col min="11266" max="11266" width="38.42578125" style="73" customWidth="1"/>
    <col min="11267" max="11267" width="14.140625" style="73" bestFit="1" customWidth="1"/>
    <col min="11268" max="11519" width="9.140625" style="73"/>
    <col min="11520" max="11520" width="8.42578125" style="73" customWidth="1"/>
    <col min="11521" max="11521" width="0" style="73" hidden="1" customWidth="1"/>
    <col min="11522" max="11522" width="38.42578125" style="73" customWidth="1"/>
    <col min="11523" max="11523" width="14.140625" style="73" bestFit="1" customWidth="1"/>
    <col min="11524" max="11775" width="9.140625" style="73"/>
    <col min="11776" max="11776" width="8.42578125" style="73" customWidth="1"/>
    <col min="11777" max="11777" width="0" style="73" hidden="1" customWidth="1"/>
    <col min="11778" max="11778" width="38.42578125" style="73" customWidth="1"/>
    <col min="11779" max="11779" width="14.140625" style="73" bestFit="1" customWidth="1"/>
    <col min="11780" max="12031" width="9.140625" style="73"/>
    <col min="12032" max="12032" width="8.42578125" style="73" customWidth="1"/>
    <col min="12033" max="12033" width="0" style="73" hidden="1" customWidth="1"/>
    <col min="12034" max="12034" width="38.42578125" style="73" customWidth="1"/>
    <col min="12035" max="12035" width="14.140625" style="73" bestFit="1" customWidth="1"/>
    <col min="12036" max="12287" width="9.140625" style="73"/>
    <col min="12288" max="12288" width="8.42578125" style="73" customWidth="1"/>
    <col min="12289" max="12289" width="0" style="73" hidden="1" customWidth="1"/>
    <col min="12290" max="12290" width="38.42578125" style="73" customWidth="1"/>
    <col min="12291" max="12291" width="14.140625" style="73" bestFit="1" customWidth="1"/>
    <col min="12292" max="12543" width="9.140625" style="73"/>
    <col min="12544" max="12544" width="8.42578125" style="73" customWidth="1"/>
    <col min="12545" max="12545" width="0" style="73" hidden="1" customWidth="1"/>
    <col min="12546" max="12546" width="38.42578125" style="73" customWidth="1"/>
    <col min="12547" max="12547" width="14.140625" style="73" bestFit="1" customWidth="1"/>
    <col min="12548" max="12799" width="9.140625" style="73"/>
    <col min="12800" max="12800" width="8.42578125" style="73" customWidth="1"/>
    <col min="12801" max="12801" width="0" style="73" hidden="1" customWidth="1"/>
    <col min="12802" max="12802" width="38.42578125" style="73" customWidth="1"/>
    <col min="12803" max="12803" width="14.140625" style="73" bestFit="1" customWidth="1"/>
    <col min="12804" max="13055" width="9.140625" style="73"/>
    <col min="13056" max="13056" width="8.42578125" style="73" customWidth="1"/>
    <col min="13057" max="13057" width="0" style="73" hidden="1" customWidth="1"/>
    <col min="13058" max="13058" width="38.42578125" style="73" customWidth="1"/>
    <col min="13059" max="13059" width="14.140625" style="73" bestFit="1" customWidth="1"/>
    <col min="13060" max="13311" width="9.140625" style="73"/>
    <col min="13312" max="13312" width="8.42578125" style="73" customWidth="1"/>
    <col min="13313" max="13313" width="0" style="73" hidden="1" customWidth="1"/>
    <col min="13314" max="13314" width="38.42578125" style="73" customWidth="1"/>
    <col min="13315" max="13315" width="14.140625" style="73" bestFit="1" customWidth="1"/>
    <col min="13316" max="13567" width="9.140625" style="73"/>
    <col min="13568" max="13568" width="8.42578125" style="73" customWidth="1"/>
    <col min="13569" max="13569" width="0" style="73" hidden="1" customWidth="1"/>
    <col min="13570" max="13570" width="38.42578125" style="73" customWidth="1"/>
    <col min="13571" max="13571" width="14.140625" style="73" bestFit="1" customWidth="1"/>
    <col min="13572" max="13823" width="9.140625" style="73"/>
    <col min="13824" max="13824" width="8.42578125" style="73" customWidth="1"/>
    <col min="13825" max="13825" width="0" style="73" hidden="1" customWidth="1"/>
    <col min="13826" max="13826" width="38.42578125" style="73" customWidth="1"/>
    <col min="13827" max="13827" width="14.140625" style="73" bestFit="1" customWidth="1"/>
    <col min="13828" max="14079" width="9.140625" style="73"/>
    <col min="14080" max="14080" width="8.42578125" style="73" customWidth="1"/>
    <col min="14081" max="14081" width="0" style="73" hidden="1" customWidth="1"/>
    <col min="14082" max="14082" width="38.42578125" style="73" customWidth="1"/>
    <col min="14083" max="14083" width="14.140625" style="73" bestFit="1" customWidth="1"/>
    <col min="14084" max="14335" width="9.140625" style="73"/>
    <col min="14336" max="14336" width="8.42578125" style="73" customWidth="1"/>
    <col min="14337" max="14337" width="0" style="73" hidden="1" customWidth="1"/>
    <col min="14338" max="14338" width="38.42578125" style="73" customWidth="1"/>
    <col min="14339" max="14339" width="14.140625" style="73" bestFit="1" customWidth="1"/>
    <col min="14340" max="14591" width="9.140625" style="73"/>
    <col min="14592" max="14592" width="8.42578125" style="73" customWidth="1"/>
    <col min="14593" max="14593" width="0" style="73" hidden="1" customWidth="1"/>
    <col min="14594" max="14594" width="38.42578125" style="73" customWidth="1"/>
    <col min="14595" max="14595" width="14.140625" style="73" bestFit="1" customWidth="1"/>
    <col min="14596" max="14847" width="9.140625" style="73"/>
    <col min="14848" max="14848" width="8.42578125" style="73" customWidth="1"/>
    <col min="14849" max="14849" width="0" style="73" hidden="1" customWidth="1"/>
    <col min="14850" max="14850" width="38.42578125" style="73" customWidth="1"/>
    <col min="14851" max="14851" width="14.140625" style="73" bestFit="1" customWidth="1"/>
    <col min="14852" max="15103" width="9.140625" style="73"/>
    <col min="15104" max="15104" width="8.42578125" style="73" customWidth="1"/>
    <col min="15105" max="15105" width="0" style="73" hidden="1" customWidth="1"/>
    <col min="15106" max="15106" width="38.42578125" style="73" customWidth="1"/>
    <col min="15107" max="15107" width="14.140625" style="73" bestFit="1" customWidth="1"/>
    <col min="15108" max="15359" width="9.140625" style="73"/>
    <col min="15360" max="15360" width="8.42578125" style="73" customWidth="1"/>
    <col min="15361" max="15361" width="0" style="73" hidden="1" customWidth="1"/>
    <col min="15362" max="15362" width="38.42578125" style="73" customWidth="1"/>
    <col min="15363" max="15363" width="14.140625" style="73" bestFit="1" customWidth="1"/>
    <col min="15364" max="15615" width="9.140625" style="73"/>
    <col min="15616" max="15616" width="8.42578125" style="73" customWidth="1"/>
    <col min="15617" max="15617" width="0" style="73" hidden="1" customWidth="1"/>
    <col min="15618" max="15618" width="38.42578125" style="73" customWidth="1"/>
    <col min="15619" max="15619" width="14.140625" style="73" bestFit="1" customWidth="1"/>
    <col min="15620" max="15871" width="9.140625" style="73"/>
    <col min="15872" max="15872" width="8.42578125" style="73" customWidth="1"/>
    <col min="15873" max="15873" width="0" style="73" hidden="1" customWidth="1"/>
    <col min="15874" max="15874" width="38.42578125" style="73" customWidth="1"/>
    <col min="15875" max="15875" width="14.140625" style="73" bestFit="1" customWidth="1"/>
    <col min="15876" max="16127" width="9.140625" style="73"/>
    <col min="16128" max="16128" width="8.42578125" style="73" customWidth="1"/>
    <col min="16129" max="16129" width="0" style="73" hidden="1" customWidth="1"/>
    <col min="16130" max="16130" width="38.42578125" style="73" customWidth="1"/>
    <col min="16131" max="16131" width="14.140625" style="73" bestFit="1" customWidth="1"/>
    <col min="16132" max="16384" width="9.140625" style="73"/>
  </cols>
  <sheetData>
    <row r="1" spans="1:9" ht="15.75" x14ac:dyDescent="0.25">
      <c r="A1" s="1075" t="s">
        <v>1009</v>
      </c>
      <c r="B1" s="1075"/>
      <c r="C1" s="1075"/>
      <c r="D1" s="1075"/>
      <c r="E1" s="1075"/>
      <c r="F1" s="1075"/>
      <c r="G1" s="1075"/>
      <c r="H1" s="1075"/>
      <c r="I1" s="376"/>
    </row>
    <row r="2" spans="1:9" ht="15.75" x14ac:dyDescent="0.25">
      <c r="A2" s="377"/>
      <c r="B2" s="377"/>
      <c r="C2" s="377"/>
      <c r="D2" s="377"/>
      <c r="E2" s="377"/>
      <c r="F2" s="375"/>
      <c r="G2" s="375"/>
      <c r="H2" s="376"/>
      <c r="I2" s="376"/>
    </row>
    <row r="3" spans="1:9" ht="15.75" x14ac:dyDescent="0.25">
      <c r="A3" s="377"/>
      <c r="B3" s="377"/>
      <c r="C3" s="377"/>
      <c r="D3" s="377"/>
      <c r="E3" s="377"/>
      <c r="F3" s="375"/>
      <c r="G3" s="375"/>
      <c r="H3" s="376"/>
      <c r="I3" s="376"/>
    </row>
    <row r="4" spans="1:9" ht="15.75" x14ac:dyDescent="0.25">
      <c r="A4" s="378"/>
      <c r="B4" s="378"/>
      <c r="C4" s="378"/>
      <c r="D4" s="378"/>
      <c r="E4" s="378"/>
      <c r="F4" s="375"/>
      <c r="G4" s="375"/>
      <c r="H4" s="376"/>
      <c r="I4" s="376"/>
    </row>
    <row r="5" spans="1:9" ht="15.75" x14ac:dyDescent="0.25">
      <c r="A5" s="1075" t="s">
        <v>519</v>
      </c>
      <c r="B5" s="1075"/>
      <c r="C5" s="1075"/>
      <c r="D5" s="1075"/>
      <c r="E5" s="1075"/>
      <c r="F5" s="1075"/>
      <c r="G5" s="1075"/>
      <c r="H5" s="1075"/>
      <c r="I5" s="376"/>
    </row>
    <row r="6" spans="1:9" ht="15.75" x14ac:dyDescent="0.25">
      <c r="A6" s="1075" t="s">
        <v>808</v>
      </c>
      <c r="B6" s="1075"/>
      <c r="C6" s="1075"/>
      <c r="D6" s="1075"/>
      <c r="E6" s="1075"/>
      <c r="F6" s="1075"/>
      <c r="G6" s="1075"/>
      <c r="H6" s="1075"/>
    </row>
    <row r="7" spans="1:9" ht="15.75" x14ac:dyDescent="0.25">
      <c r="A7" s="598"/>
      <c r="B7" s="598"/>
      <c r="C7" s="598"/>
      <c r="D7" s="598"/>
      <c r="E7" s="598"/>
      <c r="F7" s="379"/>
      <c r="G7" s="379"/>
    </row>
    <row r="8" spans="1:9" ht="15.75" x14ac:dyDescent="0.25">
      <c r="A8" s="380"/>
      <c r="B8" s="380"/>
      <c r="C8" s="380"/>
      <c r="D8" s="380"/>
      <c r="E8" s="599" t="s">
        <v>679</v>
      </c>
      <c r="F8" s="599" t="s">
        <v>679</v>
      </c>
      <c r="G8" s="380" t="s">
        <v>679</v>
      </c>
      <c r="H8" s="380" t="s">
        <v>679</v>
      </c>
    </row>
    <row r="9" spans="1:9" ht="15.75" x14ac:dyDescent="0.25">
      <c r="A9" s="375"/>
      <c r="B9" s="375"/>
      <c r="C9" s="375"/>
      <c r="D9" s="375"/>
      <c r="E9" s="600" t="s">
        <v>646</v>
      </c>
      <c r="F9" s="599" t="s">
        <v>694</v>
      </c>
      <c r="G9" s="380" t="s">
        <v>779</v>
      </c>
      <c r="H9" s="380" t="s">
        <v>807</v>
      </c>
      <c r="I9" s="376"/>
    </row>
    <row r="10" spans="1:9" ht="21.75" customHeight="1" x14ac:dyDescent="0.25">
      <c r="A10" s="381"/>
      <c r="B10" s="381"/>
      <c r="C10" s="1078" t="s">
        <v>520</v>
      </c>
      <c r="D10" s="1078"/>
      <c r="F10" s="379"/>
      <c r="G10" s="379"/>
    </row>
    <row r="11" spans="1:9" ht="15.75" x14ac:dyDescent="0.25">
      <c r="A11" s="382"/>
      <c r="B11" s="382"/>
      <c r="C11" s="1083" t="s">
        <v>521</v>
      </c>
      <c r="D11" s="1083"/>
      <c r="E11" s="578">
        <v>37693400</v>
      </c>
      <c r="F11" s="743">
        <v>37372800</v>
      </c>
      <c r="G11" s="744">
        <v>37052200</v>
      </c>
      <c r="H11" s="744">
        <v>37372800</v>
      </c>
      <c r="I11" s="376"/>
    </row>
    <row r="12" spans="1:9" ht="15.75" x14ac:dyDescent="0.25">
      <c r="A12" s="383"/>
      <c r="B12" s="383"/>
      <c r="C12" s="1083" t="s">
        <v>522</v>
      </c>
      <c r="D12" s="1083"/>
      <c r="E12" s="578">
        <v>10355315</v>
      </c>
      <c r="F12" s="743">
        <v>10355315</v>
      </c>
      <c r="G12" s="745">
        <v>10355315</v>
      </c>
      <c r="H12" s="744">
        <v>9061860</v>
      </c>
      <c r="I12" s="376"/>
    </row>
    <row r="13" spans="1:9" ht="15.75" x14ac:dyDescent="0.25">
      <c r="A13" s="382"/>
      <c r="B13" s="382"/>
      <c r="C13" s="1077" t="s">
        <v>523</v>
      </c>
      <c r="D13" s="1077"/>
      <c r="E13" s="578">
        <v>6000000</v>
      </c>
      <c r="F13" s="743">
        <v>5391221</v>
      </c>
      <c r="G13" s="744">
        <v>5346662</v>
      </c>
      <c r="H13" s="744">
        <v>2318337</v>
      </c>
      <c r="I13" s="376"/>
    </row>
    <row r="14" spans="1:9" ht="15.75" x14ac:dyDescent="0.25">
      <c r="A14" s="382"/>
      <c r="B14" s="382"/>
      <c r="C14" s="736" t="s">
        <v>785</v>
      </c>
      <c r="D14" s="736"/>
      <c r="E14" s="578">
        <v>0</v>
      </c>
      <c r="F14" s="743">
        <v>0</v>
      </c>
      <c r="G14" s="744">
        <v>1170400</v>
      </c>
      <c r="H14" s="744">
        <v>1120500</v>
      </c>
      <c r="I14" s="376"/>
    </row>
    <row r="15" spans="1:9" ht="15.75" x14ac:dyDescent="0.25">
      <c r="A15" s="382"/>
      <c r="B15" s="382"/>
      <c r="C15" s="1077" t="s">
        <v>344</v>
      </c>
      <c r="D15" s="1077"/>
      <c r="E15" s="578">
        <v>0</v>
      </c>
      <c r="F15" s="743">
        <v>0</v>
      </c>
      <c r="G15" s="744"/>
      <c r="H15" s="744"/>
      <c r="I15" s="376"/>
    </row>
    <row r="16" spans="1:9" ht="15.75" x14ac:dyDescent="0.25">
      <c r="A16" s="382"/>
      <c r="B16" s="382"/>
      <c r="C16" s="1077" t="s">
        <v>644</v>
      </c>
      <c r="D16" s="1077"/>
      <c r="E16" s="578">
        <v>68850</v>
      </c>
      <c r="F16" s="743">
        <v>63750</v>
      </c>
      <c r="G16" s="744">
        <v>58650</v>
      </c>
      <c r="H16" s="744">
        <v>63750</v>
      </c>
      <c r="I16" s="376"/>
    </row>
    <row r="17" spans="1:9" ht="15.75" x14ac:dyDescent="0.25">
      <c r="A17" s="382"/>
      <c r="B17" s="382"/>
      <c r="C17" s="1081" t="s">
        <v>678</v>
      </c>
      <c r="D17" s="1081"/>
      <c r="E17" s="578">
        <v>89281</v>
      </c>
      <c r="F17" s="743">
        <v>0</v>
      </c>
      <c r="G17" s="744"/>
      <c r="H17" s="744"/>
      <c r="I17" s="376"/>
    </row>
    <row r="18" spans="1:9" ht="16.5" thickBot="1" x14ac:dyDescent="0.3">
      <c r="A18" s="381"/>
      <c r="B18" s="381"/>
      <c r="C18" s="1082" t="s">
        <v>524</v>
      </c>
      <c r="D18" s="1082"/>
      <c r="E18" s="601">
        <f>SUM(E11:E17)</f>
        <v>54206846</v>
      </c>
      <c r="F18" s="601">
        <f>SUM(F11:F17)</f>
        <v>53183086</v>
      </c>
      <c r="G18" s="601">
        <f>SUM(G11:G17)</f>
        <v>53983227</v>
      </c>
      <c r="H18" s="601">
        <f>SUM(H11:H17)</f>
        <v>49937247</v>
      </c>
    </row>
    <row r="19" spans="1:9" ht="15.75" x14ac:dyDescent="0.25">
      <c r="A19" s="381"/>
      <c r="B19" s="381"/>
      <c r="C19" s="385"/>
      <c r="D19" s="385"/>
      <c r="E19" s="579"/>
      <c r="F19" s="581"/>
      <c r="G19" s="581"/>
    </row>
    <row r="20" spans="1:9" ht="29.25" customHeight="1" x14ac:dyDescent="0.25">
      <c r="A20" s="381"/>
      <c r="B20" s="381"/>
      <c r="C20" s="1078" t="s">
        <v>346</v>
      </c>
      <c r="D20" s="1078"/>
      <c r="E20" s="579"/>
      <c r="F20" s="581"/>
      <c r="G20" s="581"/>
    </row>
    <row r="21" spans="1:9" ht="15.75" x14ac:dyDescent="0.25">
      <c r="A21" s="381"/>
      <c r="B21" s="381"/>
      <c r="C21" s="1077" t="s">
        <v>525</v>
      </c>
      <c r="D21" s="1077"/>
      <c r="E21" s="579">
        <v>22561300</v>
      </c>
      <c r="F21" s="581">
        <v>24319470</v>
      </c>
      <c r="G21" s="581">
        <v>23305484</v>
      </c>
      <c r="H21" s="581">
        <v>24690934</v>
      </c>
    </row>
    <row r="22" spans="1:9" ht="15.75" x14ac:dyDescent="0.25">
      <c r="A22" s="381"/>
      <c r="B22" s="381"/>
      <c r="C22" s="1077" t="s">
        <v>526</v>
      </c>
      <c r="D22" s="1077"/>
      <c r="E22" s="579">
        <v>7200000</v>
      </c>
      <c r="F22" s="581">
        <v>7200000</v>
      </c>
      <c r="G22" s="581">
        <v>8820000</v>
      </c>
      <c r="H22" s="581">
        <v>8820000</v>
      </c>
    </row>
    <row r="23" spans="1:9" ht="15.75" x14ac:dyDescent="0.25">
      <c r="A23" s="381"/>
      <c r="B23" s="381"/>
      <c r="C23" s="1077" t="s">
        <v>527</v>
      </c>
      <c r="D23" s="1077"/>
      <c r="E23" s="579">
        <v>4293334</v>
      </c>
      <c r="F23" s="581">
        <v>4684133</v>
      </c>
      <c r="G23" s="581">
        <v>4439033</v>
      </c>
      <c r="H23" s="581">
        <v>5649200</v>
      </c>
    </row>
    <row r="24" spans="1:9" ht="15.75" x14ac:dyDescent="0.25">
      <c r="A24" s="381"/>
      <c r="B24" s="381"/>
      <c r="C24" s="1074" t="s">
        <v>528</v>
      </c>
      <c r="D24" s="1074"/>
      <c r="E24" s="580">
        <f>SUM(E21:E23)</f>
        <v>34054634</v>
      </c>
      <c r="F24" s="580">
        <f>SUM(F21:F23)</f>
        <v>36203603</v>
      </c>
      <c r="G24" s="580">
        <f>SUM(G21:G23)</f>
        <v>36564517</v>
      </c>
      <c r="H24" s="580">
        <f>SUM(H21:H23)</f>
        <v>39160134</v>
      </c>
    </row>
    <row r="25" spans="1:9" ht="15.75" x14ac:dyDescent="0.25">
      <c r="A25" s="381"/>
      <c r="B25" s="381"/>
      <c r="C25" s="385"/>
      <c r="D25" s="385"/>
      <c r="E25" s="579"/>
      <c r="F25" s="581"/>
      <c r="G25" s="581"/>
    </row>
    <row r="26" spans="1:9" ht="27.75" customHeight="1" x14ac:dyDescent="0.25">
      <c r="A26" s="381"/>
      <c r="B26" s="381"/>
      <c r="C26" s="1078" t="s">
        <v>529</v>
      </c>
      <c r="D26" s="1078"/>
      <c r="E26" s="579"/>
      <c r="F26" s="581"/>
      <c r="G26" s="581"/>
    </row>
    <row r="27" spans="1:9" ht="15.75" customHeight="1" x14ac:dyDescent="0.25">
      <c r="A27" s="381"/>
      <c r="B27" s="381"/>
      <c r="C27" s="1077" t="s">
        <v>530</v>
      </c>
      <c r="D27" s="1077"/>
      <c r="E27" s="579">
        <v>8682465</v>
      </c>
      <c r="F27" s="581">
        <v>10316000</v>
      </c>
      <c r="G27" s="581">
        <v>9961000</v>
      </c>
      <c r="H27" s="581">
        <v>7854335</v>
      </c>
    </row>
    <row r="28" spans="1:9" ht="16.5" customHeight="1" x14ac:dyDescent="0.25">
      <c r="A28" s="381"/>
      <c r="B28" s="381"/>
      <c r="C28" s="1077" t="s">
        <v>107</v>
      </c>
      <c r="D28" s="1077"/>
      <c r="E28" s="579">
        <v>2435840</v>
      </c>
      <c r="F28" s="581">
        <v>1826880</v>
      </c>
      <c r="G28" s="581">
        <v>2103680</v>
      </c>
      <c r="H28" s="581">
        <v>2325120</v>
      </c>
    </row>
    <row r="29" spans="1:9" ht="16.5" customHeight="1" x14ac:dyDescent="0.25">
      <c r="A29" s="381"/>
      <c r="B29" s="381"/>
      <c r="C29" s="387" t="s">
        <v>531</v>
      </c>
      <c r="D29" s="387"/>
      <c r="E29" s="579">
        <v>0</v>
      </c>
      <c r="F29" s="581">
        <v>0</v>
      </c>
      <c r="G29" s="581"/>
      <c r="H29" s="581"/>
    </row>
    <row r="30" spans="1:9" ht="16.5" customHeight="1" x14ac:dyDescent="0.25">
      <c r="A30" s="381"/>
      <c r="B30" s="381"/>
      <c r="C30" s="387" t="s">
        <v>532</v>
      </c>
      <c r="D30" s="387"/>
      <c r="E30" s="579">
        <v>7719360</v>
      </c>
      <c r="F30" s="581">
        <v>7605120</v>
      </c>
      <c r="G30" s="581">
        <v>8778000</v>
      </c>
      <c r="H30" s="581">
        <v>9063000</v>
      </c>
    </row>
    <row r="31" spans="1:9" ht="16.5" customHeight="1" x14ac:dyDescent="0.25">
      <c r="A31" s="381"/>
      <c r="B31" s="381"/>
      <c r="C31" s="387" t="s">
        <v>533</v>
      </c>
      <c r="D31" s="387"/>
      <c r="E31" s="579">
        <v>4594054</v>
      </c>
      <c r="F31" s="581">
        <v>6766894</v>
      </c>
      <c r="G31" s="581">
        <v>5288609</v>
      </c>
      <c r="H31" s="581">
        <v>5320807</v>
      </c>
    </row>
    <row r="32" spans="1:9" ht="16.5" customHeight="1" x14ac:dyDescent="0.25">
      <c r="A32" s="381"/>
      <c r="B32" s="381"/>
      <c r="C32" s="1081" t="s">
        <v>677</v>
      </c>
      <c r="D32" s="1081"/>
      <c r="E32" s="579">
        <v>1040250</v>
      </c>
      <c r="F32" s="581">
        <v>900030</v>
      </c>
      <c r="G32" s="581">
        <v>449160</v>
      </c>
      <c r="H32" s="581">
        <v>636308</v>
      </c>
    </row>
    <row r="33" spans="1:8" ht="15.75" x14ac:dyDescent="0.25">
      <c r="A33" s="381"/>
      <c r="B33" s="381"/>
      <c r="C33" s="1074" t="s">
        <v>534</v>
      </c>
      <c r="D33" s="1074"/>
      <c r="E33" s="580">
        <f>SUM(E27:E32)</f>
        <v>24471969</v>
      </c>
      <c r="F33" s="580">
        <f>SUM(F27:F32)</f>
        <v>27414924</v>
      </c>
      <c r="G33" s="580">
        <f>SUM(G27:G32)</f>
        <v>26580449</v>
      </c>
      <c r="H33" s="580">
        <f>SUM(H27:H32)</f>
        <v>25199570</v>
      </c>
    </row>
    <row r="34" spans="1:8" ht="15.75" x14ac:dyDescent="0.25">
      <c r="A34" s="381"/>
      <c r="B34" s="381"/>
      <c r="C34" s="385"/>
      <c r="D34" s="385"/>
      <c r="E34" s="579"/>
      <c r="F34" s="581"/>
      <c r="G34" s="581"/>
    </row>
    <row r="35" spans="1:8" ht="23.25" customHeight="1" x14ac:dyDescent="0.25">
      <c r="A35" s="381"/>
      <c r="B35" s="381"/>
      <c r="C35" s="1078" t="s">
        <v>535</v>
      </c>
      <c r="D35" s="1078"/>
      <c r="E35" s="579"/>
      <c r="F35" s="581"/>
      <c r="G35" s="581"/>
    </row>
    <row r="36" spans="1:8" ht="15.75" x14ac:dyDescent="0.25">
      <c r="A36" s="379"/>
      <c r="B36" s="379"/>
      <c r="C36" s="1079" t="s">
        <v>536</v>
      </c>
      <c r="D36" s="1079"/>
      <c r="E36" s="581">
        <v>1404480</v>
      </c>
      <c r="F36" s="581">
        <v>1399920</v>
      </c>
      <c r="G36" s="581">
        <v>1800000</v>
      </c>
      <c r="H36" s="581">
        <v>1800000</v>
      </c>
    </row>
    <row r="37" spans="1:8" ht="15.75" x14ac:dyDescent="0.25">
      <c r="C37" s="1080" t="s">
        <v>537</v>
      </c>
      <c r="D37" s="1080"/>
      <c r="E37" s="582">
        <f>E36</f>
        <v>1404480</v>
      </c>
      <c r="F37" s="582">
        <f>F36</f>
        <v>1399920</v>
      </c>
      <c r="G37" s="582">
        <f>G36</f>
        <v>1800000</v>
      </c>
      <c r="H37" s="582">
        <f>H36</f>
        <v>1800000</v>
      </c>
    </row>
    <row r="38" spans="1:8" ht="15.75" x14ac:dyDescent="0.25">
      <c r="C38" s="385"/>
      <c r="D38" s="385"/>
      <c r="E38" s="583"/>
      <c r="F38" s="583"/>
      <c r="G38" s="583"/>
    </row>
    <row r="39" spans="1:8" ht="39" customHeight="1" x14ac:dyDescent="0.25">
      <c r="C39" s="1076" t="s">
        <v>538</v>
      </c>
      <c r="D39" s="1076"/>
      <c r="E39" s="584">
        <f>SUM(E18,E24,E33,E37)</f>
        <v>114137929</v>
      </c>
      <c r="F39" s="584">
        <f>SUM(F18,F24,F33,F37)</f>
        <v>118201533</v>
      </c>
      <c r="G39" s="584">
        <f>SUM(G18,G24,G33,G37)</f>
        <v>118928193</v>
      </c>
      <c r="H39" s="584">
        <f>SUM(H18,H24,H33,H37)</f>
        <v>116096951</v>
      </c>
    </row>
  </sheetData>
  <mergeCells count="25">
    <mergeCell ref="C23:D23"/>
    <mergeCell ref="C18:D18"/>
    <mergeCell ref="C17:D17"/>
    <mergeCell ref="C10:D10"/>
    <mergeCell ref="C11:D11"/>
    <mergeCell ref="C15:D15"/>
    <mergeCell ref="C16:D16"/>
    <mergeCell ref="C12:D12"/>
    <mergeCell ref="C13:D13"/>
    <mergeCell ref="C24:D24"/>
    <mergeCell ref="A1:H1"/>
    <mergeCell ref="A5:H5"/>
    <mergeCell ref="A6:H6"/>
    <mergeCell ref="C39:D39"/>
    <mergeCell ref="C27:D27"/>
    <mergeCell ref="C28:D28"/>
    <mergeCell ref="C33:D33"/>
    <mergeCell ref="C20:D20"/>
    <mergeCell ref="C21:D21"/>
    <mergeCell ref="C35:D35"/>
    <mergeCell ref="C36:D36"/>
    <mergeCell ref="C37:D37"/>
    <mergeCell ref="C26:D26"/>
    <mergeCell ref="C32:D32"/>
    <mergeCell ref="C22:D22"/>
  </mergeCells>
  <pageMargins left="0.75" right="0.75" top="1" bottom="1" header="0.5" footer="0.5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6"/>
  <sheetViews>
    <sheetView topLeftCell="A14" zoomScaleNormal="100" workbookViewId="0">
      <selection activeCell="A30" sqref="A30"/>
    </sheetView>
  </sheetViews>
  <sheetFormatPr defaultRowHeight="12.75" x14ac:dyDescent="0.2"/>
  <cols>
    <col min="1" max="1" width="30.85546875" style="73" bestFit="1" customWidth="1"/>
    <col min="2" max="2" width="15" style="73" customWidth="1"/>
    <col min="3" max="3" width="13.5703125" style="73" customWidth="1"/>
    <col min="4" max="5" width="12.7109375" style="73" customWidth="1"/>
    <col min="6" max="256" width="9.140625" style="73"/>
    <col min="257" max="257" width="30.42578125" style="73" bestFit="1" customWidth="1"/>
    <col min="258" max="258" width="13.28515625" style="73" customWidth="1"/>
    <col min="259" max="259" width="12.140625" style="73" customWidth="1"/>
    <col min="260" max="261" width="12.7109375" style="73" customWidth="1"/>
    <col min="262" max="512" width="9.140625" style="73"/>
    <col min="513" max="513" width="30.42578125" style="73" bestFit="1" customWidth="1"/>
    <col min="514" max="514" width="13.28515625" style="73" customWidth="1"/>
    <col min="515" max="515" width="12.140625" style="73" customWidth="1"/>
    <col min="516" max="517" width="12.7109375" style="73" customWidth="1"/>
    <col min="518" max="768" width="9.140625" style="73"/>
    <col min="769" max="769" width="30.42578125" style="73" bestFit="1" customWidth="1"/>
    <col min="770" max="770" width="13.28515625" style="73" customWidth="1"/>
    <col min="771" max="771" width="12.140625" style="73" customWidth="1"/>
    <col min="772" max="773" width="12.7109375" style="73" customWidth="1"/>
    <col min="774" max="1024" width="9.140625" style="73"/>
    <col min="1025" max="1025" width="30.42578125" style="73" bestFit="1" customWidth="1"/>
    <col min="1026" max="1026" width="13.28515625" style="73" customWidth="1"/>
    <col min="1027" max="1027" width="12.140625" style="73" customWidth="1"/>
    <col min="1028" max="1029" width="12.7109375" style="73" customWidth="1"/>
    <col min="1030" max="1280" width="9.140625" style="73"/>
    <col min="1281" max="1281" width="30.42578125" style="73" bestFit="1" customWidth="1"/>
    <col min="1282" max="1282" width="13.28515625" style="73" customWidth="1"/>
    <col min="1283" max="1283" width="12.140625" style="73" customWidth="1"/>
    <col min="1284" max="1285" width="12.7109375" style="73" customWidth="1"/>
    <col min="1286" max="1536" width="9.140625" style="73"/>
    <col min="1537" max="1537" width="30.42578125" style="73" bestFit="1" customWidth="1"/>
    <col min="1538" max="1538" width="13.28515625" style="73" customWidth="1"/>
    <col min="1539" max="1539" width="12.140625" style="73" customWidth="1"/>
    <col min="1540" max="1541" width="12.7109375" style="73" customWidth="1"/>
    <col min="1542" max="1792" width="9.140625" style="73"/>
    <col min="1793" max="1793" width="30.42578125" style="73" bestFit="1" customWidth="1"/>
    <col min="1794" max="1794" width="13.28515625" style="73" customWidth="1"/>
    <col min="1795" max="1795" width="12.140625" style="73" customWidth="1"/>
    <col min="1796" max="1797" width="12.7109375" style="73" customWidth="1"/>
    <col min="1798" max="2048" width="9.140625" style="73"/>
    <col min="2049" max="2049" width="30.42578125" style="73" bestFit="1" customWidth="1"/>
    <col min="2050" max="2050" width="13.28515625" style="73" customWidth="1"/>
    <col min="2051" max="2051" width="12.140625" style="73" customWidth="1"/>
    <col min="2052" max="2053" width="12.7109375" style="73" customWidth="1"/>
    <col min="2054" max="2304" width="9.140625" style="73"/>
    <col min="2305" max="2305" width="30.42578125" style="73" bestFit="1" customWidth="1"/>
    <col min="2306" max="2306" width="13.28515625" style="73" customWidth="1"/>
    <col min="2307" max="2307" width="12.140625" style="73" customWidth="1"/>
    <col min="2308" max="2309" width="12.7109375" style="73" customWidth="1"/>
    <col min="2310" max="2560" width="9.140625" style="73"/>
    <col min="2561" max="2561" width="30.42578125" style="73" bestFit="1" customWidth="1"/>
    <col min="2562" max="2562" width="13.28515625" style="73" customWidth="1"/>
    <col min="2563" max="2563" width="12.140625" style="73" customWidth="1"/>
    <col min="2564" max="2565" width="12.7109375" style="73" customWidth="1"/>
    <col min="2566" max="2816" width="9.140625" style="73"/>
    <col min="2817" max="2817" width="30.42578125" style="73" bestFit="1" customWidth="1"/>
    <col min="2818" max="2818" width="13.28515625" style="73" customWidth="1"/>
    <col min="2819" max="2819" width="12.140625" style="73" customWidth="1"/>
    <col min="2820" max="2821" width="12.7109375" style="73" customWidth="1"/>
    <col min="2822" max="3072" width="9.140625" style="73"/>
    <col min="3073" max="3073" width="30.42578125" style="73" bestFit="1" customWidth="1"/>
    <col min="3074" max="3074" width="13.28515625" style="73" customWidth="1"/>
    <col min="3075" max="3075" width="12.140625" style="73" customWidth="1"/>
    <col min="3076" max="3077" width="12.7109375" style="73" customWidth="1"/>
    <col min="3078" max="3328" width="9.140625" style="73"/>
    <col min="3329" max="3329" width="30.42578125" style="73" bestFit="1" customWidth="1"/>
    <col min="3330" max="3330" width="13.28515625" style="73" customWidth="1"/>
    <col min="3331" max="3331" width="12.140625" style="73" customWidth="1"/>
    <col min="3332" max="3333" width="12.7109375" style="73" customWidth="1"/>
    <col min="3334" max="3584" width="9.140625" style="73"/>
    <col min="3585" max="3585" width="30.42578125" style="73" bestFit="1" customWidth="1"/>
    <col min="3586" max="3586" width="13.28515625" style="73" customWidth="1"/>
    <col min="3587" max="3587" width="12.140625" style="73" customWidth="1"/>
    <col min="3588" max="3589" width="12.7109375" style="73" customWidth="1"/>
    <col min="3590" max="3840" width="9.140625" style="73"/>
    <col min="3841" max="3841" width="30.42578125" style="73" bestFit="1" customWidth="1"/>
    <col min="3842" max="3842" width="13.28515625" style="73" customWidth="1"/>
    <col min="3843" max="3843" width="12.140625" style="73" customWidth="1"/>
    <col min="3844" max="3845" width="12.7109375" style="73" customWidth="1"/>
    <col min="3846" max="4096" width="9.140625" style="73"/>
    <col min="4097" max="4097" width="30.42578125" style="73" bestFit="1" customWidth="1"/>
    <col min="4098" max="4098" width="13.28515625" style="73" customWidth="1"/>
    <col min="4099" max="4099" width="12.140625" style="73" customWidth="1"/>
    <col min="4100" max="4101" width="12.7109375" style="73" customWidth="1"/>
    <col min="4102" max="4352" width="9.140625" style="73"/>
    <col min="4353" max="4353" width="30.42578125" style="73" bestFit="1" customWidth="1"/>
    <col min="4354" max="4354" width="13.28515625" style="73" customWidth="1"/>
    <col min="4355" max="4355" width="12.140625" style="73" customWidth="1"/>
    <col min="4356" max="4357" width="12.7109375" style="73" customWidth="1"/>
    <col min="4358" max="4608" width="9.140625" style="73"/>
    <col min="4609" max="4609" width="30.42578125" style="73" bestFit="1" customWidth="1"/>
    <col min="4610" max="4610" width="13.28515625" style="73" customWidth="1"/>
    <col min="4611" max="4611" width="12.140625" style="73" customWidth="1"/>
    <col min="4612" max="4613" width="12.7109375" style="73" customWidth="1"/>
    <col min="4614" max="4864" width="9.140625" style="73"/>
    <col min="4865" max="4865" width="30.42578125" style="73" bestFit="1" customWidth="1"/>
    <col min="4866" max="4866" width="13.28515625" style="73" customWidth="1"/>
    <col min="4867" max="4867" width="12.140625" style="73" customWidth="1"/>
    <col min="4868" max="4869" width="12.7109375" style="73" customWidth="1"/>
    <col min="4870" max="5120" width="9.140625" style="73"/>
    <col min="5121" max="5121" width="30.42578125" style="73" bestFit="1" customWidth="1"/>
    <col min="5122" max="5122" width="13.28515625" style="73" customWidth="1"/>
    <col min="5123" max="5123" width="12.140625" style="73" customWidth="1"/>
    <col min="5124" max="5125" width="12.7109375" style="73" customWidth="1"/>
    <col min="5126" max="5376" width="9.140625" style="73"/>
    <col min="5377" max="5377" width="30.42578125" style="73" bestFit="1" customWidth="1"/>
    <col min="5378" max="5378" width="13.28515625" style="73" customWidth="1"/>
    <col min="5379" max="5379" width="12.140625" style="73" customWidth="1"/>
    <col min="5380" max="5381" width="12.7109375" style="73" customWidth="1"/>
    <col min="5382" max="5632" width="9.140625" style="73"/>
    <col min="5633" max="5633" width="30.42578125" style="73" bestFit="1" customWidth="1"/>
    <col min="5634" max="5634" width="13.28515625" style="73" customWidth="1"/>
    <col min="5635" max="5635" width="12.140625" style="73" customWidth="1"/>
    <col min="5636" max="5637" width="12.7109375" style="73" customWidth="1"/>
    <col min="5638" max="5888" width="9.140625" style="73"/>
    <col min="5889" max="5889" width="30.42578125" style="73" bestFit="1" customWidth="1"/>
    <col min="5890" max="5890" width="13.28515625" style="73" customWidth="1"/>
    <col min="5891" max="5891" width="12.140625" style="73" customWidth="1"/>
    <col min="5892" max="5893" width="12.7109375" style="73" customWidth="1"/>
    <col min="5894" max="6144" width="9.140625" style="73"/>
    <col min="6145" max="6145" width="30.42578125" style="73" bestFit="1" customWidth="1"/>
    <col min="6146" max="6146" width="13.28515625" style="73" customWidth="1"/>
    <col min="6147" max="6147" width="12.140625" style="73" customWidth="1"/>
    <col min="6148" max="6149" width="12.7109375" style="73" customWidth="1"/>
    <col min="6150" max="6400" width="9.140625" style="73"/>
    <col min="6401" max="6401" width="30.42578125" style="73" bestFit="1" customWidth="1"/>
    <col min="6402" max="6402" width="13.28515625" style="73" customWidth="1"/>
    <col min="6403" max="6403" width="12.140625" style="73" customWidth="1"/>
    <col min="6404" max="6405" width="12.7109375" style="73" customWidth="1"/>
    <col min="6406" max="6656" width="9.140625" style="73"/>
    <col min="6657" max="6657" width="30.42578125" style="73" bestFit="1" customWidth="1"/>
    <col min="6658" max="6658" width="13.28515625" style="73" customWidth="1"/>
    <col min="6659" max="6659" width="12.140625" style="73" customWidth="1"/>
    <col min="6660" max="6661" width="12.7109375" style="73" customWidth="1"/>
    <col min="6662" max="6912" width="9.140625" style="73"/>
    <col min="6913" max="6913" width="30.42578125" style="73" bestFit="1" customWidth="1"/>
    <col min="6914" max="6914" width="13.28515625" style="73" customWidth="1"/>
    <col min="6915" max="6915" width="12.140625" style="73" customWidth="1"/>
    <col min="6916" max="6917" width="12.7109375" style="73" customWidth="1"/>
    <col min="6918" max="7168" width="9.140625" style="73"/>
    <col min="7169" max="7169" width="30.42578125" style="73" bestFit="1" customWidth="1"/>
    <col min="7170" max="7170" width="13.28515625" style="73" customWidth="1"/>
    <col min="7171" max="7171" width="12.140625" style="73" customWidth="1"/>
    <col min="7172" max="7173" width="12.7109375" style="73" customWidth="1"/>
    <col min="7174" max="7424" width="9.140625" style="73"/>
    <col min="7425" max="7425" width="30.42578125" style="73" bestFit="1" customWidth="1"/>
    <col min="7426" max="7426" width="13.28515625" style="73" customWidth="1"/>
    <col min="7427" max="7427" width="12.140625" style="73" customWidth="1"/>
    <col min="7428" max="7429" width="12.7109375" style="73" customWidth="1"/>
    <col min="7430" max="7680" width="9.140625" style="73"/>
    <col min="7681" max="7681" width="30.42578125" style="73" bestFit="1" customWidth="1"/>
    <col min="7682" max="7682" width="13.28515625" style="73" customWidth="1"/>
    <col min="7683" max="7683" width="12.140625" style="73" customWidth="1"/>
    <col min="7684" max="7685" width="12.7109375" style="73" customWidth="1"/>
    <col min="7686" max="7936" width="9.140625" style="73"/>
    <col min="7937" max="7937" width="30.42578125" style="73" bestFit="1" customWidth="1"/>
    <col min="7938" max="7938" width="13.28515625" style="73" customWidth="1"/>
    <col min="7939" max="7939" width="12.140625" style="73" customWidth="1"/>
    <col min="7940" max="7941" width="12.7109375" style="73" customWidth="1"/>
    <col min="7942" max="8192" width="9.140625" style="73"/>
    <col min="8193" max="8193" width="30.42578125" style="73" bestFit="1" customWidth="1"/>
    <col min="8194" max="8194" width="13.28515625" style="73" customWidth="1"/>
    <col min="8195" max="8195" width="12.140625" style="73" customWidth="1"/>
    <col min="8196" max="8197" width="12.7109375" style="73" customWidth="1"/>
    <col min="8198" max="8448" width="9.140625" style="73"/>
    <col min="8449" max="8449" width="30.42578125" style="73" bestFit="1" customWidth="1"/>
    <col min="8450" max="8450" width="13.28515625" style="73" customWidth="1"/>
    <col min="8451" max="8451" width="12.140625" style="73" customWidth="1"/>
    <col min="8452" max="8453" width="12.7109375" style="73" customWidth="1"/>
    <col min="8454" max="8704" width="9.140625" style="73"/>
    <col min="8705" max="8705" width="30.42578125" style="73" bestFit="1" customWidth="1"/>
    <col min="8706" max="8706" width="13.28515625" style="73" customWidth="1"/>
    <col min="8707" max="8707" width="12.140625" style="73" customWidth="1"/>
    <col min="8708" max="8709" width="12.7109375" style="73" customWidth="1"/>
    <col min="8710" max="8960" width="9.140625" style="73"/>
    <col min="8961" max="8961" width="30.42578125" style="73" bestFit="1" customWidth="1"/>
    <col min="8962" max="8962" width="13.28515625" style="73" customWidth="1"/>
    <col min="8963" max="8963" width="12.140625" style="73" customWidth="1"/>
    <col min="8964" max="8965" width="12.7109375" style="73" customWidth="1"/>
    <col min="8966" max="9216" width="9.140625" style="73"/>
    <col min="9217" max="9217" width="30.42578125" style="73" bestFit="1" customWidth="1"/>
    <col min="9218" max="9218" width="13.28515625" style="73" customWidth="1"/>
    <col min="9219" max="9219" width="12.140625" style="73" customWidth="1"/>
    <col min="9220" max="9221" width="12.7109375" style="73" customWidth="1"/>
    <col min="9222" max="9472" width="9.140625" style="73"/>
    <col min="9473" max="9473" width="30.42578125" style="73" bestFit="1" customWidth="1"/>
    <col min="9474" max="9474" width="13.28515625" style="73" customWidth="1"/>
    <col min="9475" max="9475" width="12.140625" style="73" customWidth="1"/>
    <col min="9476" max="9477" width="12.7109375" style="73" customWidth="1"/>
    <col min="9478" max="9728" width="9.140625" style="73"/>
    <col min="9729" max="9729" width="30.42578125" style="73" bestFit="1" customWidth="1"/>
    <col min="9730" max="9730" width="13.28515625" style="73" customWidth="1"/>
    <col min="9731" max="9731" width="12.140625" style="73" customWidth="1"/>
    <col min="9732" max="9733" width="12.7109375" style="73" customWidth="1"/>
    <col min="9734" max="9984" width="9.140625" style="73"/>
    <col min="9985" max="9985" width="30.42578125" style="73" bestFit="1" customWidth="1"/>
    <col min="9986" max="9986" width="13.28515625" style="73" customWidth="1"/>
    <col min="9987" max="9987" width="12.140625" style="73" customWidth="1"/>
    <col min="9988" max="9989" width="12.7109375" style="73" customWidth="1"/>
    <col min="9990" max="10240" width="9.140625" style="73"/>
    <col min="10241" max="10241" width="30.42578125" style="73" bestFit="1" customWidth="1"/>
    <col min="10242" max="10242" width="13.28515625" style="73" customWidth="1"/>
    <col min="10243" max="10243" width="12.140625" style="73" customWidth="1"/>
    <col min="10244" max="10245" width="12.7109375" style="73" customWidth="1"/>
    <col min="10246" max="10496" width="9.140625" style="73"/>
    <col min="10497" max="10497" width="30.42578125" style="73" bestFit="1" customWidth="1"/>
    <col min="10498" max="10498" width="13.28515625" style="73" customWidth="1"/>
    <col min="10499" max="10499" width="12.140625" style="73" customWidth="1"/>
    <col min="10500" max="10501" width="12.7109375" style="73" customWidth="1"/>
    <col min="10502" max="10752" width="9.140625" style="73"/>
    <col min="10753" max="10753" width="30.42578125" style="73" bestFit="1" customWidth="1"/>
    <col min="10754" max="10754" width="13.28515625" style="73" customWidth="1"/>
    <col min="10755" max="10755" width="12.140625" style="73" customWidth="1"/>
    <col min="10756" max="10757" width="12.7109375" style="73" customWidth="1"/>
    <col min="10758" max="11008" width="9.140625" style="73"/>
    <col min="11009" max="11009" width="30.42578125" style="73" bestFit="1" customWidth="1"/>
    <col min="11010" max="11010" width="13.28515625" style="73" customWidth="1"/>
    <col min="11011" max="11011" width="12.140625" style="73" customWidth="1"/>
    <col min="11012" max="11013" width="12.7109375" style="73" customWidth="1"/>
    <col min="11014" max="11264" width="9.140625" style="73"/>
    <col min="11265" max="11265" width="30.42578125" style="73" bestFit="1" customWidth="1"/>
    <col min="11266" max="11266" width="13.28515625" style="73" customWidth="1"/>
    <col min="11267" max="11267" width="12.140625" style="73" customWidth="1"/>
    <col min="11268" max="11269" width="12.7109375" style="73" customWidth="1"/>
    <col min="11270" max="11520" width="9.140625" style="73"/>
    <col min="11521" max="11521" width="30.42578125" style="73" bestFit="1" customWidth="1"/>
    <col min="11522" max="11522" width="13.28515625" style="73" customWidth="1"/>
    <col min="11523" max="11523" width="12.140625" style="73" customWidth="1"/>
    <col min="11524" max="11525" width="12.7109375" style="73" customWidth="1"/>
    <col min="11526" max="11776" width="9.140625" style="73"/>
    <col min="11777" max="11777" width="30.42578125" style="73" bestFit="1" customWidth="1"/>
    <col min="11778" max="11778" width="13.28515625" style="73" customWidth="1"/>
    <col min="11779" max="11779" width="12.140625" style="73" customWidth="1"/>
    <col min="11780" max="11781" width="12.7109375" style="73" customWidth="1"/>
    <col min="11782" max="12032" width="9.140625" style="73"/>
    <col min="12033" max="12033" width="30.42578125" style="73" bestFit="1" customWidth="1"/>
    <col min="12034" max="12034" width="13.28515625" style="73" customWidth="1"/>
    <col min="12035" max="12035" width="12.140625" style="73" customWidth="1"/>
    <col min="12036" max="12037" width="12.7109375" style="73" customWidth="1"/>
    <col min="12038" max="12288" width="9.140625" style="73"/>
    <col min="12289" max="12289" width="30.42578125" style="73" bestFit="1" customWidth="1"/>
    <col min="12290" max="12290" width="13.28515625" style="73" customWidth="1"/>
    <col min="12291" max="12291" width="12.140625" style="73" customWidth="1"/>
    <col min="12292" max="12293" width="12.7109375" style="73" customWidth="1"/>
    <col min="12294" max="12544" width="9.140625" style="73"/>
    <col min="12545" max="12545" width="30.42578125" style="73" bestFit="1" customWidth="1"/>
    <col min="12546" max="12546" width="13.28515625" style="73" customWidth="1"/>
    <col min="12547" max="12547" width="12.140625" style="73" customWidth="1"/>
    <col min="12548" max="12549" width="12.7109375" style="73" customWidth="1"/>
    <col min="12550" max="12800" width="9.140625" style="73"/>
    <col min="12801" max="12801" width="30.42578125" style="73" bestFit="1" customWidth="1"/>
    <col min="12802" max="12802" width="13.28515625" style="73" customWidth="1"/>
    <col min="12803" max="12803" width="12.140625" style="73" customWidth="1"/>
    <col min="12804" max="12805" width="12.7109375" style="73" customWidth="1"/>
    <col min="12806" max="13056" width="9.140625" style="73"/>
    <col min="13057" max="13057" width="30.42578125" style="73" bestFit="1" customWidth="1"/>
    <col min="13058" max="13058" width="13.28515625" style="73" customWidth="1"/>
    <col min="13059" max="13059" width="12.140625" style="73" customWidth="1"/>
    <col min="13060" max="13061" width="12.7109375" style="73" customWidth="1"/>
    <col min="13062" max="13312" width="9.140625" style="73"/>
    <col min="13313" max="13313" width="30.42578125" style="73" bestFit="1" customWidth="1"/>
    <col min="13314" max="13314" width="13.28515625" style="73" customWidth="1"/>
    <col min="13315" max="13315" width="12.140625" style="73" customWidth="1"/>
    <col min="13316" max="13317" width="12.7109375" style="73" customWidth="1"/>
    <col min="13318" max="13568" width="9.140625" style="73"/>
    <col min="13569" max="13569" width="30.42578125" style="73" bestFit="1" customWidth="1"/>
    <col min="13570" max="13570" width="13.28515625" style="73" customWidth="1"/>
    <col min="13571" max="13571" width="12.140625" style="73" customWidth="1"/>
    <col min="13572" max="13573" width="12.7109375" style="73" customWidth="1"/>
    <col min="13574" max="13824" width="9.140625" style="73"/>
    <col min="13825" max="13825" width="30.42578125" style="73" bestFit="1" customWidth="1"/>
    <col min="13826" max="13826" width="13.28515625" style="73" customWidth="1"/>
    <col min="13827" max="13827" width="12.140625" style="73" customWidth="1"/>
    <col min="13828" max="13829" width="12.7109375" style="73" customWidth="1"/>
    <col min="13830" max="14080" width="9.140625" style="73"/>
    <col min="14081" max="14081" width="30.42578125" style="73" bestFit="1" customWidth="1"/>
    <col min="14082" max="14082" width="13.28515625" style="73" customWidth="1"/>
    <col min="14083" max="14083" width="12.140625" style="73" customWidth="1"/>
    <col min="14084" max="14085" width="12.7109375" style="73" customWidth="1"/>
    <col min="14086" max="14336" width="9.140625" style="73"/>
    <col min="14337" max="14337" width="30.42578125" style="73" bestFit="1" customWidth="1"/>
    <col min="14338" max="14338" width="13.28515625" style="73" customWidth="1"/>
    <col min="14339" max="14339" width="12.140625" style="73" customWidth="1"/>
    <col min="14340" max="14341" width="12.7109375" style="73" customWidth="1"/>
    <col min="14342" max="14592" width="9.140625" style="73"/>
    <col min="14593" max="14593" width="30.42578125" style="73" bestFit="1" customWidth="1"/>
    <col min="14594" max="14594" width="13.28515625" style="73" customWidth="1"/>
    <col min="14595" max="14595" width="12.140625" style="73" customWidth="1"/>
    <col min="14596" max="14597" width="12.7109375" style="73" customWidth="1"/>
    <col min="14598" max="14848" width="9.140625" style="73"/>
    <col min="14849" max="14849" width="30.42578125" style="73" bestFit="1" customWidth="1"/>
    <col min="14850" max="14850" width="13.28515625" style="73" customWidth="1"/>
    <col min="14851" max="14851" width="12.140625" style="73" customWidth="1"/>
    <col min="14852" max="14853" width="12.7109375" style="73" customWidth="1"/>
    <col min="14854" max="15104" width="9.140625" style="73"/>
    <col min="15105" max="15105" width="30.42578125" style="73" bestFit="1" customWidth="1"/>
    <col min="15106" max="15106" width="13.28515625" style="73" customWidth="1"/>
    <col min="15107" max="15107" width="12.140625" style="73" customWidth="1"/>
    <col min="15108" max="15109" width="12.7109375" style="73" customWidth="1"/>
    <col min="15110" max="15360" width="9.140625" style="73"/>
    <col min="15361" max="15361" width="30.42578125" style="73" bestFit="1" customWidth="1"/>
    <col min="15362" max="15362" width="13.28515625" style="73" customWidth="1"/>
    <col min="15363" max="15363" width="12.140625" style="73" customWidth="1"/>
    <col min="15364" max="15365" width="12.7109375" style="73" customWidth="1"/>
    <col min="15366" max="15616" width="9.140625" style="73"/>
    <col min="15617" max="15617" width="30.42578125" style="73" bestFit="1" customWidth="1"/>
    <col min="15618" max="15618" width="13.28515625" style="73" customWidth="1"/>
    <col min="15619" max="15619" width="12.140625" style="73" customWidth="1"/>
    <col min="15620" max="15621" width="12.7109375" style="73" customWidth="1"/>
    <col min="15622" max="15872" width="9.140625" style="73"/>
    <col min="15873" max="15873" width="30.42578125" style="73" bestFit="1" customWidth="1"/>
    <col min="15874" max="15874" width="13.28515625" style="73" customWidth="1"/>
    <col min="15875" max="15875" width="12.140625" style="73" customWidth="1"/>
    <col min="15876" max="15877" width="12.7109375" style="73" customWidth="1"/>
    <col min="15878" max="16128" width="9.140625" style="73"/>
    <col min="16129" max="16129" width="30.42578125" style="73" bestFit="1" customWidth="1"/>
    <col min="16130" max="16130" width="13.28515625" style="73" customWidth="1"/>
    <col min="16131" max="16131" width="12.140625" style="73" customWidth="1"/>
    <col min="16132" max="16133" width="12.7109375" style="73" customWidth="1"/>
    <col min="16134" max="16384" width="9.140625" style="73"/>
  </cols>
  <sheetData>
    <row r="1" spans="1:5" ht="15.75" x14ac:dyDescent="0.25">
      <c r="A1" s="1089" t="s">
        <v>1040</v>
      </c>
      <c r="B1" s="1089"/>
      <c r="C1" s="1089"/>
      <c r="D1" s="1089"/>
      <c r="E1" s="1089"/>
    </row>
    <row r="2" spans="1:5" ht="15.75" x14ac:dyDescent="0.25">
      <c r="A2" s="378"/>
      <c r="B2" s="378"/>
      <c r="C2" s="378"/>
      <c r="D2" s="378"/>
      <c r="E2" s="378"/>
    </row>
    <row r="3" spans="1:5" ht="15.75" x14ac:dyDescent="0.25">
      <c r="A3" s="1075" t="s">
        <v>1026</v>
      </c>
      <c r="B3" s="1075"/>
      <c r="C3" s="1075"/>
      <c r="D3" s="1075"/>
    </row>
    <row r="4" spans="1:5" ht="15.75" x14ac:dyDescent="0.25">
      <c r="A4" s="1075" t="s">
        <v>1050</v>
      </c>
      <c r="B4" s="1075"/>
      <c r="C4" s="1075"/>
      <c r="D4" s="1075"/>
    </row>
    <row r="5" spans="1:5" ht="16.5" thickBot="1" x14ac:dyDescent="0.3">
      <c r="A5" s="380"/>
      <c r="B5" s="380"/>
      <c r="C5" s="380"/>
      <c r="D5" s="380"/>
    </row>
    <row r="6" spans="1:5" ht="16.5" thickBot="1" x14ac:dyDescent="0.3">
      <c r="A6" s="389" t="s">
        <v>539</v>
      </c>
      <c r="B6" s="390" t="s">
        <v>540</v>
      </c>
      <c r="C6" s="391" t="s">
        <v>541</v>
      </c>
      <c r="D6" s="392" t="s">
        <v>97</v>
      </c>
    </row>
    <row r="7" spans="1:5" ht="15.75" x14ac:dyDescent="0.25">
      <c r="A7" s="393" t="s">
        <v>542</v>
      </c>
      <c r="B7" s="633">
        <f>E24</f>
        <v>11218777</v>
      </c>
      <c r="C7" s="634">
        <f>E36</f>
        <v>23026000</v>
      </c>
      <c r="D7" s="635">
        <f>SUM(B7:C7)</f>
        <v>34244777</v>
      </c>
    </row>
    <row r="8" spans="1:5" ht="16.5" thickBot="1" x14ac:dyDescent="0.3">
      <c r="A8" s="394" t="s">
        <v>543</v>
      </c>
      <c r="B8" s="636"/>
      <c r="C8" s="624">
        <v>0</v>
      </c>
      <c r="D8" s="637">
        <f>SUM(B8:C8)</f>
        <v>0</v>
      </c>
    </row>
    <row r="9" spans="1:5" ht="16.5" hidden="1" thickBot="1" x14ac:dyDescent="0.3">
      <c r="A9" s="395"/>
      <c r="B9" s="638"/>
      <c r="C9" s="639"/>
      <c r="D9" s="640"/>
    </row>
    <row r="10" spans="1:5" ht="16.5" thickBot="1" x14ac:dyDescent="0.3">
      <c r="A10" s="396" t="s">
        <v>97</v>
      </c>
      <c r="B10" s="641">
        <f>SUM(B7:B9)</f>
        <v>11218777</v>
      </c>
      <c r="C10" s="642">
        <f>SUM(C7:C9)</f>
        <v>23026000</v>
      </c>
      <c r="D10" s="626">
        <f>SUM(D7:D9)</f>
        <v>34244777</v>
      </c>
    </row>
    <row r="11" spans="1:5" ht="15.75" x14ac:dyDescent="0.25">
      <c r="A11" s="295"/>
      <c r="B11" s="397"/>
      <c r="C11" s="397"/>
      <c r="D11" s="397"/>
    </row>
    <row r="12" spans="1:5" ht="15.75" x14ac:dyDescent="0.25">
      <c r="A12" s="1089" t="s">
        <v>1027</v>
      </c>
      <c r="B12" s="1089"/>
      <c r="C12" s="1089"/>
      <c r="D12" s="1089"/>
      <c r="E12" s="1089"/>
    </row>
    <row r="13" spans="1:5" ht="15.75" x14ac:dyDescent="0.25">
      <c r="A13" s="378"/>
      <c r="B13" s="378"/>
      <c r="C13" s="378"/>
      <c r="D13" s="378"/>
      <c r="E13" s="378"/>
    </row>
    <row r="14" spans="1:5" ht="15.75" x14ac:dyDescent="0.25">
      <c r="A14" s="1075" t="s">
        <v>1028</v>
      </c>
      <c r="B14" s="1075"/>
      <c r="C14" s="1075"/>
      <c r="D14" s="1075"/>
    </row>
    <row r="15" spans="1:5" ht="15.75" x14ac:dyDescent="0.25">
      <c r="A15" s="1075" t="s">
        <v>1051</v>
      </c>
      <c r="B15" s="1075"/>
      <c r="C15" s="1075"/>
      <c r="D15" s="1075"/>
    </row>
    <row r="16" spans="1:5" ht="13.5" thickBot="1" x14ac:dyDescent="0.25"/>
    <row r="17" spans="1:5" ht="17.25" customHeight="1" thickBot="1" x14ac:dyDescent="0.3">
      <c r="A17" s="398" t="s">
        <v>539</v>
      </c>
      <c r="B17" s="928" t="s">
        <v>680</v>
      </c>
      <c r="C17" s="399" t="s">
        <v>90</v>
      </c>
      <c r="D17" s="391" t="s">
        <v>544</v>
      </c>
      <c r="E17" s="558" t="s">
        <v>97</v>
      </c>
    </row>
    <row r="18" spans="1:5" ht="47.25" x14ac:dyDescent="0.25">
      <c r="A18" s="1084" t="s">
        <v>1041</v>
      </c>
      <c r="B18" s="929" t="s">
        <v>1029</v>
      </c>
      <c r="C18" s="930" t="s">
        <v>1030</v>
      </c>
      <c r="D18" s="634">
        <v>1335000</v>
      </c>
      <c r="E18" s="932">
        <f t="shared" ref="E18:E23" si="0">SUM(D18)</f>
        <v>1335000</v>
      </c>
    </row>
    <row r="19" spans="1:5" ht="31.5" x14ac:dyDescent="0.25">
      <c r="A19" s="1084"/>
      <c r="B19" s="603" t="s">
        <v>1031</v>
      </c>
      <c r="C19" s="737" t="s">
        <v>804</v>
      </c>
      <c r="D19" s="624">
        <v>1795100</v>
      </c>
      <c r="E19" s="589">
        <f t="shared" si="0"/>
        <v>1795100</v>
      </c>
    </row>
    <row r="20" spans="1:5" ht="31.5" x14ac:dyDescent="0.25">
      <c r="A20" s="1084"/>
      <c r="B20" s="603" t="s">
        <v>1032</v>
      </c>
      <c r="C20" s="737" t="s">
        <v>1033</v>
      </c>
      <c r="D20" s="624">
        <v>254000</v>
      </c>
      <c r="E20" s="589">
        <f t="shared" si="0"/>
        <v>254000</v>
      </c>
    </row>
    <row r="21" spans="1:5" ht="47.25" customHeight="1" x14ac:dyDescent="0.25">
      <c r="A21" s="1084"/>
      <c r="B21" s="603" t="s">
        <v>1034</v>
      </c>
      <c r="C21" s="737" t="s">
        <v>1035</v>
      </c>
      <c r="D21" s="624">
        <v>477000</v>
      </c>
      <c r="E21" s="589">
        <f t="shared" si="0"/>
        <v>477000</v>
      </c>
    </row>
    <row r="22" spans="1:5" ht="31.5" x14ac:dyDescent="0.25">
      <c r="A22" s="1084"/>
      <c r="B22" s="603" t="s">
        <v>1036</v>
      </c>
      <c r="C22" s="737" t="s">
        <v>1037</v>
      </c>
      <c r="D22" s="624">
        <v>6087677</v>
      </c>
      <c r="E22" s="589">
        <f t="shared" si="0"/>
        <v>6087677</v>
      </c>
    </row>
    <row r="23" spans="1:5" ht="48" thickBot="1" x14ac:dyDescent="0.3">
      <c r="A23" s="1084"/>
      <c r="B23" s="604" t="s">
        <v>1044</v>
      </c>
      <c r="C23" s="738" t="s">
        <v>1045</v>
      </c>
      <c r="D23" s="625">
        <v>1270000</v>
      </c>
      <c r="E23" s="590">
        <f t="shared" si="0"/>
        <v>1270000</v>
      </c>
    </row>
    <row r="24" spans="1:5" ht="16.5" customHeight="1" thickBot="1" x14ac:dyDescent="0.3">
      <c r="A24" s="1085"/>
      <c r="B24" s="1086" t="s">
        <v>97</v>
      </c>
      <c r="C24" s="1087"/>
      <c r="D24" s="1088"/>
      <c r="E24" s="931">
        <f>SUM(E18:E23)</f>
        <v>11218777</v>
      </c>
    </row>
    <row r="25" spans="1:5" ht="12.75" hidden="1" customHeight="1" x14ac:dyDescent="0.2">
      <c r="A25" s="400"/>
      <c r="E25" s="559"/>
    </row>
    <row r="26" spans="1:5" ht="12.75" customHeight="1" x14ac:dyDescent="0.2">
      <c r="A26" s="629"/>
      <c r="E26" s="388"/>
    </row>
    <row r="27" spans="1:5" ht="18" customHeight="1" x14ac:dyDescent="0.25">
      <c r="A27" s="1089" t="s">
        <v>1049</v>
      </c>
      <c r="B27" s="1089"/>
      <c r="C27" s="1089"/>
      <c r="D27" s="1089"/>
      <c r="E27" s="1089"/>
    </row>
    <row r="28" spans="1:5" ht="15.75" x14ac:dyDescent="0.25">
      <c r="A28" s="1093" t="s">
        <v>1048</v>
      </c>
      <c r="B28" s="1093"/>
      <c r="C28" s="1093"/>
      <c r="D28" s="1093"/>
      <c r="E28" s="1093"/>
    </row>
    <row r="29" spans="1:5" ht="15.75" x14ac:dyDescent="0.25">
      <c r="A29" s="1094" t="s">
        <v>1052</v>
      </c>
      <c r="B29" s="1094"/>
      <c r="C29" s="1094"/>
      <c r="D29" s="1094"/>
      <c r="E29" s="1094"/>
    </row>
    <row r="30" spans="1:5" ht="16.5" thickBot="1" x14ac:dyDescent="0.3">
      <c r="A30" s="402"/>
      <c r="B30" s="402"/>
      <c r="C30" s="402"/>
      <c r="D30" s="402"/>
      <c r="E30" s="402"/>
    </row>
    <row r="31" spans="1:5" ht="16.5" thickBot="1" x14ac:dyDescent="0.3">
      <c r="A31" s="630" t="s">
        <v>539</v>
      </c>
      <c r="B31" s="628" t="s">
        <v>681</v>
      </c>
      <c r="C31" s="628" t="s">
        <v>90</v>
      </c>
      <c r="D31" s="919" t="s">
        <v>544</v>
      </c>
      <c r="E31" s="924" t="s">
        <v>97</v>
      </c>
    </row>
    <row r="32" spans="1:5" ht="30" customHeight="1" x14ac:dyDescent="0.2">
      <c r="A32" s="1090" t="s">
        <v>542</v>
      </c>
      <c r="B32" s="1095" t="s">
        <v>735</v>
      </c>
      <c r="C32" s="918" t="s">
        <v>1038</v>
      </c>
      <c r="D32" s="920">
        <v>4318000</v>
      </c>
      <c r="E32" s="1097">
        <f>SUM(D32:D33)</f>
        <v>8763000</v>
      </c>
    </row>
    <row r="33" spans="1:5" ht="18" customHeight="1" x14ac:dyDescent="0.25">
      <c r="A33" s="1091"/>
      <c r="B33" s="1096"/>
      <c r="C33" s="627" t="s">
        <v>1039</v>
      </c>
      <c r="D33" s="921">
        <v>4445000</v>
      </c>
      <c r="E33" s="1098"/>
    </row>
    <row r="34" spans="1:5" ht="31.5" x14ac:dyDescent="0.25">
      <c r="A34" s="1091"/>
      <c r="B34" s="917" t="s">
        <v>1046</v>
      </c>
      <c r="C34" s="627" t="s">
        <v>1047</v>
      </c>
      <c r="D34" s="921">
        <v>8763000</v>
      </c>
      <c r="E34" s="925">
        <f>SUM(D34)</f>
        <v>8763000</v>
      </c>
    </row>
    <row r="35" spans="1:5" ht="48" thickBot="1" x14ac:dyDescent="0.3">
      <c r="A35" s="1091"/>
      <c r="B35" s="916" t="s">
        <v>1042</v>
      </c>
      <c r="C35" s="627" t="s">
        <v>1043</v>
      </c>
      <c r="D35" s="922">
        <v>5500000</v>
      </c>
      <c r="E35" s="926">
        <f>SUM(D35)</f>
        <v>5500000</v>
      </c>
    </row>
    <row r="36" spans="1:5" ht="19.5" customHeight="1" thickBot="1" x14ac:dyDescent="0.3">
      <c r="A36" s="1092"/>
      <c r="B36" s="631" t="s">
        <v>111</v>
      </c>
      <c r="C36" s="632"/>
      <c r="D36" s="923"/>
      <c r="E36" s="927">
        <f>SUM(E32:E35)</f>
        <v>23026000</v>
      </c>
    </row>
  </sheetData>
  <mergeCells count="14">
    <mergeCell ref="A32:A36"/>
    <mergeCell ref="A28:E28"/>
    <mergeCell ref="A29:E29"/>
    <mergeCell ref="B32:B33"/>
    <mergeCell ref="E32:E33"/>
    <mergeCell ref="A18:A24"/>
    <mergeCell ref="B24:D24"/>
    <mergeCell ref="A27:E27"/>
    <mergeCell ref="A15:D15"/>
    <mergeCell ref="A1:E1"/>
    <mergeCell ref="A3:D3"/>
    <mergeCell ref="A4:D4"/>
    <mergeCell ref="A12:E12"/>
    <mergeCell ref="A14:D14"/>
  </mergeCells>
  <pageMargins left="0.75" right="0.75" top="1" bottom="1" header="0.5" footer="0.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2"/>
  <sheetViews>
    <sheetView topLeftCell="A4" zoomScaleNormal="100" workbookViewId="0">
      <selection activeCell="A7" sqref="A7"/>
    </sheetView>
  </sheetViews>
  <sheetFormatPr defaultRowHeight="12.75" x14ac:dyDescent="0.2"/>
  <cols>
    <col min="1" max="1" width="5.7109375" style="403" customWidth="1"/>
    <col min="2" max="2" width="34.42578125" style="403" customWidth="1"/>
    <col min="3" max="3" width="28.5703125" style="403" customWidth="1"/>
    <col min="4" max="4" width="12.7109375" style="403" customWidth="1"/>
    <col min="5" max="256" width="9.140625" style="403"/>
    <col min="257" max="257" width="5.7109375" style="403" customWidth="1"/>
    <col min="258" max="258" width="34.42578125" style="403" customWidth="1"/>
    <col min="259" max="259" width="28.5703125" style="403" customWidth="1"/>
    <col min="260" max="260" width="12.7109375" style="403" customWidth="1"/>
    <col min="261" max="512" width="9.140625" style="403"/>
    <col min="513" max="513" width="5.7109375" style="403" customWidth="1"/>
    <col min="514" max="514" width="34.42578125" style="403" customWidth="1"/>
    <col min="515" max="515" width="28.5703125" style="403" customWidth="1"/>
    <col min="516" max="516" width="12.7109375" style="403" customWidth="1"/>
    <col min="517" max="768" width="9.140625" style="403"/>
    <col min="769" max="769" width="5.7109375" style="403" customWidth="1"/>
    <col min="770" max="770" width="34.42578125" style="403" customWidth="1"/>
    <col min="771" max="771" width="28.5703125" style="403" customWidth="1"/>
    <col min="772" max="772" width="12.7109375" style="403" customWidth="1"/>
    <col min="773" max="1024" width="9.140625" style="403"/>
    <col min="1025" max="1025" width="5.7109375" style="403" customWidth="1"/>
    <col min="1026" max="1026" width="34.42578125" style="403" customWidth="1"/>
    <col min="1027" max="1027" width="28.5703125" style="403" customWidth="1"/>
    <col min="1028" max="1028" width="12.7109375" style="403" customWidth="1"/>
    <col min="1029" max="1280" width="9.140625" style="403"/>
    <col min="1281" max="1281" width="5.7109375" style="403" customWidth="1"/>
    <col min="1282" max="1282" width="34.42578125" style="403" customWidth="1"/>
    <col min="1283" max="1283" width="28.5703125" style="403" customWidth="1"/>
    <col min="1284" max="1284" width="12.7109375" style="403" customWidth="1"/>
    <col min="1285" max="1536" width="9.140625" style="403"/>
    <col min="1537" max="1537" width="5.7109375" style="403" customWidth="1"/>
    <col min="1538" max="1538" width="34.42578125" style="403" customWidth="1"/>
    <col min="1539" max="1539" width="28.5703125" style="403" customWidth="1"/>
    <col min="1540" max="1540" width="12.7109375" style="403" customWidth="1"/>
    <col min="1541" max="1792" width="9.140625" style="403"/>
    <col min="1793" max="1793" width="5.7109375" style="403" customWidth="1"/>
    <col min="1794" max="1794" width="34.42578125" style="403" customWidth="1"/>
    <col min="1795" max="1795" width="28.5703125" style="403" customWidth="1"/>
    <col min="1796" max="1796" width="12.7109375" style="403" customWidth="1"/>
    <col min="1797" max="2048" width="9.140625" style="403"/>
    <col min="2049" max="2049" width="5.7109375" style="403" customWidth="1"/>
    <col min="2050" max="2050" width="34.42578125" style="403" customWidth="1"/>
    <col min="2051" max="2051" width="28.5703125" style="403" customWidth="1"/>
    <col min="2052" max="2052" width="12.7109375" style="403" customWidth="1"/>
    <col min="2053" max="2304" width="9.140625" style="403"/>
    <col min="2305" max="2305" width="5.7109375" style="403" customWidth="1"/>
    <col min="2306" max="2306" width="34.42578125" style="403" customWidth="1"/>
    <col min="2307" max="2307" width="28.5703125" style="403" customWidth="1"/>
    <col min="2308" max="2308" width="12.7109375" style="403" customWidth="1"/>
    <col min="2309" max="2560" width="9.140625" style="403"/>
    <col min="2561" max="2561" width="5.7109375" style="403" customWidth="1"/>
    <col min="2562" max="2562" width="34.42578125" style="403" customWidth="1"/>
    <col min="2563" max="2563" width="28.5703125" style="403" customWidth="1"/>
    <col min="2564" max="2564" width="12.7109375" style="403" customWidth="1"/>
    <col min="2565" max="2816" width="9.140625" style="403"/>
    <col min="2817" max="2817" width="5.7109375" style="403" customWidth="1"/>
    <col min="2818" max="2818" width="34.42578125" style="403" customWidth="1"/>
    <col min="2819" max="2819" width="28.5703125" style="403" customWidth="1"/>
    <col min="2820" max="2820" width="12.7109375" style="403" customWidth="1"/>
    <col min="2821" max="3072" width="9.140625" style="403"/>
    <col min="3073" max="3073" width="5.7109375" style="403" customWidth="1"/>
    <col min="3074" max="3074" width="34.42578125" style="403" customWidth="1"/>
    <col min="3075" max="3075" width="28.5703125" style="403" customWidth="1"/>
    <col min="3076" max="3076" width="12.7109375" style="403" customWidth="1"/>
    <col min="3077" max="3328" width="9.140625" style="403"/>
    <col min="3329" max="3329" width="5.7109375" style="403" customWidth="1"/>
    <col min="3330" max="3330" width="34.42578125" style="403" customWidth="1"/>
    <col min="3331" max="3331" width="28.5703125" style="403" customWidth="1"/>
    <col min="3332" max="3332" width="12.7109375" style="403" customWidth="1"/>
    <col min="3333" max="3584" width="9.140625" style="403"/>
    <col min="3585" max="3585" width="5.7109375" style="403" customWidth="1"/>
    <col min="3586" max="3586" width="34.42578125" style="403" customWidth="1"/>
    <col min="3587" max="3587" width="28.5703125" style="403" customWidth="1"/>
    <col min="3588" max="3588" width="12.7109375" style="403" customWidth="1"/>
    <col min="3589" max="3840" width="9.140625" style="403"/>
    <col min="3841" max="3841" width="5.7109375" style="403" customWidth="1"/>
    <col min="3842" max="3842" width="34.42578125" style="403" customWidth="1"/>
    <col min="3843" max="3843" width="28.5703125" style="403" customWidth="1"/>
    <col min="3844" max="3844" width="12.7109375" style="403" customWidth="1"/>
    <col min="3845" max="4096" width="9.140625" style="403"/>
    <col min="4097" max="4097" width="5.7109375" style="403" customWidth="1"/>
    <col min="4098" max="4098" width="34.42578125" style="403" customWidth="1"/>
    <col min="4099" max="4099" width="28.5703125" style="403" customWidth="1"/>
    <col min="4100" max="4100" width="12.7109375" style="403" customWidth="1"/>
    <col min="4101" max="4352" width="9.140625" style="403"/>
    <col min="4353" max="4353" width="5.7109375" style="403" customWidth="1"/>
    <col min="4354" max="4354" width="34.42578125" style="403" customWidth="1"/>
    <col min="4355" max="4355" width="28.5703125" style="403" customWidth="1"/>
    <col min="4356" max="4356" width="12.7109375" style="403" customWidth="1"/>
    <col min="4357" max="4608" width="9.140625" style="403"/>
    <col min="4609" max="4609" width="5.7109375" style="403" customWidth="1"/>
    <col min="4610" max="4610" width="34.42578125" style="403" customWidth="1"/>
    <col min="4611" max="4611" width="28.5703125" style="403" customWidth="1"/>
    <col min="4612" max="4612" width="12.7109375" style="403" customWidth="1"/>
    <col min="4613" max="4864" width="9.140625" style="403"/>
    <col min="4865" max="4865" width="5.7109375" style="403" customWidth="1"/>
    <col min="4866" max="4866" width="34.42578125" style="403" customWidth="1"/>
    <col min="4867" max="4867" width="28.5703125" style="403" customWidth="1"/>
    <col min="4868" max="4868" width="12.7109375" style="403" customWidth="1"/>
    <col min="4869" max="5120" width="9.140625" style="403"/>
    <col min="5121" max="5121" width="5.7109375" style="403" customWidth="1"/>
    <col min="5122" max="5122" width="34.42578125" style="403" customWidth="1"/>
    <col min="5123" max="5123" width="28.5703125" style="403" customWidth="1"/>
    <col min="5124" max="5124" width="12.7109375" style="403" customWidth="1"/>
    <col min="5125" max="5376" width="9.140625" style="403"/>
    <col min="5377" max="5377" width="5.7109375" style="403" customWidth="1"/>
    <col min="5378" max="5378" width="34.42578125" style="403" customWidth="1"/>
    <col min="5379" max="5379" width="28.5703125" style="403" customWidth="1"/>
    <col min="5380" max="5380" width="12.7109375" style="403" customWidth="1"/>
    <col min="5381" max="5632" width="9.140625" style="403"/>
    <col min="5633" max="5633" width="5.7109375" style="403" customWidth="1"/>
    <col min="5634" max="5634" width="34.42578125" style="403" customWidth="1"/>
    <col min="5635" max="5635" width="28.5703125" style="403" customWidth="1"/>
    <col min="5636" max="5636" width="12.7109375" style="403" customWidth="1"/>
    <col min="5637" max="5888" width="9.140625" style="403"/>
    <col min="5889" max="5889" width="5.7109375" style="403" customWidth="1"/>
    <col min="5890" max="5890" width="34.42578125" style="403" customWidth="1"/>
    <col min="5891" max="5891" width="28.5703125" style="403" customWidth="1"/>
    <col min="5892" max="5892" width="12.7109375" style="403" customWidth="1"/>
    <col min="5893" max="6144" width="9.140625" style="403"/>
    <col min="6145" max="6145" width="5.7109375" style="403" customWidth="1"/>
    <col min="6146" max="6146" width="34.42578125" style="403" customWidth="1"/>
    <col min="6147" max="6147" width="28.5703125" style="403" customWidth="1"/>
    <col min="6148" max="6148" width="12.7109375" style="403" customWidth="1"/>
    <col min="6149" max="6400" width="9.140625" style="403"/>
    <col min="6401" max="6401" width="5.7109375" style="403" customWidth="1"/>
    <col min="6402" max="6402" width="34.42578125" style="403" customWidth="1"/>
    <col min="6403" max="6403" width="28.5703125" style="403" customWidth="1"/>
    <col min="6404" max="6404" width="12.7109375" style="403" customWidth="1"/>
    <col min="6405" max="6656" width="9.140625" style="403"/>
    <col min="6657" max="6657" width="5.7109375" style="403" customWidth="1"/>
    <col min="6658" max="6658" width="34.42578125" style="403" customWidth="1"/>
    <col min="6659" max="6659" width="28.5703125" style="403" customWidth="1"/>
    <col min="6660" max="6660" width="12.7109375" style="403" customWidth="1"/>
    <col min="6661" max="6912" width="9.140625" style="403"/>
    <col min="6913" max="6913" width="5.7109375" style="403" customWidth="1"/>
    <col min="6914" max="6914" width="34.42578125" style="403" customWidth="1"/>
    <col min="6915" max="6915" width="28.5703125" style="403" customWidth="1"/>
    <col min="6916" max="6916" width="12.7109375" style="403" customWidth="1"/>
    <col min="6917" max="7168" width="9.140625" style="403"/>
    <col min="7169" max="7169" width="5.7109375" style="403" customWidth="1"/>
    <col min="7170" max="7170" width="34.42578125" style="403" customWidth="1"/>
    <col min="7171" max="7171" width="28.5703125" style="403" customWidth="1"/>
    <col min="7172" max="7172" width="12.7109375" style="403" customWidth="1"/>
    <col min="7173" max="7424" width="9.140625" style="403"/>
    <col min="7425" max="7425" width="5.7109375" style="403" customWidth="1"/>
    <col min="7426" max="7426" width="34.42578125" style="403" customWidth="1"/>
    <col min="7427" max="7427" width="28.5703125" style="403" customWidth="1"/>
    <col min="7428" max="7428" width="12.7109375" style="403" customWidth="1"/>
    <col min="7429" max="7680" width="9.140625" style="403"/>
    <col min="7681" max="7681" width="5.7109375" style="403" customWidth="1"/>
    <col min="7682" max="7682" width="34.42578125" style="403" customWidth="1"/>
    <col min="7683" max="7683" width="28.5703125" style="403" customWidth="1"/>
    <col min="7684" max="7684" width="12.7109375" style="403" customWidth="1"/>
    <col min="7685" max="7936" width="9.140625" style="403"/>
    <col min="7937" max="7937" width="5.7109375" style="403" customWidth="1"/>
    <col min="7938" max="7938" width="34.42578125" style="403" customWidth="1"/>
    <col min="7939" max="7939" width="28.5703125" style="403" customWidth="1"/>
    <col min="7940" max="7940" width="12.7109375" style="403" customWidth="1"/>
    <col min="7941" max="8192" width="9.140625" style="403"/>
    <col min="8193" max="8193" width="5.7109375" style="403" customWidth="1"/>
    <col min="8194" max="8194" width="34.42578125" style="403" customWidth="1"/>
    <col min="8195" max="8195" width="28.5703125" style="403" customWidth="1"/>
    <col min="8196" max="8196" width="12.7109375" style="403" customWidth="1"/>
    <col min="8197" max="8448" width="9.140625" style="403"/>
    <col min="8449" max="8449" width="5.7109375" style="403" customWidth="1"/>
    <col min="8450" max="8450" width="34.42578125" style="403" customWidth="1"/>
    <col min="8451" max="8451" width="28.5703125" style="403" customWidth="1"/>
    <col min="8452" max="8452" width="12.7109375" style="403" customWidth="1"/>
    <col min="8453" max="8704" width="9.140625" style="403"/>
    <col min="8705" max="8705" width="5.7109375" style="403" customWidth="1"/>
    <col min="8706" max="8706" width="34.42578125" style="403" customWidth="1"/>
    <col min="8707" max="8707" width="28.5703125" style="403" customWidth="1"/>
    <col min="8708" max="8708" width="12.7109375" style="403" customWidth="1"/>
    <col min="8709" max="8960" width="9.140625" style="403"/>
    <col min="8961" max="8961" width="5.7109375" style="403" customWidth="1"/>
    <col min="8962" max="8962" width="34.42578125" style="403" customWidth="1"/>
    <col min="8963" max="8963" width="28.5703125" style="403" customWidth="1"/>
    <col min="8964" max="8964" width="12.7109375" style="403" customWidth="1"/>
    <col min="8965" max="9216" width="9.140625" style="403"/>
    <col min="9217" max="9217" width="5.7109375" style="403" customWidth="1"/>
    <col min="9218" max="9218" width="34.42578125" style="403" customWidth="1"/>
    <col min="9219" max="9219" width="28.5703125" style="403" customWidth="1"/>
    <col min="9220" max="9220" width="12.7109375" style="403" customWidth="1"/>
    <col min="9221" max="9472" width="9.140625" style="403"/>
    <col min="9473" max="9473" width="5.7109375" style="403" customWidth="1"/>
    <col min="9474" max="9474" width="34.42578125" style="403" customWidth="1"/>
    <col min="9475" max="9475" width="28.5703125" style="403" customWidth="1"/>
    <col min="9476" max="9476" width="12.7109375" style="403" customWidth="1"/>
    <col min="9477" max="9728" width="9.140625" style="403"/>
    <col min="9729" max="9729" width="5.7109375" style="403" customWidth="1"/>
    <col min="9730" max="9730" width="34.42578125" style="403" customWidth="1"/>
    <col min="9731" max="9731" width="28.5703125" style="403" customWidth="1"/>
    <col min="9732" max="9732" width="12.7109375" style="403" customWidth="1"/>
    <col min="9733" max="9984" width="9.140625" style="403"/>
    <col min="9985" max="9985" width="5.7109375" style="403" customWidth="1"/>
    <col min="9986" max="9986" width="34.42578125" style="403" customWidth="1"/>
    <col min="9987" max="9987" width="28.5703125" style="403" customWidth="1"/>
    <col min="9988" max="9988" width="12.7109375" style="403" customWidth="1"/>
    <col min="9989" max="10240" width="9.140625" style="403"/>
    <col min="10241" max="10241" width="5.7109375" style="403" customWidth="1"/>
    <col min="10242" max="10242" width="34.42578125" style="403" customWidth="1"/>
    <col min="10243" max="10243" width="28.5703125" style="403" customWidth="1"/>
    <col min="10244" max="10244" width="12.7109375" style="403" customWidth="1"/>
    <col min="10245" max="10496" width="9.140625" style="403"/>
    <col min="10497" max="10497" width="5.7109375" style="403" customWidth="1"/>
    <col min="10498" max="10498" width="34.42578125" style="403" customWidth="1"/>
    <col min="10499" max="10499" width="28.5703125" style="403" customWidth="1"/>
    <col min="10500" max="10500" width="12.7109375" style="403" customWidth="1"/>
    <col min="10501" max="10752" width="9.140625" style="403"/>
    <col min="10753" max="10753" width="5.7109375" style="403" customWidth="1"/>
    <col min="10754" max="10754" width="34.42578125" style="403" customWidth="1"/>
    <col min="10755" max="10755" width="28.5703125" style="403" customWidth="1"/>
    <col min="10756" max="10756" width="12.7109375" style="403" customWidth="1"/>
    <col min="10757" max="11008" width="9.140625" style="403"/>
    <col min="11009" max="11009" width="5.7109375" style="403" customWidth="1"/>
    <col min="11010" max="11010" width="34.42578125" style="403" customWidth="1"/>
    <col min="11011" max="11011" width="28.5703125" style="403" customWidth="1"/>
    <col min="11012" max="11012" width="12.7109375" style="403" customWidth="1"/>
    <col min="11013" max="11264" width="9.140625" style="403"/>
    <col min="11265" max="11265" width="5.7109375" style="403" customWidth="1"/>
    <col min="11266" max="11266" width="34.42578125" style="403" customWidth="1"/>
    <col min="11267" max="11267" width="28.5703125" style="403" customWidth="1"/>
    <col min="11268" max="11268" width="12.7109375" style="403" customWidth="1"/>
    <col min="11269" max="11520" width="9.140625" style="403"/>
    <col min="11521" max="11521" width="5.7109375" style="403" customWidth="1"/>
    <col min="11522" max="11522" width="34.42578125" style="403" customWidth="1"/>
    <col min="11523" max="11523" width="28.5703125" style="403" customWidth="1"/>
    <col min="11524" max="11524" width="12.7109375" style="403" customWidth="1"/>
    <col min="11525" max="11776" width="9.140625" style="403"/>
    <col min="11777" max="11777" width="5.7109375" style="403" customWidth="1"/>
    <col min="11778" max="11778" width="34.42578125" style="403" customWidth="1"/>
    <col min="11779" max="11779" width="28.5703125" style="403" customWidth="1"/>
    <col min="11780" max="11780" width="12.7109375" style="403" customWidth="1"/>
    <col min="11781" max="12032" width="9.140625" style="403"/>
    <col min="12033" max="12033" width="5.7109375" style="403" customWidth="1"/>
    <col min="12034" max="12034" width="34.42578125" style="403" customWidth="1"/>
    <col min="12035" max="12035" width="28.5703125" style="403" customWidth="1"/>
    <col min="12036" max="12036" width="12.7109375" style="403" customWidth="1"/>
    <col min="12037" max="12288" width="9.140625" style="403"/>
    <col min="12289" max="12289" width="5.7109375" style="403" customWidth="1"/>
    <col min="12290" max="12290" width="34.42578125" style="403" customWidth="1"/>
    <col min="12291" max="12291" width="28.5703125" style="403" customWidth="1"/>
    <col min="12292" max="12292" width="12.7109375" style="403" customWidth="1"/>
    <col min="12293" max="12544" width="9.140625" style="403"/>
    <col min="12545" max="12545" width="5.7109375" style="403" customWidth="1"/>
    <col min="12546" max="12546" width="34.42578125" style="403" customWidth="1"/>
    <col min="12547" max="12547" width="28.5703125" style="403" customWidth="1"/>
    <col min="12548" max="12548" width="12.7109375" style="403" customWidth="1"/>
    <col min="12549" max="12800" width="9.140625" style="403"/>
    <col min="12801" max="12801" width="5.7109375" style="403" customWidth="1"/>
    <col min="12802" max="12802" width="34.42578125" style="403" customWidth="1"/>
    <col min="12803" max="12803" width="28.5703125" style="403" customWidth="1"/>
    <col min="12804" max="12804" width="12.7109375" style="403" customWidth="1"/>
    <col min="12805" max="13056" width="9.140625" style="403"/>
    <col min="13057" max="13057" width="5.7109375" style="403" customWidth="1"/>
    <col min="13058" max="13058" width="34.42578125" style="403" customWidth="1"/>
    <col min="13059" max="13059" width="28.5703125" style="403" customWidth="1"/>
    <col min="13060" max="13060" width="12.7109375" style="403" customWidth="1"/>
    <col min="13061" max="13312" width="9.140625" style="403"/>
    <col min="13313" max="13313" width="5.7109375" style="403" customWidth="1"/>
    <col min="13314" max="13314" width="34.42578125" style="403" customWidth="1"/>
    <col min="13315" max="13315" width="28.5703125" style="403" customWidth="1"/>
    <col min="13316" max="13316" width="12.7109375" style="403" customWidth="1"/>
    <col min="13317" max="13568" width="9.140625" style="403"/>
    <col min="13569" max="13569" width="5.7109375" style="403" customWidth="1"/>
    <col min="13570" max="13570" width="34.42578125" style="403" customWidth="1"/>
    <col min="13571" max="13571" width="28.5703125" style="403" customWidth="1"/>
    <col min="13572" max="13572" width="12.7109375" style="403" customWidth="1"/>
    <col min="13573" max="13824" width="9.140625" style="403"/>
    <col min="13825" max="13825" width="5.7109375" style="403" customWidth="1"/>
    <col min="13826" max="13826" width="34.42578125" style="403" customWidth="1"/>
    <col min="13827" max="13827" width="28.5703125" style="403" customWidth="1"/>
    <col min="13828" max="13828" width="12.7109375" style="403" customWidth="1"/>
    <col min="13829" max="14080" width="9.140625" style="403"/>
    <col min="14081" max="14081" width="5.7109375" style="403" customWidth="1"/>
    <col min="14082" max="14082" width="34.42578125" style="403" customWidth="1"/>
    <col min="14083" max="14083" width="28.5703125" style="403" customWidth="1"/>
    <col min="14084" max="14084" width="12.7109375" style="403" customWidth="1"/>
    <col min="14085" max="14336" width="9.140625" style="403"/>
    <col min="14337" max="14337" width="5.7109375" style="403" customWidth="1"/>
    <col min="14338" max="14338" width="34.42578125" style="403" customWidth="1"/>
    <col min="14339" max="14339" width="28.5703125" style="403" customWidth="1"/>
    <col min="14340" max="14340" width="12.7109375" style="403" customWidth="1"/>
    <col min="14341" max="14592" width="9.140625" style="403"/>
    <col min="14593" max="14593" width="5.7109375" style="403" customWidth="1"/>
    <col min="14594" max="14594" width="34.42578125" style="403" customWidth="1"/>
    <col min="14595" max="14595" width="28.5703125" style="403" customWidth="1"/>
    <col min="14596" max="14596" width="12.7109375" style="403" customWidth="1"/>
    <col min="14597" max="14848" width="9.140625" style="403"/>
    <col min="14849" max="14849" width="5.7109375" style="403" customWidth="1"/>
    <col min="14850" max="14850" width="34.42578125" style="403" customWidth="1"/>
    <col min="14851" max="14851" width="28.5703125" style="403" customWidth="1"/>
    <col min="14852" max="14852" width="12.7109375" style="403" customWidth="1"/>
    <col min="14853" max="15104" width="9.140625" style="403"/>
    <col min="15105" max="15105" width="5.7109375" style="403" customWidth="1"/>
    <col min="15106" max="15106" width="34.42578125" style="403" customWidth="1"/>
    <col min="15107" max="15107" width="28.5703125" style="403" customWidth="1"/>
    <col min="15108" max="15108" width="12.7109375" style="403" customWidth="1"/>
    <col min="15109" max="15360" width="9.140625" style="403"/>
    <col min="15361" max="15361" width="5.7109375" style="403" customWidth="1"/>
    <col min="15362" max="15362" width="34.42578125" style="403" customWidth="1"/>
    <col min="15363" max="15363" width="28.5703125" style="403" customWidth="1"/>
    <col min="15364" max="15364" width="12.7109375" style="403" customWidth="1"/>
    <col min="15365" max="15616" width="9.140625" style="403"/>
    <col min="15617" max="15617" width="5.7109375" style="403" customWidth="1"/>
    <col min="15618" max="15618" width="34.42578125" style="403" customWidth="1"/>
    <col min="15619" max="15619" width="28.5703125" style="403" customWidth="1"/>
    <col min="15620" max="15620" width="12.7109375" style="403" customWidth="1"/>
    <col min="15621" max="15872" width="9.140625" style="403"/>
    <col min="15873" max="15873" width="5.7109375" style="403" customWidth="1"/>
    <col min="15874" max="15874" width="34.42578125" style="403" customWidth="1"/>
    <col min="15875" max="15875" width="28.5703125" style="403" customWidth="1"/>
    <col min="15876" max="15876" width="12.7109375" style="403" customWidth="1"/>
    <col min="15877" max="16128" width="9.140625" style="403"/>
    <col min="16129" max="16129" width="5.7109375" style="403" customWidth="1"/>
    <col min="16130" max="16130" width="34.42578125" style="403" customWidth="1"/>
    <col min="16131" max="16131" width="28.5703125" style="403" customWidth="1"/>
    <col min="16132" max="16132" width="12.7109375" style="403" customWidth="1"/>
    <col min="16133" max="16384" width="9.140625" style="403"/>
  </cols>
  <sheetData>
    <row r="1" spans="1:4" ht="15.75" x14ac:dyDescent="0.25">
      <c r="B1" s="1099" t="s">
        <v>1053</v>
      </c>
      <c r="C1" s="1099"/>
      <c r="D1" s="1099"/>
    </row>
    <row r="2" spans="1:4" ht="15.75" x14ac:dyDescent="0.25">
      <c r="B2" s="404"/>
      <c r="C2" s="404"/>
      <c r="D2" s="404"/>
    </row>
    <row r="4" spans="1:4" ht="15.75" x14ac:dyDescent="0.25">
      <c r="A4" s="1100" t="s">
        <v>545</v>
      </c>
      <c r="B4" s="1100"/>
      <c r="C4" s="1100"/>
      <c r="D4" s="1100"/>
    </row>
    <row r="5" spans="1:4" ht="15.75" x14ac:dyDescent="0.25">
      <c r="A5" s="405"/>
      <c r="B5" s="405"/>
      <c r="C5" s="405"/>
      <c r="D5" s="405"/>
    </row>
    <row r="6" spans="1:4" ht="15.75" x14ac:dyDescent="0.25">
      <c r="A6" s="1100" t="s">
        <v>1054</v>
      </c>
      <c r="B6" s="1100"/>
      <c r="C6" s="1100"/>
      <c r="D6" s="1100"/>
    </row>
    <row r="7" spans="1:4" ht="15.75" x14ac:dyDescent="0.25">
      <c r="A7" s="405"/>
      <c r="B7" s="405"/>
      <c r="C7" s="405"/>
      <c r="D7" s="405"/>
    </row>
    <row r="8" spans="1:4" ht="15.75" x14ac:dyDescent="0.25">
      <c r="A8" s="405"/>
      <c r="B8" s="405"/>
      <c r="C8" s="405"/>
      <c r="D8" s="405"/>
    </row>
    <row r="9" spans="1:4" ht="15.75" thickBot="1" x14ac:dyDescent="0.3">
      <c r="A9" s="406"/>
      <c r="B9" s="406"/>
      <c r="C9" s="1101"/>
      <c r="D9" s="1101"/>
    </row>
    <row r="10" spans="1:4" ht="42.75" customHeight="1" thickBot="1" x14ac:dyDescent="0.25">
      <c r="A10" s="407" t="s">
        <v>124</v>
      </c>
      <c r="B10" s="408" t="s">
        <v>546</v>
      </c>
      <c r="C10" s="408" t="s">
        <v>547</v>
      </c>
      <c r="D10" s="409" t="s">
        <v>737</v>
      </c>
    </row>
    <row r="11" spans="1:4" ht="20.100000000000001" customHeight="1" x14ac:dyDescent="0.2">
      <c r="A11" s="410" t="s">
        <v>9</v>
      </c>
      <c r="B11" s="411" t="s">
        <v>548</v>
      </c>
      <c r="C11" s="411" t="s">
        <v>549</v>
      </c>
      <c r="D11" s="412">
        <v>100000</v>
      </c>
    </row>
    <row r="12" spans="1:4" ht="20.100000000000001" customHeight="1" x14ac:dyDescent="0.2">
      <c r="A12" s="413" t="s">
        <v>31</v>
      </c>
      <c r="B12" s="414" t="s">
        <v>550</v>
      </c>
      <c r="C12" s="414" t="s">
        <v>551</v>
      </c>
      <c r="D12" s="415">
        <v>250000</v>
      </c>
    </row>
    <row r="13" spans="1:4" ht="20.100000000000001" customHeight="1" x14ac:dyDescent="0.2">
      <c r="A13" s="413" t="s">
        <v>41</v>
      </c>
      <c r="B13" s="414" t="s">
        <v>552</v>
      </c>
      <c r="C13" s="414" t="s">
        <v>553</v>
      </c>
      <c r="D13" s="415">
        <v>300000</v>
      </c>
    </row>
    <row r="14" spans="1:4" ht="20.100000000000001" customHeight="1" x14ac:dyDescent="0.2">
      <c r="A14" s="413" t="s">
        <v>43</v>
      </c>
      <c r="B14" s="414" t="s">
        <v>554</v>
      </c>
      <c r="C14" s="414" t="s">
        <v>805</v>
      </c>
      <c r="D14" s="415">
        <v>600000</v>
      </c>
    </row>
    <row r="15" spans="1:4" ht="20.100000000000001" customHeight="1" x14ac:dyDescent="0.2">
      <c r="A15" s="413" t="s">
        <v>50</v>
      </c>
      <c r="B15" s="414" t="s">
        <v>738</v>
      </c>
      <c r="C15" s="414" t="s">
        <v>555</v>
      </c>
      <c r="D15" s="415">
        <v>100000</v>
      </c>
    </row>
    <row r="16" spans="1:4" ht="20.100000000000001" customHeight="1" x14ac:dyDescent="0.2">
      <c r="A16" s="413" t="s">
        <v>58</v>
      </c>
      <c r="B16" s="414" t="s">
        <v>739</v>
      </c>
      <c r="C16" s="414" t="s">
        <v>555</v>
      </c>
      <c r="D16" s="415">
        <v>100000</v>
      </c>
    </row>
    <row r="17" spans="1:4" ht="20.100000000000001" customHeight="1" x14ac:dyDescent="0.2">
      <c r="A17" s="413" t="s">
        <v>60</v>
      </c>
      <c r="B17" s="414" t="s">
        <v>740</v>
      </c>
      <c r="C17" s="414" t="s">
        <v>555</v>
      </c>
      <c r="D17" s="415">
        <v>100000</v>
      </c>
    </row>
    <row r="18" spans="1:4" ht="20.100000000000001" customHeight="1" x14ac:dyDescent="0.2">
      <c r="A18" s="413" t="s">
        <v>62</v>
      </c>
      <c r="B18" s="414" t="s">
        <v>741</v>
      </c>
      <c r="C18" s="414" t="s">
        <v>555</v>
      </c>
      <c r="D18" s="415">
        <v>100000</v>
      </c>
    </row>
    <row r="19" spans="1:4" ht="20.100000000000001" customHeight="1" x14ac:dyDescent="0.2">
      <c r="A19" s="413" t="s">
        <v>64</v>
      </c>
      <c r="B19" s="414" t="s">
        <v>742</v>
      </c>
      <c r="C19" s="414" t="s">
        <v>555</v>
      </c>
      <c r="D19" s="415">
        <v>235950</v>
      </c>
    </row>
    <row r="20" spans="1:4" ht="20.100000000000001" customHeight="1" x14ac:dyDescent="0.2">
      <c r="A20" s="413" t="s">
        <v>72</v>
      </c>
      <c r="B20" s="414" t="s">
        <v>745</v>
      </c>
      <c r="C20" s="414" t="s">
        <v>555</v>
      </c>
      <c r="D20" s="415">
        <v>350000</v>
      </c>
    </row>
    <row r="21" spans="1:4" ht="20.100000000000001" customHeight="1" thickBot="1" x14ac:dyDescent="0.25">
      <c r="A21" s="413" t="s">
        <v>447</v>
      </c>
      <c r="B21" s="414" t="s">
        <v>645</v>
      </c>
      <c r="C21" s="414" t="s">
        <v>555</v>
      </c>
      <c r="D21" s="415">
        <v>20000</v>
      </c>
    </row>
    <row r="22" spans="1:4" ht="15.95" customHeight="1" thickBot="1" x14ac:dyDescent="0.25">
      <c r="A22" s="1102" t="s">
        <v>111</v>
      </c>
      <c r="B22" s="1103"/>
      <c r="C22" s="416"/>
      <c r="D22" s="417">
        <f>SUM(D11:D21)</f>
        <v>2255950</v>
      </c>
    </row>
  </sheetData>
  <mergeCells count="5">
    <mergeCell ref="B1:D1"/>
    <mergeCell ref="A4:D4"/>
    <mergeCell ref="A6:D6"/>
    <mergeCell ref="C9:D9"/>
    <mergeCell ref="A22:B22"/>
  </mergeCells>
  <conditionalFormatting sqref="D22">
    <cfRule type="cellIs" dxfId="0" priority="1" stopIfTrue="1" operator="equal">
      <formula>0</formula>
    </cfRule>
  </conditionalFormatting>
  <printOptions horizontalCentered="1"/>
  <pageMargins left="0.78740157480314965" right="0.78740157480314965" top="1.57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3"/>
  <sheetViews>
    <sheetView zoomScaleNormal="100" zoomScalePageLayoutView="80" workbookViewId="0">
      <selection activeCell="B11" sqref="B11"/>
    </sheetView>
  </sheetViews>
  <sheetFormatPr defaultRowHeight="12.75" x14ac:dyDescent="0.2"/>
  <cols>
    <col min="1" max="1" width="42.85546875" style="73" customWidth="1"/>
    <col min="2" max="2" width="18.5703125" style="73" customWidth="1"/>
    <col min="3" max="3" width="16.5703125" style="73" customWidth="1"/>
    <col min="4" max="4" width="15" style="73" customWidth="1"/>
    <col min="5" max="5" width="14.85546875" style="73" customWidth="1"/>
    <col min="6" max="6" width="16.5703125" style="73" customWidth="1"/>
    <col min="7" max="7" width="16.42578125" style="73" customWidth="1"/>
    <col min="8" max="256" width="9.140625" style="73"/>
    <col min="257" max="257" width="42.85546875" style="73" customWidth="1"/>
    <col min="258" max="258" width="18.5703125" style="73" customWidth="1"/>
    <col min="259" max="259" width="16.5703125" style="73" customWidth="1"/>
    <col min="260" max="260" width="15" style="73" customWidth="1"/>
    <col min="261" max="261" width="14.85546875" style="73" customWidth="1"/>
    <col min="262" max="262" width="16.5703125" style="73" customWidth="1"/>
    <col min="263" max="263" width="16.42578125" style="73" customWidth="1"/>
    <col min="264" max="512" width="9.140625" style="73"/>
    <col min="513" max="513" width="42.85546875" style="73" customWidth="1"/>
    <col min="514" max="514" width="18.5703125" style="73" customWidth="1"/>
    <col min="515" max="515" width="16.5703125" style="73" customWidth="1"/>
    <col min="516" max="516" width="15" style="73" customWidth="1"/>
    <col min="517" max="517" width="14.85546875" style="73" customWidth="1"/>
    <col min="518" max="518" width="16.5703125" style="73" customWidth="1"/>
    <col min="519" max="519" width="16.42578125" style="73" customWidth="1"/>
    <col min="520" max="768" width="9.140625" style="73"/>
    <col min="769" max="769" width="42.85546875" style="73" customWidth="1"/>
    <col min="770" max="770" width="18.5703125" style="73" customWidth="1"/>
    <col min="771" max="771" width="16.5703125" style="73" customWidth="1"/>
    <col min="772" max="772" width="15" style="73" customWidth="1"/>
    <col min="773" max="773" width="14.85546875" style="73" customWidth="1"/>
    <col min="774" max="774" width="16.5703125" style="73" customWidth="1"/>
    <col min="775" max="775" width="16.42578125" style="73" customWidth="1"/>
    <col min="776" max="1024" width="9.140625" style="73"/>
    <col min="1025" max="1025" width="42.85546875" style="73" customWidth="1"/>
    <col min="1026" max="1026" width="18.5703125" style="73" customWidth="1"/>
    <col min="1027" max="1027" width="16.5703125" style="73" customWidth="1"/>
    <col min="1028" max="1028" width="15" style="73" customWidth="1"/>
    <col min="1029" max="1029" width="14.85546875" style="73" customWidth="1"/>
    <col min="1030" max="1030" width="16.5703125" style="73" customWidth="1"/>
    <col min="1031" max="1031" width="16.42578125" style="73" customWidth="1"/>
    <col min="1032" max="1280" width="9.140625" style="73"/>
    <col min="1281" max="1281" width="42.85546875" style="73" customWidth="1"/>
    <col min="1282" max="1282" width="18.5703125" style="73" customWidth="1"/>
    <col min="1283" max="1283" width="16.5703125" style="73" customWidth="1"/>
    <col min="1284" max="1284" width="15" style="73" customWidth="1"/>
    <col min="1285" max="1285" width="14.85546875" style="73" customWidth="1"/>
    <col min="1286" max="1286" width="16.5703125" style="73" customWidth="1"/>
    <col min="1287" max="1287" width="16.42578125" style="73" customWidth="1"/>
    <col min="1288" max="1536" width="9.140625" style="73"/>
    <col min="1537" max="1537" width="42.85546875" style="73" customWidth="1"/>
    <col min="1538" max="1538" width="18.5703125" style="73" customWidth="1"/>
    <col min="1539" max="1539" width="16.5703125" style="73" customWidth="1"/>
    <col min="1540" max="1540" width="15" style="73" customWidth="1"/>
    <col min="1541" max="1541" width="14.85546875" style="73" customWidth="1"/>
    <col min="1542" max="1542" width="16.5703125" style="73" customWidth="1"/>
    <col min="1543" max="1543" width="16.42578125" style="73" customWidth="1"/>
    <col min="1544" max="1792" width="9.140625" style="73"/>
    <col min="1793" max="1793" width="42.85546875" style="73" customWidth="1"/>
    <col min="1794" max="1794" width="18.5703125" style="73" customWidth="1"/>
    <col min="1795" max="1795" width="16.5703125" style="73" customWidth="1"/>
    <col min="1796" max="1796" width="15" style="73" customWidth="1"/>
    <col min="1797" max="1797" width="14.85546875" style="73" customWidth="1"/>
    <col min="1798" max="1798" width="16.5703125" style="73" customWidth="1"/>
    <col min="1799" max="1799" width="16.42578125" style="73" customWidth="1"/>
    <col min="1800" max="2048" width="9.140625" style="73"/>
    <col min="2049" max="2049" width="42.85546875" style="73" customWidth="1"/>
    <col min="2050" max="2050" width="18.5703125" style="73" customWidth="1"/>
    <col min="2051" max="2051" width="16.5703125" style="73" customWidth="1"/>
    <col min="2052" max="2052" width="15" style="73" customWidth="1"/>
    <col min="2053" max="2053" width="14.85546875" style="73" customWidth="1"/>
    <col min="2054" max="2054" width="16.5703125" style="73" customWidth="1"/>
    <col min="2055" max="2055" width="16.42578125" style="73" customWidth="1"/>
    <col min="2056" max="2304" width="9.140625" style="73"/>
    <col min="2305" max="2305" width="42.85546875" style="73" customWidth="1"/>
    <col min="2306" max="2306" width="18.5703125" style="73" customWidth="1"/>
    <col min="2307" max="2307" width="16.5703125" style="73" customWidth="1"/>
    <col min="2308" max="2308" width="15" style="73" customWidth="1"/>
    <col min="2309" max="2309" width="14.85546875" style="73" customWidth="1"/>
    <col min="2310" max="2310" width="16.5703125" style="73" customWidth="1"/>
    <col min="2311" max="2311" width="16.42578125" style="73" customWidth="1"/>
    <col min="2312" max="2560" width="9.140625" style="73"/>
    <col min="2561" max="2561" width="42.85546875" style="73" customWidth="1"/>
    <col min="2562" max="2562" width="18.5703125" style="73" customWidth="1"/>
    <col min="2563" max="2563" width="16.5703125" style="73" customWidth="1"/>
    <col min="2564" max="2564" width="15" style="73" customWidth="1"/>
    <col min="2565" max="2565" width="14.85546875" style="73" customWidth="1"/>
    <col min="2566" max="2566" width="16.5703125" style="73" customWidth="1"/>
    <col min="2567" max="2567" width="16.42578125" style="73" customWidth="1"/>
    <col min="2568" max="2816" width="9.140625" style="73"/>
    <col min="2817" max="2817" width="42.85546875" style="73" customWidth="1"/>
    <col min="2818" max="2818" width="18.5703125" style="73" customWidth="1"/>
    <col min="2819" max="2819" width="16.5703125" style="73" customWidth="1"/>
    <col min="2820" max="2820" width="15" style="73" customWidth="1"/>
    <col min="2821" max="2821" width="14.85546875" style="73" customWidth="1"/>
    <col min="2822" max="2822" width="16.5703125" style="73" customWidth="1"/>
    <col min="2823" max="2823" width="16.42578125" style="73" customWidth="1"/>
    <col min="2824" max="3072" width="9.140625" style="73"/>
    <col min="3073" max="3073" width="42.85546875" style="73" customWidth="1"/>
    <col min="3074" max="3074" width="18.5703125" style="73" customWidth="1"/>
    <col min="3075" max="3075" width="16.5703125" style="73" customWidth="1"/>
    <col min="3076" max="3076" width="15" style="73" customWidth="1"/>
    <col min="3077" max="3077" width="14.85546875" style="73" customWidth="1"/>
    <col min="3078" max="3078" width="16.5703125" style="73" customWidth="1"/>
    <col min="3079" max="3079" width="16.42578125" style="73" customWidth="1"/>
    <col min="3080" max="3328" width="9.140625" style="73"/>
    <col min="3329" max="3329" width="42.85546875" style="73" customWidth="1"/>
    <col min="3330" max="3330" width="18.5703125" style="73" customWidth="1"/>
    <col min="3331" max="3331" width="16.5703125" style="73" customWidth="1"/>
    <col min="3332" max="3332" width="15" style="73" customWidth="1"/>
    <col min="3333" max="3333" width="14.85546875" style="73" customWidth="1"/>
    <col min="3334" max="3334" width="16.5703125" style="73" customWidth="1"/>
    <col min="3335" max="3335" width="16.42578125" style="73" customWidth="1"/>
    <col min="3336" max="3584" width="9.140625" style="73"/>
    <col min="3585" max="3585" width="42.85546875" style="73" customWidth="1"/>
    <col min="3586" max="3586" width="18.5703125" style="73" customWidth="1"/>
    <col min="3587" max="3587" width="16.5703125" style="73" customWidth="1"/>
    <col min="3588" max="3588" width="15" style="73" customWidth="1"/>
    <col min="3589" max="3589" width="14.85546875" style="73" customWidth="1"/>
    <col min="3590" max="3590" width="16.5703125" style="73" customWidth="1"/>
    <col min="3591" max="3591" width="16.42578125" style="73" customWidth="1"/>
    <col min="3592" max="3840" width="9.140625" style="73"/>
    <col min="3841" max="3841" width="42.85546875" style="73" customWidth="1"/>
    <col min="3842" max="3842" width="18.5703125" style="73" customWidth="1"/>
    <col min="3843" max="3843" width="16.5703125" style="73" customWidth="1"/>
    <col min="3844" max="3844" width="15" style="73" customWidth="1"/>
    <col min="3845" max="3845" width="14.85546875" style="73" customWidth="1"/>
    <col min="3846" max="3846" width="16.5703125" style="73" customWidth="1"/>
    <col min="3847" max="3847" width="16.42578125" style="73" customWidth="1"/>
    <col min="3848" max="4096" width="9.140625" style="73"/>
    <col min="4097" max="4097" width="42.85546875" style="73" customWidth="1"/>
    <col min="4098" max="4098" width="18.5703125" style="73" customWidth="1"/>
    <col min="4099" max="4099" width="16.5703125" style="73" customWidth="1"/>
    <col min="4100" max="4100" width="15" style="73" customWidth="1"/>
    <col min="4101" max="4101" width="14.85546875" style="73" customWidth="1"/>
    <col min="4102" max="4102" width="16.5703125" style="73" customWidth="1"/>
    <col min="4103" max="4103" width="16.42578125" style="73" customWidth="1"/>
    <col min="4104" max="4352" width="9.140625" style="73"/>
    <col min="4353" max="4353" width="42.85546875" style="73" customWidth="1"/>
    <col min="4354" max="4354" width="18.5703125" style="73" customWidth="1"/>
    <col min="4355" max="4355" width="16.5703125" style="73" customWidth="1"/>
    <col min="4356" max="4356" width="15" style="73" customWidth="1"/>
    <col min="4357" max="4357" width="14.85546875" style="73" customWidth="1"/>
    <col min="4358" max="4358" width="16.5703125" style="73" customWidth="1"/>
    <col min="4359" max="4359" width="16.42578125" style="73" customWidth="1"/>
    <col min="4360" max="4608" width="9.140625" style="73"/>
    <col min="4609" max="4609" width="42.85546875" style="73" customWidth="1"/>
    <col min="4610" max="4610" width="18.5703125" style="73" customWidth="1"/>
    <col min="4611" max="4611" width="16.5703125" style="73" customWidth="1"/>
    <col min="4612" max="4612" width="15" style="73" customWidth="1"/>
    <col min="4613" max="4613" width="14.85546875" style="73" customWidth="1"/>
    <col min="4614" max="4614" width="16.5703125" style="73" customWidth="1"/>
    <col min="4615" max="4615" width="16.42578125" style="73" customWidth="1"/>
    <col min="4616" max="4864" width="9.140625" style="73"/>
    <col min="4865" max="4865" width="42.85546875" style="73" customWidth="1"/>
    <col min="4866" max="4866" width="18.5703125" style="73" customWidth="1"/>
    <col min="4867" max="4867" width="16.5703125" style="73" customWidth="1"/>
    <col min="4868" max="4868" width="15" style="73" customWidth="1"/>
    <col min="4869" max="4869" width="14.85546875" style="73" customWidth="1"/>
    <col min="4870" max="4870" width="16.5703125" style="73" customWidth="1"/>
    <col min="4871" max="4871" width="16.42578125" style="73" customWidth="1"/>
    <col min="4872" max="5120" width="9.140625" style="73"/>
    <col min="5121" max="5121" width="42.85546875" style="73" customWidth="1"/>
    <col min="5122" max="5122" width="18.5703125" style="73" customWidth="1"/>
    <col min="5123" max="5123" width="16.5703125" style="73" customWidth="1"/>
    <col min="5124" max="5124" width="15" style="73" customWidth="1"/>
    <col min="5125" max="5125" width="14.85546875" style="73" customWidth="1"/>
    <col min="5126" max="5126" width="16.5703125" style="73" customWidth="1"/>
    <col min="5127" max="5127" width="16.42578125" style="73" customWidth="1"/>
    <col min="5128" max="5376" width="9.140625" style="73"/>
    <col min="5377" max="5377" width="42.85546875" style="73" customWidth="1"/>
    <col min="5378" max="5378" width="18.5703125" style="73" customWidth="1"/>
    <col min="5379" max="5379" width="16.5703125" style="73" customWidth="1"/>
    <col min="5380" max="5380" width="15" style="73" customWidth="1"/>
    <col min="5381" max="5381" width="14.85546875" style="73" customWidth="1"/>
    <col min="5382" max="5382" width="16.5703125" style="73" customWidth="1"/>
    <col min="5383" max="5383" width="16.42578125" style="73" customWidth="1"/>
    <col min="5384" max="5632" width="9.140625" style="73"/>
    <col min="5633" max="5633" width="42.85546875" style="73" customWidth="1"/>
    <col min="5634" max="5634" width="18.5703125" style="73" customWidth="1"/>
    <col min="5635" max="5635" width="16.5703125" style="73" customWidth="1"/>
    <col min="5636" max="5636" width="15" style="73" customWidth="1"/>
    <col min="5637" max="5637" width="14.85546875" style="73" customWidth="1"/>
    <col min="5638" max="5638" width="16.5703125" style="73" customWidth="1"/>
    <col min="5639" max="5639" width="16.42578125" style="73" customWidth="1"/>
    <col min="5640" max="5888" width="9.140625" style="73"/>
    <col min="5889" max="5889" width="42.85546875" style="73" customWidth="1"/>
    <col min="5890" max="5890" width="18.5703125" style="73" customWidth="1"/>
    <col min="5891" max="5891" width="16.5703125" style="73" customWidth="1"/>
    <col min="5892" max="5892" width="15" style="73" customWidth="1"/>
    <col min="5893" max="5893" width="14.85546875" style="73" customWidth="1"/>
    <col min="5894" max="5894" width="16.5703125" style="73" customWidth="1"/>
    <col min="5895" max="5895" width="16.42578125" style="73" customWidth="1"/>
    <col min="5896" max="6144" width="9.140625" style="73"/>
    <col min="6145" max="6145" width="42.85546875" style="73" customWidth="1"/>
    <col min="6146" max="6146" width="18.5703125" style="73" customWidth="1"/>
    <col min="6147" max="6147" width="16.5703125" style="73" customWidth="1"/>
    <col min="6148" max="6148" width="15" style="73" customWidth="1"/>
    <col min="6149" max="6149" width="14.85546875" style="73" customWidth="1"/>
    <col min="6150" max="6150" width="16.5703125" style="73" customWidth="1"/>
    <col min="6151" max="6151" width="16.42578125" style="73" customWidth="1"/>
    <col min="6152" max="6400" width="9.140625" style="73"/>
    <col min="6401" max="6401" width="42.85546875" style="73" customWidth="1"/>
    <col min="6402" max="6402" width="18.5703125" style="73" customWidth="1"/>
    <col min="6403" max="6403" width="16.5703125" style="73" customWidth="1"/>
    <col min="6404" max="6404" width="15" style="73" customWidth="1"/>
    <col min="6405" max="6405" width="14.85546875" style="73" customWidth="1"/>
    <col min="6406" max="6406" width="16.5703125" style="73" customWidth="1"/>
    <col min="6407" max="6407" width="16.42578125" style="73" customWidth="1"/>
    <col min="6408" max="6656" width="9.140625" style="73"/>
    <col min="6657" max="6657" width="42.85546875" style="73" customWidth="1"/>
    <col min="6658" max="6658" width="18.5703125" style="73" customWidth="1"/>
    <col min="6659" max="6659" width="16.5703125" style="73" customWidth="1"/>
    <col min="6660" max="6660" width="15" style="73" customWidth="1"/>
    <col min="6661" max="6661" width="14.85546875" style="73" customWidth="1"/>
    <col min="6662" max="6662" width="16.5703125" style="73" customWidth="1"/>
    <col min="6663" max="6663" width="16.42578125" style="73" customWidth="1"/>
    <col min="6664" max="6912" width="9.140625" style="73"/>
    <col min="6913" max="6913" width="42.85546875" style="73" customWidth="1"/>
    <col min="6914" max="6914" width="18.5703125" style="73" customWidth="1"/>
    <col min="6915" max="6915" width="16.5703125" style="73" customWidth="1"/>
    <col min="6916" max="6916" width="15" style="73" customWidth="1"/>
    <col min="6917" max="6917" width="14.85546875" style="73" customWidth="1"/>
    <col min="6918" max="6918" width="16.5703125" style="73" customWidth="1"/>
    <col min="6919" max="6919" width="16.42578125" style="73" customWidth="1"/>
    <col min="6920" max="7168" width="9.140625" style="73"/>
    <col min="7169" max="7169" width="42.85546875" style="73" customWidth="1"/>
    <col min="7170" max="7170" width="18.5703125" style="73" customWidth="1"/>
    <col min="7171" max="7171" width="16.5703125" style="73" customWidth="1"/>
    <col min="7172" max="7172" width="15" style="73" customWidth="1"/>
    <col min="7173" max="7173" width="14.85546875" style="73" customWidth="1"/>
    <col min="7174" max="7174" width="16.5703125" style="73" customWidth="1"/>
    <col min="7175" max="7175" width="16.42578125" style="73" customWidth="1"/>
    <col min="7176" max="7424" width="9.140625" style="73"/>
    <col min="7425" max="7425" width="42.85546875" style="73" customWidth="1"/>
    <col min="7426" max="7426" width="18.5703125" style="73" customWidth="1"/>
    <col min="7427" max="7427" width="16.5703125" style="73" customWidth="1"/>
    <col min="7428" max="7428" width="15" style="73" customWidth="1"/>
    <col min="7429" max="7429" width="14.85546875" style="73" customWidth="1"/>
    <col min="7430" max="7430" width="16.5703125" style="73" customWidth="1"/>
    <col min="7431" max="7431" width="16.42578125" style="73" customWidth="1"/>
    <col min="7432" max="7680" width="9.140625" style="73"/>
    <col min="7681" max="7681" width="42.85546875" style="73" customWidth="1"/>
    <col min="7682" max="7682" width="18.5703125" style="73" customWidth="1"/>
    <col min="7683" max="7683" width="16.5703125" style="73" customWidth="1"/>
    <col min="7684" max="7684" width="15" style="73" customWidth="1"/>
    <col min="7685" max="7685" width="14.85546875" style="73" customWidth="1"/>
    <col min="7686" max="7686" width="16.5703125" style="73" customWidth="1"/>
    <col min="7687" max="7687" width="16.42578125" style="73" customWidth="1"/>
    <col min="7688" max="7936" width="9.140625" style="73"/>
    <col min="7937" max="7937" width="42.85546875" style="73" customWidth="1"/>
    <col min="7938" max="7938" width="18.5703125" style="73" customWidth="1"/>
    <col min="7939" max="7939" width="16.5703125" style="73" customWidth="1"/>
    <col min="7940" max="7940" width="15" style="73" customWidth="1"/>
    <col min="7941" max="7941" width="14.85546875" style="73" customWidth="1"/>
    <col min="7942" max="7942" width="16.5703125" style="73" customWidth="1"/>
    <col min="7943" max="7943" width="16.42578125" style="73" customWidth="1"/>
    <col min="7944" max="8192" width="9.140625" style="73"/>
    <col min="8193" max="8193" width="42.85546875" style="73" customWidth="1"/>
    <col min="8194" max="8194" width="18.5703125" style="73" customWidth="1"/>
    <col min="8195" max="8195" width="16.5703125" style="73" customWidth="1"/>
    <col min="8196" max="8196" width="15" style="73" customWidth="1"/>
    <col min="8197" max="8197" width="14.85546875" style="73" customWidth="1"/>
    <col min="8198" max="8198" width="16.5703125" style="73" customWidth="1"/>
    <col min="8199" max="8199" width="16.42578125" style="73" customWidth="1"/>
    <col min="8200" max="8448" width="9.140625" style="73"/>
    <col min="8449" max="8449" width="42.85546875" style="73" customWidth="1"/>
    <col min="8450" max="8450" width="18.5703125" style="73" customWidth="1"/>
    <col min="8451" max="8451" width="16.5703125" style="73" customWidth="1"/>
    <col min="8452" max="8452" width="15" style="73" customWidth="1"/>
    <col min="8453" max="8453" width="14.85546875" style="73" customWidth="1"/>
    <col min="8454" max="8454" width="16.5703125" style="73" customWidth="1"/>
    <col min="8455" max="8455" width="16.42578125" style="73" customWidth="1"/>
    <col min="8456" max="8704" width="9.140625" style="73"/>
    <col min="8705" max="8705" width="42.85546875" style="73" customWidth="1"/>
    <col min="8706" max="8706" width="18.5703125" style="73" customWidth="1"/>
    <col min="8707" max="8707" width="16.5703125" style="73" customWidth="1"/>
    <col min="8708" max="8708" width="15" style="73" customWidth="1"/>
    <col min="8709" max="8709" width="14.85546875" style="73" customWidth="1"/>
    <col min="8710" max="8710" width="16.5703125" style="73" customWidth="1"/>
    <col min="8711" max="8711" width="16.42578125" style="73" customWidth="1"/>
    <col min="8712" max="8960" width="9.140625" style="73"/>
    <col min="8961" max="8961" width="42.85546875" style="73" customWidth="1"/>
    <col min="8962" max="8962" width="18.5703125" style="73" customWidth="1"/>
    <col min="8963" max="8963" width="16.5703125" style="73" customWidth="1"/>
    <col min="8964" max="8964" width="15" style="73" customWidth="1"/>
    <col min="8965" max="8965" width="14.85546875" style="73" customWidth="1"/>
    <col min="8966" max="8966" width="16.5703125" style="73" customWidth="1"/>
    <col min="8967" max="8967" width="16.42578125" style="73" customWidth="1"/>
    <col min="8968" max="9216" width="9.140625" style="73"/>
    <col min="9217" max="9217" width="42.85546875" style="73" customWidth="1"/>
    <col min="9218" max="9218" width="18.5703125" style="73" customWidth="1"/>
    <col min="9219" max="9219" width="16.5703125" style="73" customWidth="1"/>
    <col min="9220" max="9220" width="15" style="73" customWidth="1"/>
    <col min="9221" max="9221" width="14.85546875" style="73" customWidth="1"/>
    <col min="9222" max="9222" width="16.5703125" style="73" customWidth="1"/>
    <col min="9223" max="9223" width="16.42578125" style="73" customWidth="1"/>
    <col min="9224" max="9472" width="9.140625" style="73"/>
    <col min="9473" max="9473" width="42.85546875" style="73" customWidth="1"/>
    <col min="9474" max="9474" width="18.5703125" style="73" customWidth="1"/>
    <col min="9475" max="9475" width="16.5703125" style="73" customWidth="1"/>
    <col min="9476" max="9476" width="15" style="73" customWidth="1"/>
    <col min="9477" max="9477" width="14.85546875" style="73" customWidth="1"/>
    <col min="9478" max="9478" width="16.5703125" style="73" customWidth="1"/>
    <col min="9479" max="9479" width="16.42578125" style="73" customWidth="1"/>
    <col min="9480" max="9728" width="9.140625" style="73"/>
    <col min="9729" max="9729" width="42.85546875" style="73" customWidth="1"/>
    <col min="9730" max="9730" width="18.5703125" style="73" customWidth="1"/>
    <col min="9731" max="9731" width="16.5703125" style="73" customWidth="1"/>
    <col min="9732" max="9732" width="15" style="73" customWidth="1"/>
    <col min="9733" max="9733" width="14.85546875" style="73" customWidth="1"/>
    <col min="9734" max="9734" width="16.5703125" style="73" customWidth="1"/>
    <col min="9735" max="9735" width="16.42578125" style="73" customWidth="1"/>
    <col min="9736" max="9984" width="9.140625" style="73"/>
    <col min="9985" max="9985" width="42.85546875" style="73" customWidth="1"/>
    <col min="9986" max="9986" width="18.5703125" style="73" customWidth="1"/>
    <col min="9987" max="9987" width="16.5703125" style="73" customWidth="1"/>
    <col min="9988" max="9988" width="15" style="73" customWidth="1"/>
    <col min="9989" max="9989" width="14.85546875" style="73" customWidth="1"/>
    <col min="9990" max="9990" width="16.5703125" style="73" customWidth="1"/>
    <col min="9991" max="9991" width="16.42578125" style="73" customWidth="1"/>
    <col min="9992" max="10240" width="9.140625" style="73"/>
    <col min="10241" max="10241" width="42.85546875" style="73" customWidth="1"/>
    <col min="10242" max="10242" width="18.5703125" style="73" customWidth="1"/>
    <col min="10243" max="10243" width="16.5703125" style="73" customWidth="1"/>
    <col min="10244" max="10244" width="15" style="73" customWidth="1"/>
    <col min="10245" max="10245" width="14.85546875" style="73" customWidth="1"/>
    <col min="10246" max="10246" width="16.5703125" style="73" customWidth="1"/>
    <col min="10247" max="10247" width="16.42578125" style="73" customWidth="1"/>
    <col min="10248" max="10496" width="9.140625" style="73"/>
    <col min="10497" max="10497" width="42.85546875" style="73" customWidth="1"/>
    <col min="10498" max="10498" width="18.5703125" style="73" customWidth="1"/>
    <col min="10499" max="10499" width="16.5703125" style="73" customWidth="1"/>
    <col min="10500" max="10500" width="15" style="73" customWidth="1"/>
    <col min="10501" max="10501" width="14.85546875" style="73" customWidth="1"/>
    <col min="10502" max="10502" width="16.5703125" style="73" customWidth="1"/>
    <col min="10503" max="10503" width="16.42578125" style="73" customWidth="1"/>
    <col min="10504" max="10752" width="9.140625" style="73"/>
    <col min="10753" max="10753" width="42.85546875" style="73" customWidth="1"/>
    <col min="10754" max="10754" width="18.5703125" style="73" customWidth="1"/>
    <col min="10755" max="10755" width="16.5703125" style="73" customWidth="1"/>
    <col min="10756" max="10756" width="15" style="73" customWidth="1"/>
    <col min="10757" max="10757" width="14.85546875" style="73" customWidth="1"/>
    <col min="10758" max="10758" width="16.5703125" style="73" customWidth="1"/>
    <col min="10759" max="10759" width="16.42578125" style="73" customWidth="1"/>
    <col min="10760" max="11008" width="9.140625" style="73"/>
    <col min="11009" max="11009" width="42.85546875" style="73" customWidth="1"/>
    <col min="11010" max="11010" width="18.5703125" style="73" customWidth="1"/>
    <col min="11011" max="11011" width="16.5703125" style="73" customWidth="1"/>
    <col min="11012" max="11012" width="15" style="73" customWidth="1"/>
    <col min="11013" max="11013" width="14.85546875" style="73" customWidth="1"/>
    <col min="11014" max="11014" width="16.5703125" style="73" customWidth="1"/>
    <col min="11015" max="11015" width="16.42578125" style="73" customWidth="1"/>
    <col min="11016" max="11264" width="9.140625" style="73"/>
    <col min="11265" max="11265" width="42.85546875" style="73" customWidth="1"/>
    <col min="11266" max="11266" width="18.5703125" style="73" customWidth="1"/>
    <col min="11267" max="11267" width="16.5703125" style="73" customWidth="1"/>
    <col min="11268" max="11268" width="15" style="73" customWidth="1"/>
    <col min="11269" max="11269" width="14.85546875" style="73" customWidth="1"/>
    <col min="11270" max="11270" width="16.5703125" style="73" customWidth="1"/>
    <col min="11271" max="11271" width="16.42578125" style="73" customWidth="1"/>
    <col min="11272" max="11520" width="9.140625" style="73"/>
    <col min="11521" max="11521" width="42.85546875" style="73" customWidth="1"/>
    <col min="11522" max="11522" width="18.5703125" style="73" customWidth="1"/>
    <col min="11523" max="11523" width="16.5703125" style="73" customWidth="1"/>
    <col min="11524" max="11524" width="15" style="73" customWidth="1"/>
    <col min="11525" max="11525" width="14.85546875" style="73" customWidth="1"/>
    <col min="11526" max="11526" width="16.5703125" style="73" customWidth="1"/>
    <col min="11527" max="11527" width="16.42578125" style="73" customWidth="1"/>
    <col min="11528" max="11776" width="9.140625" style="73"/>
    <col min="11777" max="11777" width="42.85546875" style="73" customWidth="1"/>
    <col min="11778" max="11778" width="18.5703125" style="73" customWidth="1"/>
    <col min="11779" max="11779" width="16.5703125" style="73" customWidth="1"/>
    <col min="11780" max="11780" width="15" style="73" customWidth="1"/>
    <col min="11781" max="11781" width="14.85546875" style="73" customWidth="1"/>
    <col min="11782" max="11782" width="16.5703125" style="73" customWidth="1"/>
    <col min="11783" max="11783" width="16.42578125" style="73" customWidth="1"/>
    <col min="11784" max="12032" width="9.140625" style="73"/>
    <col min="12033" max="12033" width="42.85546875" style="73" customWidth="1"/>
    <col min="12034" max="12034" width="18.5703125" style="73" customWidth="1"/>
    <col min="12035" max="12035" width="16.5703125" style="73" customWidth="1"/>
    <col min="12036" max="12036" width="15" style="73" customWidth="1"/>
    <col min="12037" max="12037" width="14.85546875" style="73" customWidth="1"/>
    <col min="12038" max="12038" width="16.5703125" style="73" customWidth="1"/>
    <col min="12039" max="12039" width="16.42578125" style="73" customWidth="1"/>
    <col min="12040" max="12288" width="9.140625" style="73"/>
    <col min="12289" max="12289" width="42.85546875" style="73" customWidth="1"/>
    <col min="12290" max="12290" width="18.5703125" style="73" customWidth="1"/>
    <col min="12291" max="12291" width="16.5703125" style="73" customWidth="1"/>
    <col min="12292" max="12292" width="15" style="73" customWidth="1"/>
    <col min="12293" max="12293" width="14.85546875" style="73" customWidth="1"/>
    <col min="12294" max="12294" width="16.5703125" style="73" customWidth="1"/>
    <col min="12295" max="12295" width="16.42578125" style="73" customWidth="1"/>
    <col min="12296" max="12544" width="9.140625" style="73"/>
    <col min="12545" max="12545" width="42.85546875" style="73" customWidth="1"/>
    <col min="12546" max="12546" width="18.5703125" style="73" customWidth="1"/>
    <col min="12547" max="12547" width="16.5703125" style="73" customWidth="1"/>
    <col min="12548" max="12548" width="15" style="73" customWidth="1"/>
    <col min="12549" max="12549" width="14.85546875" style="73" customWidth="1"/>
    <col min="12550" max="12550" width="16.5703125" style="73" customWidth="1"/>
    <col min="12551" max="12551" width="16.42578125" style="73" customWidth="1"/>
    <col min="12552" max="12800" width="9.140625" style="73"/>
    <col min="12801" max="12801" width="42.85546875" style="73" customWidth="1"/>
    <col min="12802" max="12802" width="18.5703125" style="73" customWidth="1"/>
    <col min="12803" max="12803" width="16.5703125" style="73" customWidth="1"/>
    <col min="12804" max="12804" width="15" style="73" customWidth="1"/>
    <col min="12805" max="12805" width="14.85546875" style="73" customWidth="1"/>
    <col min="12806" max="12806" width="16.5703125" style="73" customWidth="1"/>
    <col min="12807" max="12807" width="16.42578125" style="73" customWidth="1"/>
    <col min="12808" max="13056" width="9.140625" style="73"/>
    <col min="13057" max="13057" width="42.85546875" style="73" customWidth="1"/>
    <col min="13058" max="13058" width="18.5703125" style="73" customWidth="1"/>
    <col min="13059" max="13059" width="16.5703125" style="73" customWidth="1"/>
    <col min="13060" max="13060" width="15" style="73" customWidth="1"/>
    <col min="13061" max="13061" width="14.85546875" style="73" customWidth="1"/>
    <col min="13062" max="13062" width="16.5703125" style="73" customWidth="1"/>
    <col min="13063" max="13063" width="16.42578125" style="73" customWidth="1"/>
    <col min="13064" max="13312" width="9.140625" style="73"/>
    <col min="13313" max="13313" width="42.85546875" style="73" customWidth="1"/>
    <col min="13314" max="13314" width="18.5703125" style="73" customWidth="1"/>
    <col min="13315" max="13315" width="16.5703125" style="73" customWidth="1"/>
    <col min="13316" max="13316" width="15" style="73" customWidth="1"/>
    <col min="13317" max="13317" width="14.85546875" style="73" customWidth="1"/>
    <col min="13318" max="13318" width="16.5703125" style="73" customWidth="1"/>
    <col min="13319" max="13319" width="16.42578125" style="73" customWidth="1"/>
    <col min="13320" max="13568" width="9.140625" style="73"/>
    <col min="13569" max="13569" width="42.85546875" style="73" customWidth="1"/>
    <col min="13570" max="13570" width="18.5703125" style="73" customWidth="1"/>
    <col min="13571" max="13571" width="16.5703125" style="73" customWidth="1"/>
    <col min="13572" max="13572" width="15" style="73" customWidth="1"/>
    <col min="13573" max="13573" width="14.85546875" style="73" customWidth="1"/>
    <col min="13574" max="13574" width="16.5703125" style="73" customWidth="1"/>
    <col min="13575" max="13575" width="16.42578125" style="73" customWidth="1"/>
    <col min="13576" max="13824" width="9.140625" style="73"/>
    <col min="13825" max="13825" width="42.85546875" style="73" customWidth="1"/>
    <col min="13826" max="13826" width="18.5703125" style="73" customWidth="1"/>
    <col min="13827" max="13827" width="16.5703125" style="73" customWidth="1"/>
    <col min="13828" max="13828" width="15" style="73" customWidth="1"/>
    <col min="13829" max="13829" width="14.85546875" style="73" customWidth="1"/>
    <col min="13830" max="13830" width="16.5703125" style="73" customWidth="1"/>
    <col min="13831" max="13831" width="16.42578125" style="73" customWidth="1"/>
    <col min="13832" max="14080" width="9.140625" style="73"/>
    <col min="14081" max="14081" width="42.85546875" style="73" customWidth="1"/>
    <col min="14082" max="14082" width="18.5703125" style="73" customWidth="1"/>
    <col min="14083" max="14083" width="16.5703125" style="73" customWidth="1"/>
    <col min="14084" max="14084" width="15" style="73" customWidth="1"/>
    <col min="14085" max="14085" width="14.85546875" style="73" customWidth="1"/>
    <col min="14086" max="14086" width="16.5703125" style="73" customWidth="1"/>
    <col min="14087" max="14087" width="16.42578125" style="73" customWidth="1"/>
    <col min="14088" max="14336" width="9.140625" style="73"/>
    <col min="14337" max="14337" width="42.85546875" style="73" customWidth="1"/>
    <col min="14338" max="14338" width="18.5703125" style="73" customWidth="1"/>
    <col min="14339" max="14339" width="16.5703125" style="73" customWidth="1"/>
    <col min="14340" max="14340" width="15" style="73" customWidth="1"/>
    <col min="14341" max="14341" width="14.85546875" style="73" customWidth="1"/>
    <col min="14342" max="14342" width="16.5703125" style="73" customWidth="1"/>
    <col min="14343" max="14343" width="16.42578125" style="73" customWidth="1"/>
    <col min="14344" max="14592" width="9.140625" style="73"/>
    <col min="14593" max="14593" width="42.85546875" style="73" customWidth="1"/>
    <col min="14594" max="14594" width="18.5703125" style="73" customWidth="1"/>
    <col min="14595" max="14595" width="16.5703125" style="73" customWidth="1"/>
    <col min="14596" max="14596" width="15" style="73" customWidth="1"/>
    <col min="14597" max="14597" width="14.85546875" style="73" customWidth="1"/>
    <col min="14598" max="14598" width="16.5703125" style="73" customWidth="1"/>
    <col min="14599" max="14599" width="16.42578125" style="73" customWidth="1"/>
    <col min="14600" max="14848" width="9.140625" style="73"/>
    <col min="14849" max="14849" width="42.85546875" style="73" customWidth="1"/>
    <col min="14850" max="14850" width="18.5703125" style="73" customWidth="1"/>
    <col min="14851" max="14851" width="16.5703125" style="73" customWidth="1"/>
    <col min="14852" max="14852" width="15" style="73" customWidth="1"/>
    <col min="14853" max="14853" width="14.85546875" style="73" customWidth="1"/>
    <col min="14854" max="14854" width="16.5703125" style="73" customWidth="1"/>
    <col min="14855" max="14855" width="16.42578125" style="73" customWidth="1"/>
    <col min="14856" max="15104" width="9.140625" style="73"/>
    <col min="15105" max="15105" width="42.85546875" style="73" customWidth="1"/>
    <col min="15106" max="15106" width="18.5703125" style="73" customWidth="1"/>
    <col min="15107" max="15107" width="16.5703125" style="73" customWidth="1"/>
    <col min="15108" max="15108" width="15" style="73" customWidth="1"/>
    <col min="15109" max="15109" width="14.85546875" style="73" customWidth="1"/>
    <col min="15110" max="15110" width="16.5703125" style="73" customWidth="1"/>
    <col min="15111" max="15111" width="16.42578125" style="73" customWidth="1"/>
    <col min="15112" max="15360" width="9.140625" style="73"/>
    <col min="15361" max="15361" width="42.85546875" style="73" customWidth="1"/>
    <col min="15362" max="15362" width="18.5703125" style="73" customWidth="1"/>
    <col min="15363" max="15363" width="16.5703125" style="73" customWidth="1"/>
    <col min="15364" max="15364" width="15" style="73" customWidth="1"/>
    <col min="15365" max="15365" width="14.85546875" style="73" customWidth="1"/>
    <col min="15366" max="15366" width="16.5703125" style="73" customWidth="1"/>
    <col min="15367" max="15367" width="16.42578125" style="73" customWidth="1"/>
    <col min="15368" max="15616" width="9.140625" style="73"/>
    <col min="15617" max="15617" width="42.85546875" style="73" customWidth="1"/>
    <col min="15618" max="15618" width="18.5703125" style="73" customWidth="1"/>
    <col min="15619" max="15619" width="16.5703125" style="73" customWidth="1"/>
    <col min="15620" max="15620" width="15" style="73" customWidth="1"/>
    <col min="15621" max="15621" width="14.85546875" style="73" customWidth="1"/>
    <col min="15622" max="15622" width="16.5703125" style="73" customWidth="1"/>
    <col min="15623" max="15623" width="16.42578125" style="73" customWidth="1"/>
    <col min="15624" max="15872" width="9.140625" style="73"/>
    <col min="15873" max="15873" width="42.85546875" style="73" customWidth="1"/>
    <col min="15874" max="15874" width="18.5703125" style="73" customWidth="1"/>
    <col min="15875" max="15875" width="16.5703125" style="73" customWidth="1"/>
    <col min="15876" max="15876" width="15" style="73" customWidth="1"/>
    <col min="15877" max="15877" width="14.85546875" style="73" customWidth="1"/>
    <col min="15878" max="15878" width="16.5703125" style="73" customWidth="1"/>
    <col min="15879" max="15879" width="16.42578125" style="73" customWidth="1"/>
    <col min="15880" max="16128" width="9.140625" style="73"/>
    <col min="16129" max="16129" width="42.85546875" style="73" customWidth="1"/>
    <col min="16130" max="16130" width="18.5703125" style="73" customWidth="1"/>
    <col min="16131" max="16131" width="16.5703125" style="73" customWidth="1"/>
    <col min="16132" max="16132" width="15" style="73" customWidth="1"/>
    <col min="16133" max="16133" width="14.85546875" style="73" customWidth="1"/>
    <col min="16134" max="16134" width="16.5703125" style="73" customWidth="1"/>
    <col min="16135" max="16135" width="16.42578125" style="73" customWidth="1"/>
    <col min="16136" max="16384" width="9.140625" style="73"/>
  </cols>
  <sheetData>
    <row r="1" spans="1:9" ht="15.75" x14ac:dyDescent="0.25">
      <c r="D1" s="1075" t="s">
        <v>1011</v>
      </c>
      <c r="E1" s="1075"/>
      <c r="F1" s="1075"/>
      <c r="G1" s="1075"/>
      <c r="H1" s="75"/>
      <c r="I1" s="75"/>
    </row>
    <row r="2" spans="1:9" x14ac:dyDescent="0.2">
      <c r="D2" s="76"/>
      <c r="E2" s="76"/>
      <c r="F2" s="76"/>
      <c r="G2" s="76"/>
      <c r="H2" s="75"/>
      <c r="I2" s="75"/>
    </row>
    <row r="3" spans="1:9" ht="15.75" x14ac:dyDescent="0.25">
      <c r="A3" s="1075" t="s">
        <v>1012</v>
      </c>
      <c r="B3" s="1075"/>
      <c r="C3" s="1075"/>
      <c r="D3" s="1075"/>
      <c r="E3" s="1075"/>
      <c r="F3" s="1075"/>
      <c r="G3" s="1075"/>
      <c r="H3" s="77"/>
    </row>
    <row r="4" spans="1:9" ht="15.75" x14ac:dyDescent="0.25">
      <c r="A4" s="1075" t="s">
        <v>89</v>
      </c>
      <c r="B4" s="1075"/>
      <c r="C4" s="1075"/>
      <c r="D4" s="1075"/>
      <c r="E4" s="1075"/>
      <c r="F4" s="1075"/>
      <c r="G4" s="1075"/>
      <c r="H4" s="77"/>
    </row>
    <row r="5" spans="1:9" ht="15.75" thickBot="1" x14ac:dyDescent="0.3">
      <c r="A5" s="78"/>
      <c r="B5" s="78"/>
      <c r="C5" s="78"/>
      <c r="D5" s="78"/>
      <c r="E5" s="78"/>
      <c r="F5" s="78"/>
      <c r="G5" s="78"/>
      <c r="H5" s="78"/>
    </row>
    <row r="6" spans="1:9" ht="37.5" customHeight="1" thickBot="1" x14ac:dyDescent="0.3">
      <c r="A6" s="588" t="s">
        <v>90</v>
      </c>
      <c r="B6" s="727" t="s">
        <v>556</v>
      </c>
      <c r="C6" s="80" t="s">
        <v>557</v>
      </c>
      <c r="D6" s="80" t="s">
        <v>558</v>
      </c>
      <c r="E6" s="80" t="s">
        <v>491</v>
      </c>
      <c r="F6" s="728" t="s">
        <v>559</v>
      </c>
      <c r="G6" s="588" t="s">
        <v>97</v>
      </c>
      <c r="H6" s="78"/>
    </row>
    <row r="7" spans="1:9" ht="19.5" customHeight="1" x14ac:dyDescent="0.25">
      <c r="A7" s="435" t="s">
        <v>648</v>
      </c>
      <c r="B7" s="730">
        <v>1858950</v>
      </c>
      <c r="C7" s="86"/>
      <c r="D7" s="86"/>
      <c r="E7" s="86"/>
      <c r="F7" s="87"/>
      <c r="G7" s="724">
        <f t="shared" ref="G7:G21" si="0">SUM(B7:F7)</f>
        <v>1858950</v>
      </c>
      <c r="H7" s="78"/>
    </row>
    <row r="8" spans="1:9" ht="19.5" customHeight="1" x14ac:dyDescent="0.25">
      <c r="A8" s="436" t="s">
        <v>560</v>
      </c>
      <c r="B8" s="731">
        <v>4460931</v>
      </c>
      <c r="C8" s="90"/>
      <c r="D8" s="90">
        <v>6907576</v>
      </c>
      <c r="E8" s="90"/>
      <c r="F8" s="91"/>
      <c r="G8" s="725">
        <f t="shared" si="0"/>
        <v>11368507</v>
      </c>
      <c r="H8" s="78"/>
    </row>
    <row r="9" spans="1:9" ht="19.5" customHeight="1" x14ac:dyDescent="0.25">
      <c r="A9" s="436" t="s">
        <v>1013</v>
      </c>
      <c r="B9" s="731">
        <v>30000</v>
      </c>
      <c r="C9" s="90"/>
      <c r="D9" s="90"/>
      <c r="E9" s="90"/>
      <c r="F9" s="91"/>
      <c r="G9" s="725">
        <f t="shared" si="0"/>
        <v>30000</v>
      </c>
      <c r="H9" s="78"/>
    </row>
    <row r="10" spans="1:9" ht="19.5" customHeight="1" x14ac:dyDescent="0.25">
      <c r="A10" s="436" t="s">
        <v>803</v>
      </c>
      <c r="B10" s="731">
        <v>2200100</v>
      </c>
      <c r="C10" s="90"/>
      <c r="D10" s="90"/>
      <c r="E10" s="90">
        <v>6200000</v>
      </c>
      <c r="F10" s="91"/>
      <c r="G10" s="725">
        <f t="shared" si="0"/>
        <v>8400100</v>
      </c>
      <c r="H10" s="78"/>
    </row>
    <row r="11" spans="1:9" ht="19.5" customHeight="1" x14ac:dyDescent="0.25">
      <c r="A11" s="436" t="s">
        <v>781</v>
      </c>
      <c r="B11" s="731"/>
      <c r="C11" s="90"/>
      <c r="D11" s="90">
        <v>8084025</v>
      </c>
      <c r="E11" s="90"/>
      <c r="F11" s="91"/>
      <c r="G11" s="725">
        <f t="shared" si="0"/>
        <v>8084025</v>
      </c>
      <c r="H11" s="78"/>
    </row>
    <row r="12" spans="1:9" ht="19.5" customHeight="1" x14ac:dyDescent="0.25">
      <c r="A12" s="436" t="s">
        <v>561</v>
      </c>
      <c r="B12" s="731">
        <v>9512500</v>
      </c>
      <c r="C12" s="90"/>
      <c r="D12" s="90"/>
      <c r="E12" s="90">
        <v>980000</v>
      </c>
      <c r="F12" s="91"/>
      <c r="G12" s="725">
        <f t="shared" si="0"/>
        <v>10492500</v>
      </c>
      <c r="H12" s="78"/>
    </row>
    <row r="13" spans="1:9" ht="30.75" customHeight="1" x14ac:dyDescent="0.25">
      <c r="A13" s="915" t="s">
        <v>1014</v>
      </c>
      <c r="B13" s="731">
        <v>25400000</v>
      </c>
      <c r="C13" s="90"/>
      <c r="D13" s="90"/>
      <c r="E13" s="90"/>
      <c r="F13" s="91"/>
      <c r="G13" s="725">
        <f t="shared" si="0"/>
        <v>25400000</v>
      </c>
      <c r="H13" s="78"/>
    </row>
    <row r="14" spans="1:9" ht="19.5" customHeight="1" x14ac:dyDescent="0.25">
      <c r="A14" s="436" t="s">
        <v>562</v>
      </c>
      <c r="B14" s="731"/>
      <c r="C14" s="90">
        <v>116096951</v>
      </c>
      <c r="D14" s="90"/>
      <c r="E14" s="90"/>
      <c r="F14" s="91"/>
      <c r="G14" s="725">
        <f t="shared" si="0"/>
        <v>116096951</v>
      </c>
      <c r="H14" s="78"/>
    </row>
    <row r="15" spans="1:9" ht="19.5" customHeight="1" x14ac:dyDescent="0.25">
      <c r="A15" s="436" t="s">
        <v>104</v>
      </c>
      <c r="B15" s="731"/>
      <c r="C15" s="90"/>
      <c r="D15" s="90">
        <v>6399000</v>
      </c>
      <c r="E15" s="90"/>
      <c r="F15" s="91"/>
      <c r="G15" s="725">
        <f t="shared" si="0"/>
        <v>6399000</v>
      </c>
      <c r="H15" s="78"/>
    </row>
    <row r="16" spans="1:9" ht="19.5" customHeight="1" x14ac:dyDescent="0.25">
      <c r="A16" s="436" t="s">
        <v>563</v>
      </c>
      <c r="B16" s="731"/>
      <c r="C16" s="90"/>
      <c r="D16" s="90">
        <v>5727600</v>
      </c>
      <c r="E16" s="90"/>
      <c r="F16" s="91"/>
      <c r="G16" s="725">
        <f t="shared" si="0"/>
        <v>5727600</v>
      </c>
      <c r="H16" s="78"/>
    </row>
    <row r="17" spans="1:8" ht="19.5" customHeight="1" x14ac:dyDescent="0.25">
      <c r="A17" s="436" t="s">
        <v>363</v>
      </c>
      <c r="B17" s="731"/>
      <c r="C17" s="90"/>
      <c r="D17" s="90">
        <v>88800</v>
      </c>
      <c r="E17" s="591"/>
      <c r="F17" s="732"/>
      <c r="G17" s="725">
        <f t="shared" si="0"/>
        <v>88800</v>
      </c>
      <c r="H17" s="78"/>
    </row>
    <row r="18" spans="1:8" ht="18" customHeight="1" x14ac:dyDescent="0.25">
      <c r="A18" s="436" t="s">
        <v>107</v>
      </c>
      <c r="B18" s="731">
        <v>5016500</v>
      </c>
      <c r="C18" s="90"/>
      <c r="D18" s="90"/>
      <c r="E18" s="90"/>
      <c r="F18" s="91"/>
      <c r="G18" s="725">
        <f t="shared" si="0"/>
        <v>5016500</v>
      </c>
      <c r="H18" s="78"/>
    </row>
    <row r="19" spans="1:8" ht="24" customHeight="1" x14ac:dyDescent="0.25">
      <c r="A19" s="436" t="s">
        <v>651</v>
      </c>
      <c r="B19" s="731">
        <v>4434058</v>
      </c>
      <c r="C19" s="90"/>
      <c r="D19" s="90">
        <v>25890597</v>
      </c>
      <c r="E19" s="90"/>
      <c r="F19" s="91"/>
      <c r="G19" s="725">
        <f t="shared" si="0"/>
        <v>30324655</v>
      </c>
      <c r="H19" s="78"/>
    </row>
    <row r="20" spans="1:8" ht="19.5" customHeight="1" x14ac:dyDescent="0.25">
      <c r="A20" s="436" t="s">
        <v>654</v>
      </c>
      <c r="B20" s="731">
        <v>100000</v>
      </c>
      <c r="C20" s="90"/>
      <c r="D20" s="90"/>
      <c r="E20" s="90"/>
      <c r="F20" s="91"/>
      <c r="G20" s="725">
        <f t="shared" si="0"/>
        <v>100000</v>
      </c>
      <c r="H20" s="78"/>
    </row>
    <row r="21" spans="1:8" ht="21.75" customHeight="1" thickBot="1" x14ac:dyDescent="0.3">
      <c r="A21" s="438" t="s">
        <v>649</v>
      </c>
      <c r="B21" s="733"/>
      <c r="C21" s="734"/>
      <c r="D21" s="734"/>
      <c r="E21" s="734"/>
      <c r="F21" s="735">
        <v>30965274</v>
      </c>
      <c r="G21" s="726">
        <f t="shared" si="0"/>
        <v>30965274</v>
      </c>
      <c r="H21" s="78"/>
    </row>
    <row r="22" spans="1:8" ht="27" customHeight="1" thickBot="1" x14ac:dyDescent="0.25">
      <c r="A22" s="723" t="s">
        <v>111</v>
      </c>
      <c r="B22" s="729">
        <f t="shared" ref="B22:G22" si="1">SUM(B7:B21)</f>
        <v>53013039</v>
      </c>
      <c r="C22" s="729">
        <f t="shared" si="1"/>
        <v>116096951</v>
      </c>
      <c r="D22" s="729">
        <f t="shared" si="1"/>
        <v>53097598</v>
      </c>
      <c r="E22" s="729">
        <f t="shared" si="1"/>
        <v>7180000</v>
      </c>
      <c r="F22" s="729">
        <f t="shared" si="1"/>
        <v>30965274</v>
      </c>
      <c r="G22" s="587">
        <f t="shared" si="1"/>
        <v>260352862</v>
      </c>
    </row>
    <row r="23" spans="1:8" x14ac:dyDescent="0.2">
      <c r="B23" s="583"/>
      <c r="C23" s="583"/>
      <c r="D23" s="583"/>
      <c r="E23" s="583"/>
      <c r="F23" s="583"/>
      <c r="G23" s="101">
        <f>SUM(B22:F22)</f>
        <v>260352862</v>
      </c>
    </row>
  </sheetData>
  <mergeCells count="3">
    <mergeCell ref="D1:G1"/>
    <mergeCell ref="A3:G3"/>
    <mergeCell ref="A4:G4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7"/>
  <sheetViews>
    <sheetView topLeftCell="B14" zoomScale="75" zoomScaleNormal="75" zoomScalePageLayoutView="80" workbookViewId="0">
      <selection activeCell="F24" sqref="F24"/>
    </sheetView>
  </sheetViews>
  <sheetFormatPr defaultRowHeight="12.75" x14ac:dyDescent="0.2"/>
  <cols>
    <col min="1" max="1" width="40.28515625" style="73" customWidth="1"/>
    <col min="2" max="2" width="9.140625" style="73"/>
    <col min="3" max="3" width="11.85546875" style="73" customWidth="1"/>
    <col min="4" max="4" width="12.140625" style="73" customWidth="1"/>
    <col min="5" max="5" width="12.28515625" style="73" bestFit="1" customWidth="1"/>
    <col min="6" max="6" width="13.28515625" style="73" customWidth="1"/>
    <col min="7" max="7" width="14.5703125" style="73" customWidth="1"/>
    <col min="8" max="9" width="12.5703125" style="73" customWidth="1"/>
    <col min="10" max="256" width="9.140625" style="73"/>
    <col min="257" max="257" width="40.28515625" style="73" customWidth="1"/>
    <col min="258" max="258" width="9.140625" style="73"/>
    <col min="259" max="259" width="18.5703125" style="73" customWidth="1"/>
    <col min="260" max="260" width="12.140625" style="73" customWidth="1"/>
    <col min="261" max="261" width="12.28515625" style="73" bestFit="1" customWidth="1"/>
    <col min="262" max="262" width="13.28515625" style="73" customWidth="1"/>
    <col min="263" max="263" width="14.140625" style="73" customWidth="1"/>
    <col min="264" max="264" width="10.7109375" style="73" customWidth="1"/>
    <col min="265" max="265" width="12.5703125" style="73" customWidth="1"/>
    <col min="266" max="512" width="9.140625" style="73"/>
    <col min="513" max="513" width="40.28515625" style="73" customWidth="1"/>
    <col min="514" max="514" width="9.140625" style="73"/>
    <col min="515" max="515" width="18.5703125" style="73" customWidth="1"/>
    <col min="516" max="516" width="12.140625" style="73" customWidth="1"/>
    <col min="517" max="517" width="12.28515625" style="73" bestFit="1" customWidth="1"/>
    <col min="518" max="518" width="13.28515625" style="73" customWidth="1"/>
    <col min="519" max="519" width="14.140625" style="73" customWidth="1"/>
    <col min="520" max="520" width="10.7109375" style="73" customWidth="1"/>
    <col min="521" max="521" width="12.5703125" style="73" customWidth="1"/>
    <col min="522" max="768" width="9.140625" style="73"/>
    <col min="769" max="769" width="40.28515625" style="73" customWidth="1"/>
    <col min="770" max="770" width="9.140625" style="73"/>
    <col min="771" max="771" width="18.5703125" style="73" customWidth="1"/>
    <col min="772" max="772" width="12.140625" style="73" customWidth="1"/>
    <col min="773" max="773" width="12.28515625" style="73" bestFit="1" customWidth="1"/>
    <col min="774" max="774" width="13.28515625" style="73" customWidth="1"/>
    <col min="775" max="775" width="14.140625" style="73" customWidth="1"/>
    <col min="776" max="776" width="10.7109375" style="73" customWidth="1"/>
    <col min="777" max="777" width="12.5703125" style="73" customWidth="1"/>
    <col min="778" max="1024" width="9.140625" style="73"/>
    <col min="1025" max="1025" width="40.28515625" style="73" customWidth="1"/>
    <col min="1026" max="1026" width="9.140625" style="73"/>
    <col min="1027" max="1027" width="18.5703125" style="73" customWidth="1"/>
    <col min="1028" max="1028" width="12.140625" style="73" customWidth="1"/>
    <col min="1029" max="1029" width="12.28515625" style="73" bestFit="1" customWidth="1"/>
    <col min="1030" max="1030" width="13.28515625" style="73" customWidth="1"/>
    <col min="1031" max="1031" width="14.140625" style="73" customWidth="1"/>
    <col min="1032" max="1032" width="10.7109375" style="73" customWidth="1"/>
    <col min="1033" max="1033" width="12.5703125" style="73" customWidth="1"/>
    <col min="1034" max="1280" width="9.140625" style="73"/>
    <col min="1281" max="1281" width="40.28515625" style="73" customWidth="1"/>
    <col min="1282" max="1282" width="9.140625" style="73"/>
    <col min="1283" max="1283" width="18.5703125" style="73" customWidth="1"/>
    <col min="1284" max="1284" width="12.140625" style="73" customWidth="1"/>
    <col min="1285" max="1285" width="12.28515625" style="73" bestFit="1" customWidth="1"/>
    <col min="1286" max="1286" width="13.28515625" style="73" customWidth="1"/>
    <col min="1287" max="1287" width="14.140625" style="73" customWidth="1"/>
    <col min="1288" max="1288" width="10.7109375" style="73" customWidth="1"/>
    <col min="1289" max="1289" width="12.5703125" style="73" customWidth="1"/>
    <col min="1290" max="1536" width="9.140625" style="73"/>
    <col min="1537" max="1537" width="40.28515625" style="73" customWidth="1"/>
    <col min="1538" max="1538" width="9.140625" style="73"/>
    <col min="1539" max="1539" width="18.5703125" style="73" customWidth="1"/>
    <col min="1540" max="1540" width="12.140625" style="73" customWidth="1"/>
    <col min="1541" max="1541" width="12.28515625" style="73" bestFit="1" customWidth="1"/>
    <col min="1542" max="1542" width="13.28515625" style="73" customWidth="1"/>
    <col min="1543" max="1543" width="14.140625" style="73" customWidth="1"/>
    <col min="1544" max="1544" width="10.7109375" style="73" customWidth="1"/>
    <col min="1545" max="1545" width="12.5703125" style="73" customWidth="1"/>
    <col min="1546" max="1792" width="9.140625" style="73"/>
    <col min="1793" max="1793" width="40.28515625" style="73" customWidth="1"/>
    <col min="1794" max="1794" width="9.140625" style="73"/>
    <col min="1795" max="1795" width="18.5703125" style="73" customWidth="1"/>
    <col min="1796" max="1796" width="12.140625" style="73" customWidth="1"/>
    <col min="1797" max="1797" width="12.28515625" style="73" bestFit="1" customWidth="1"/>
    <col min="1798" max="1798" width="13.28515625" style="73" customWidth="1"/>
    <col min="1799" max="1799" width="14.140625" style="73" customWidth="1"/>
    <col min="1800" max="1800" width="10.7109375" style="73" customWidth="1"/>
    <col min="1801" max="1801" width="12.5703125" style="73" customWidth="1"/>
    <col min="1802" max="2048" width="9.140625" style="73"/>
    <col min="2049" max="2049" width="40.28515625" style="73" customWidth="1"/>
    <col min="2050" max="2050" width="9.140625" style="73"/>
    <col min="2051" max="2051" width="18.5703125" style="73" customWidth="1"/>
    <col min="2052" max="2052" width="12.140625" style="73" customWidth="1"/>
    <col min="2053" max="2053" width="12.28515625" style="73" bestFit="1" customWidth="1"/>
    <col min="2054" max="2054" width="13.28515625" style="73" customWidth="1"/>
    <col min="2055" max="2055" width="14.140625" style="73" customWidth="1"/>
    <col min="2056" max="2056" width="10.7109375" style="73" customWidth="1"/>
    <col min="2057" max="2057" width="12.5703125" style="73" customWidth="1"/>
    <col min="2058" max="2304" width="9.140625" style="73"/>
    <col min="2305" max="2305" width="40.28515625" style="73" customWidth="1"/>
    <col min="2306" max="2306" width="9.140625" style="73"/>
    <col min="2307" max="2307" width="18.5703125" style="73" customWidth="1"/>
    <col min="2308" max="2308" width="12.140625" style="73" customWidth="1"/>
    <col min="2309" max="2309" width="12.28515625" style="73" bestFit="1" customWidth="1"/>
    <col min="2310" max="2310" width="13.28515625" style="73" customWidth="1"/>
    <col min="2311" max="2311" width="14.140625" style="73" customWidth="1"/>
    <col min="2312" max="2312" width="10.7109375" style="73" customWidth="1"/>
    <col min="2313" max="2313" width="12.5703125" style="73" customWidth="1"/>
    <col min="2314" max="2560" width="9.140625" style="73"/>
    <col min="2561" max="2561" width="40.28515625" style="73" customWidth="1"/>
    <col min="2562" max="2562" width="9.140625" style="73"/>
    <col min="2563" max="2563" width="18.5703125" style="73" customWidth="1"/>
    <col min="2564" max="2564" width="12.140625" style="73" customWidth="1"/>
    <col min="2565" max="2565" width="12.28515625" style="73" bestFit="1" customWidth="1"/>
    <col min="2566" max="2566" width="13.28515625" style="73" customWidth="1"/>
    <col min="2567" max="2567" width="14.140625" style="73" customWidth="1"/>
    <col min="2568" max="2568" width="10.7109375" style="73" customWidth="1"/>
    <col min="2569" max="2569" width="12.5703125" style="73" customWidth="1"/>
    <col min="2570" max="2816" width="9.140625" style="73"/>
    <col min="2817" max="2817" width="40.28515625" style="73" customWidth="1"/>
    <col min="2818" max="2818" width="9.140625" style="73"/>
    <col min="2819" max="2819" width="18.5703125" style="73" customWidth="1"/>
    <col min="2820" max="2820" width="12.140625" style="73" customWidth="1"/>
    <col min="2821" max="2821" width="12.28515625" style="73" bestFit="1" customWidth="1"/>
    <col min="2822" max="2822" width="13.28515625" style="73" customWidth="1"/>
    <col min="2823" max="2823" width="14.140625" style="73" customWidth="1"/>
    <col min="2824" max="2824" width="10.7109375" style="73" customWidth="1"/>
    <col min="2825" max="2825" width="12.5703125" style="73" customWidth="1"/>
    <col min="2826" max="3072" width="9.140625" style="73"/>
    <col min="3073" max="3073" width="40.28515625" style="73" customWidth="1"/>
    <col min="3074" max="3074" width="9.140625" style="73"/>
    <col min="3075" max="3075" width="18.5703125" style="73" customWidth="1"/>
    <col min="3076" max="3076" width="12.140625" style="73" customWidth="1"/>
    <col min="3077" max="3077" width="12.28515625" style="73" bestFit="1" customWidth="1"/>
    <col min="3078" max="3078" width="13.28515625" style="73" customWidth="1"/>
    <col min="3079" max="3079" width="14.140625" style="73" customWidth="1"/>
    <col min="3080" max="3080" width="10.7109375" style="73" customWidth="1"/>
    <col min="3081" max="3081" width="12.5703125" style="73" customWidth="1"/>
    <col min="3082" max="3328" width="9.140625" style="73"/>
    <col min="3329" max="3329" width="40.28515625" style="73" customWidth="1"/>
    <col min="3330" max="3330" width="9.140625" style="73"/>
    <col min="3331" max="3331" width="18.5703125" style="73" customWidth="1"/>
    <col min="3332" max="3332" width="12.140625" style="73" customWidth="1"/>
    <col min="3333" max="3333" width="12.28515625" style="73" bestFit="1" customWidth="1"/>
    <col min="3334" max="3334" width="13.28515625" style="73" customWidth="1"/>
    <col min="3335" max="3335" width="14.140625" style="73" customWidth="1"/>
    <col min="3336" max="3336" width="10.7109375" style="73" customWidth="1"/>
    <col min="3337" max="3337" width="12.5703125" style="73" customWidth="1"/>
    <col min="3338" max="3584" width="9.140625" style="73"/>
    <col min="3585" max="3585" width="40.28515625" style="73" customWidth="1"/>
    <col min="3586" max="3586" width="9.140625" style="73"/>
    <col min="3587" max="3587" width="18.5703125" style="73" customWidth="1"/>
    <col min="3588" max="3588" width="12.140625" style="73" customWidth="1"/>
    <col min="3589" max="3589" width="12.28515625" style="73" bestFit="1" customWidth="1"/>
    <col min="3590" max="3590" width="13.28515625" style="73" customWidth="1"/>
    <col min="3591" max="3591" width="14.140625" style="73" customWidth="1"/>
    <col min="3592" max="3592" width="10.7109375" style="73" customWidth="1"/>
    <col min="3593" max="3593" width="12.5703125" style="73" customWidth="1"/>
    <col min="3594" max="3840" width="9.140625" style="73"/>
    <col min="3841" max="3841" width="40.28515625" style="73" customWidth="1"/>
    <col min="3842" max="3842" width="9.140625" style="73"/>
    <col min="3843" max="3843" width="18.5703125" style="73" customWidth="1"/>
    <col min="3844" max="3844" width="12.140625" style="73" customWidth="1"/>
    <col min="3845" max="3845" width="12.28515625" style="73" bestFit="1" customWidth="1"/>
    <col min="3846" max="3846" width="13.28515625" style="73" customWidth="1"/>
    <col min="3847" max="3847" width="14.140625" style="73" customWidth="1"/>
    <col min="3848" max="3848" width="10.7109375" style="73" customWidth="1"/>
    <col min="3849" max="3849" width="12.5703125" style="73" customWidth="1"/>
    <col min="3850" max="4096" width="9.140625" style="73"/>
    <col min="4097" max="4097" width="40.28515625" style="73" customWidth="1"/>
    <col min="4098" max="4098" width="9.140625" style="73"/>
    <col min="4099" max="4099" width="18.5703125" style="73" customWidth="1"/>
    <col min="4100" max="4100" width="12.140625" style="73" customWidth="1"/>
    <col min="4101" max="4101" width="12.28515625" style="73" bestFit="1" customWidth="1"/>
    <col min="4102" max="4102" width="13.28515625" style="73" customWidth="1"/>
    <col min="4103" max="4103" width="14.140625" style="73" customWidth="1"/>
    <col min="4104" max="4104" width="10.7109375" style="73" customWidth="1"/>
    <col min="4105" max="4105" width="12.5703125" style="73" customWidth="1"/>
    <col min="4106" max="4352" width="9.140625" style="73"/>
    <col min="4353" max="4353" width="40.28515625" style="73" customWidth="1"/>
    <col min="4354" max="4354" width="9.140625" style="73"/>
    <col min="4355" max="4355" width="18.5703125" style="73" customWidth="1"/>
    <col min="4356" max="4356" width="12.140625" style="73" customWidth="1"/>
    <col min="4357" max="4357" width="12.28515625" style="73" bestFit="1" customWidth="1"/>
    <col min="4358" max="4358" width="13.28515625" style="73" customWidth="1"/>
    <col min="4359" max="4359" width="14.140625" style="73" customWidth="1"/>
    <col min="4360" max="4360" width="10.7109375" style="73" customWidth="1"/>
    <col min="4361" max="4361" width="12.5703125" style="73" customWidth="1"/>
    <col min="4362" max="4608" width="9.140625" style="73"/>
    <col min="4609" max="4609" width="40.28515625" style="73" customWidth="1"/>
    <col min="4610" max="4610" width="9.140625" style="73"/>
    <col min="4611" max="4611" width="18.5703125" style="73" customWidth="1"/>
    <col min="4612" max="4612" width="12.140625" style="73" customWidth="1"/>
    <col min="4613" max="4613" width="12.28515625" style="73" bestFit="1" customWidth="1"/>
    <col min="4614" max="4614" width="13.28515625" style="73" customWidth="1"/>
    <col min="4615" max="4615" width="14.140625" style="73" customWidth="1"/>
    <col min="4616" max="4616" width="10.7109375" style="73" customWidth="1"/>
    <col min="4617" max="4617" width="12.5703125" style="73" customWidth="1"/>
    <col min="4618" max="4864" width="9.140625" style="73"/>
    <col min="4865" max="4865" width="40.28515625" style="73" customWidth="1"/>
    <col min="4866" max="4866" width="9.140625" style="73"/>
    <col min="4867" max="4867" width="18.5703125" style="73" customWidth="1"/>
    <col min="4868" max="4868" width="12.140625" style="73" customWidth="1"/>
    <col min="4869" max="4869" width="12.28515625" style="73" bestFit="1" customWidth="1"/>
    <col min="4870" max="4870" width="13.28515625" style="73" customWidth="1"/>
    <col min="4871" max="4871" width="14.140625" style="73" customWidth="1"/>
    <col min="4872" max="4872" width="10.7109375" style="73" customWidth="1"/>
    <col min="4873" max="4873" width="12.5703125" style="73" customWidth="1"/>
    <col min="4874" max="5120" width="9.140625" style="73"/>
    <col min="5121" max="5121" width="40.28515625" style="73" customWidth="1"/>
    <col min="5122" max="5122" width="9.140625" style="73"/>
    <col min="5123" max="5123" width="18.5703125" style="73" customWidth="1"/>
    <col min="5124" max="5124" width="12.140625" style="73" customWidth="1"/>
    <col min="5125" max="5125" width="12.28515625" style="73" bestFit="1" customWidth="1"/>
    <col min="5126" max="5126" width="13.28515625" style="73" customWidth="1"/>
    <col min="5127" max="5127" width="14.140625" style="73" customWidth="1"/>
    <col min="5128" max="5128" width="10.7109375" style="73" customWidth="1"/>
    <col min="5129" max="5129" width="12.5703125" style="73" customWidth="1"/>
    <col min="5130" max="5376" width="9.140625" style="73"/>
    <col min="5377" max="5377" width="40.28515625" style="73" customWidth="1"/>
    <col min="5378" max="5378" width="9.140625" style="73"/>
    <col min="5379" max="5379" width="18.5703125" style="73" customWidth="1"/>
    <col min="5380" max="5380" width="12.140625" style="73" customWidth="1"/>
    <col min="5381" max="5381" width="12.28515625" style="73" bestFit="1" customWidth="1"/>
    <col min="5382" max="5382" width="13.28515625" style="73" customWidth="1"/>
    <col min="5383" max="5383" width="14.140625" style="73" customWidth="1"/>
    <col min="5384" max="5384" width="10.7109375" style="73" customWidth="1"/>
    <col min="5385" max="5385" width="12.5703125" style="73" customWidth="1"/>
    <col min="5386" max="5632" width="9.140625" style="73"/>
    <col min="5633" max="5633" width="40.28515625" style="73" customWidth="1"/>
    <col min="5634" max="5634" width="9.140625" style="73"/>
    <col min="5635" max="5635" width="18.5703125" style="73" customWidth="1"/>
    <col min="5636" max="5636" width="12.140625" style="73" customWidth="1"/>
    <col min="5637" max="5637" width="12.28515625" style="73" bestFit="1" customWidth="1"/>
    <col min="5638" max="5638" width="13.28515625" style="73" customWidth="1"/>
    <col min="5639" max="5639" width="14.140625" style="73" customWidth="1"/>
    <col min="5640" max="5640" width="10.7109375" style="73" customWidth="1"/>
    <col min="5641" max="5641" width="12.5703125" style="73" customWidth="1"/>
    <col min="5642" max="5888" width="9.140625" style="73"/>
    <col min="5889" max="5889" width="40.28515625" style="73" customWidth="1"/>
    <col min="5890" max="5890" width="9.140625" style="73"/>
    <col min="5891" max="5891" width="18.5703125" style="73" customWidth="1"/>
    <col min="5892" max="5892" width="12.140625" style="73" customWidth="1"/>
    <col min="5893" max="5893" width="12.28515625" style="73" bestFit="1" customWidth="1"/>
    <col min="5894" max="5894" width="13.28515625" style="73" customWidth="1"/>
    <col min="5895" max="5895" width="14.140625" style="73" customWidth="1"/>
    <col min="5896" max="5896" width="10.7109375" style="73" customWidth="1"/>
    <col min="5897" max="5897" width="12.5703125" style="73" customWidth="1"/>
    <col min="5898" max="6144" width="9.140625" style="73"/>
    <col min="6145" max="6145" width="40.28515625" style="73" customWidth="1"/>
    <col min="6146" max="6146" width="9.140625" style="73"/>
    <col min="6147" max="6147" width="18.5703125" style="73" customWidth="1"/>
    <col min="6148" max="6148" width="12.140625" style="73" customWidth="1"/>
    <col min="6149" max="6149" width="12.28515625" style="73" bestFit="1" customWidth="1"/>
    <col min="6150" max="6150" width="13.28515625" style="73" customWidth="1"/>
    <col min="6151" max="6151" width="14.140625" style="73" customWidth="1"/>
    <col min="6152" max="6152" width="10.7109375" style="73" customWidth="1"/>
    <col min="6153" max="6153" width="12.5703125" style="73" customWidth="1"/>
    <col min="6154" max="6400" width="9.140625" style="73"/>
    <col min="6401" max="6401" width="40.28515625" style="73" customWidth="1"/>
    <col min="6402" max="6402" width="9.140625" style="73"/>
    <col min="6403" max="6403" width="18.5703125" style="73" customWidth="1"/>
    <col min="6404" max="6404" width="12.140625" style="73" customWidth="1"/>
    <col min="6405" max="6405" width="12.28515625" style="73" bestFit="1" customWidth="1"/>
    <col min="6406" max="6406" width="13.28515625" style="73" customWidth="1"/>
    <col min="6407" max="6407" width="14.140625" style="73" customWidth="1"/>
    <col min="6408" max="6408" width="10.7109375" style="73" customWidth="1"/>
    <col min="6409" max="6409" width="12.5703125" style="73" customWidth="1"/>
    <col min="6410" max="6656" width="9.140625" style="73"/>
    <col min="6657" max="6657" width="40.28515625" style="73" customWidth="1"/>
    <col min="6658" max="6658" width="9.140625" style="73"/>
    <col min="6659" max="6659" width="18.5703125" style="73" customWidth="1"/>
    <col min="6660" max="6660" width="12.140625" style="73" customWidth="1"/>
    <col min="6661" max="6661" width="12.28515625" style="73" bestFit="1" customWidth="1"/>
    <col min="6662" max="6662" width="13.28515625" style="73" customWidth="1"/>
    <col min="6663" max="6663" width="14.140625" style="73" customWidth="1"/>
    <col min="6664" max="6664" width="10.7109375" style="73" customWidth="1"/>
    <col min="6665" max="6665" width="12.5703125" style="73" customWidth="1"/>
    <col min="6666" max="6912" width="9.140625" style="73"/>
    <col min="6913" max="6913" width="40.28515625" style="73" customWidth="1"/>
    <col min="6914" max="6914" width="9.140625" style="73"/>
    <col min="6915" max="6915" width="18.5703125" style="73" customWidth="1"/>
    <col min="6916" max="6916" width="12.140625" style="73" customWidth="1"/>
    <col min="6917" max="6917" width="12.28515625" style="73" bestFit="1" customWidth="1"/>
    <col min="6918" max="6918" width="13.28515625" style="73" customWidth="1"/>
    <col min="6919" max="6919" width="14.140625" style="73" customWidth="1"/>
    <col min="6920" max="6920" width="10.7109375" style="73" customWidth="1"/>
    <col min="6921" max="6921" width="12.5703125" style="73" customWidth="1"/>
    <col min="6922" max="7168" width="9.140625" style="73"/>
    <col min="7169" max="7169" width="40.28515625" style="73" customWidth="1"/>
    <col min="7170" max="7170" width="9.140625" style="73"/>
    <col min="7171" max="7171" width="18.5703125" style="73" customWidth="1"/>
    <col min="7172" max="7172" width="12.140625" style="73" customWidth="1"/>
    <col min="7173" max="7173" width="12.28515625" style="73" bestFit="1" customWidth="1"/>
    <col min="7174" max="7174" width="13.28515625" style="73" customWidth="1"/>
    <col min="7175" max="7175" width="14.140625" style="73" customWidth="1"/>
    <col min="7176" max="7176" width="10.7109375" style="73" customWidth="1"/>
    <col min="7177" max="7177" width="12.5703125" style="73" customWidth="1"/>
    <col min="7178" max="7424" width="9.140625" style="73"/>
    <col min="7425" max="7425" width="40.28515625" style="73" customWidth="1"/>
    <col min="7426" max="7426" width="9.140625" style="73"/>
    <col min="7427" max="7427" width="18.5703125" style="73" customWidth="1"/>
    <col min="7428" max="7428" width="12.140625" style="73" customWidth="1"/>
    <col min="7429" max="7429" width="12.28515625" style="73" bestFit="1" customWidth="1"/>
    <col min="7430" max="7430" width="13.28515625" style="73" customWidth="1"/>
    <col min="7431" max="7431" width="14.140625" style="73" customWidth="1"/>
    <col min="7432" max="7432" width="10.7109375" style="73" customWidth="1"/>
    <col min="7433" max="7433" width="12.5703125" style="73" customWidth="1"/>
    <col min="7434" max="7680" width="9.140625" style="73"/>
    <col min="7681" max="7681" width="40.28515625" style="73" customWidth="1"/>
    <col min="7682" max="7682" width="9.140625" style="73"/>
    <col min="7683" max="7683" width="18.5703125" style="73" customWidth="1"/>
    <col min="7684" max="7684" width="12.140625" style="73" customWidth="1"/>
    <col min="7685" max="7685" width="12.28515625" style="73" bestFit="1" customWidth="1"/>
    <col min="7686" max="7686" width="13.28515625" style="73" customWidth="1"/>
    <col min="7687" max="7687" width="14.140625" style="73" customWidth="1"/>
    <col min="7688" max="7688" width="10.7109375" style="73" customWidth="1"/>
    <col min="7689" max="7689" width="12.5703125" style="73" customWidth="1"/>
    <col min="7690" max="7936" width="9.140625" style="73"/>
    <col min="7937" max="7937" width="40.28515625" style="73" customWidth="1"/>
    <col min="7938" max="7938" width="9.140625" style="73"/>
    <col min="7939" max="7939" width="18.5703125" style="73" customWidth="1"/>
    <col min="7940" max="7940" width="12.140625" style="73" customWidth="1"/>
    <col min="7941" max="7941" width="12.28515625" style="73" bestFit="1" customWidth="1"/>
    <col min="7942" max="7942" width="13.28515625" style="73" customWidth="1"/>
    <col min="7943" max="7943" width="14.140625" style="73" customWidth="1"/>
    <col min="7944" max="7944" width="10.7109375" style="73" customWidth="1"/>
    <col min="7945" max="7945" width="12.5703125" style="73" customWidth="1"/>
    <col min="7946" max="8192" width="9.140625" style="73"/>
    <col min="8193" max="8193" width="40.28515625" style="73" customWidth="1"/>
    <col min="8194" max="8194" width="9.140625" style="73"/>
    <col min="8195" max="8195" width="18.5703125" style="73" customWidth="1"/>
    <col min="8196" max="8196" width="12.140625" style="73" customWidth="1"/>
    <col min="8197" max="8197" width="12.28515625" style="73" bestFit="1" customWidth="1"/>
    <col min="8198" max="8198" width="13.28515625" style="73" customWidth="1"/>
    <col min="8199" max="8199" width="14.140625" style="73" customWidth="1"/>
    <col min="8200" max="8200" width="10.7109375" style="73" customWidth="1"/>
    <col min="8201" max="8201" width="12.5703125" style="73" customWidth="1"/>
    <col min="8202" max="8448" width="9.140625" style="73"/>
    <col min="8449" max="8449" width="40.28515625" style="73" customWidth="1"/>
    <col min="8450" max="8450" width="9.140625" style="73"/>
    <col min="8451" max="8451" width="18.5703125" style="73" customWidth="1"/>
    <col min="8452" max="8452" width="12.140625" style="73" customWidth="1"/>
    <col min="8453" max="8453" width="12.28515625" style="73" bestFit="1" customWidth="1"/>
    <col min="8454" max="8454" width="13.28515625" style="73" customWidth="1"/>
    <col min="8455" max="8455" width="14.140625" style="73" customWidth="1"/>
    <col min="8456" max="8456" width="10.7109375" style="73" customWidth="1"/>
    <col min="8457" max="8457" width="12.5703125" style="73" customWidth="1"/>
    <col min="8458" max="8704" width="9.140625" style="73"/>
    <col min="8705" max="8705" width="40.28515625" style="73" customWidth="1"/>
    <col min="8706" max="8706" width="9.140625" style="73"/>
    <col min="8707" max="8707" width="18.5703125" style="73" customWidth="1"/>
    <col min="8708" max="8708" width="12.140625" style="73" customWidth="1"/>
    <col min="8709" max="8709" width="12.28515625" style="73" bestFit="1" customWidth="1"/>
    <col min="8710" max="8710" width="13.28515625" style="73" customWidth="1"/>
    <col min="8711" max="8711" width="14.140625" style="73" customWidth="1"/>
    <col min="8712" max="8712" width="10.7109375" style="73" customWidth="1"/>
    <col min="8713" max="8713" width="12.5703125" style="73" customWidth="1"/>
    <col min="8714" max="8960" width="9.140625" style="73"/>
    <col min="8961" max="8961" width="40.28515625" style="73" customWidth="1"/>
    <col min="8962" max="8962" width="9.140625" style="73"/>
    <col min="8963" max="8963" width="18.5703125" style="73" customWidth="1"/>
    <col min="8964" max="8964" width="12.140625" style="73" customWidth="1"/>
    <col min="8965" max="8965" width="12.28515625" style="73" bestFit="1" customWidth="1"/>
    <col min="8966" max="8966" width="13.28515625" style="73" customWidth="1"/>
    <col min="8967" max="8967" width="14.140625" style="73" customWidth="1"/>
    <col min="8968" max="8968" width="10.7109375" style="73" customWidth="1"/>
    <col min="8969" max="8969" width="12.5703125" style="73" customWidth="1"/>
    <col min="8970" max="9216" width="9.140625" style="73"/>
    <col min="9217" max="9217" width="40.28515625" style="73" customWidth="1"/>
    <col min="9218" max="9218" width="9.140625" style="73"/>
    <col min="9219" max="9219" width="18.5703125" style="73" customWidth="1"/>
    <col min="9220" max="9220" width="12.140625" style="73" customWidth="1"/>
    <col min="9221" max="9221" width="12.28515625" style="73" bestFit="1" customWidth="1"/>
    <col min="9222" max="9222" width="13.28515625" style="73" customWidth="1"/>
    <col min="9223" max="9223" width="14.140625" style="73" customWidth="1"/>
    <col min="9224" max="9224" width="10.7109375" style="73" customWidth="1"/>
    <col min="9225" max="9225" width="12.5703125" style="73" customWidth="1"/>
    <col min="9226" max="9472" width="9.140625" style="73"/>
    <col min="9473" max="9473" width="40.28515625" style="73" customWidth="1"/>
    <col min="9474" max="9474" width="9.140625" style="73"/>
    <col min="9475" max="9475" width="18.5703125" style="73" customWidth="1"/>
    <col min="9476" max="9476" width="12.140625" style="73" customWidth="1"/>
    <col min="9477" max="9477" width="12.28515625" style="73" bestFit="1" customWidth="1"/>
    <col min="9478" max="9478" width="13.28515625" style="73" customWidth="1"/>
    <col min="9479" max="9479" width="14.140625" style="73" customWidth="1"/>
    <col min="9480" max="9480" width="10.7109375" style="73" customWidth="1"/>
    <col min="9481" max="9481" width="12.5703125" style="73" customWidth="1"/>
    <col min="9482" max="9728" width="9.140625" style="73"/>
    <col min="9729" max="9729" width="40.28515625" style="73" customWidth="1"/>
    <col min="9730" max="9730" width="9.140625" style="73"/>
    <col min="9731" max="9731" width="18.5703125" style="73" customWidth="1"/>
    <col min="9732" max="9732" width="12.140625" style="73" customWidth="1"/>
    <col min="9733" max="9733" width="12.28515625" style="73" bestFit="1" customWidth="1"/>
    <col min="9734" max="9734" width="13.28515625" style="73" customWidth="1"/>
    <col min="9735" max="9735" width="14.140625" style="73" customWidth="1"/>
    <col min="9736" max="9736" width="10.7109375" style="73" customWidth="1"/>
    <col min="9737" max="9737" width="12.5703125" style="73" customWidth="1"/>
    <col min="9738" max="9984" width="9.140625" style="73"/>
    <col min="9985" max="9985" width="40.28515625" style="73" customWidth="1"/>
    <col min="9986" max="9986" width="9.140625" style="73"/>
    <col min="9987" max="9987" width="18.5703125" style="73" customWidth="1"/>
    <col min="9988" max="9988" width="12.140625" style="73" customWidth="1"/>
    <col min="9989" max="9989" width="12.28515625" style="73" bestFit="1" customWidth="1"/>
    <col min="9990" max="9990" width="13.28515625" style="73" customWidth="1"/>
    <col min="9991" max="9991" width="14.140625" style="73" customWidth="1"/>
    <col min="9992" max="9992" width="10.7109375" style="73" customWidth="1"/>
    <col min="9993" max="9993" width="12.5703125" style="73" customWidth="1"/>
    <col min="9994" max="10240" width="9.140625" style="73"/>
    <col min="10241" max="10241" width="40.28515625" style="73" customWidth="1"/>
    <col min="10242" max="10242" width="9.140625" style="73"/>
    <col min="10243" max="10243" width="18.5703125" style="73" customWidth="1"/>
    <col min="10244" max="10244" width="12.140625" style="73" customWidth="1"/>
    <col min="10245" max="10245" width="12.28515625" style="73" bestFit="1" customWidth="1"/>
    <col min="10246" max="10246" width="13.28515625" style="73" customWidth="1"/>
    <col min="10247" max="10247" width="14.140625" style="73" customWidth="1"/>
    <col min="10248" max="10248" width="10.7109375" style="73" customWidth="1"/>
    <col min="10249" max="10249" width="12.5703125" style="73" customWidth="1"/>
    <col min="10250" max="10496" width="9.140625" style="73"/>
    <col min="10497" max="10497" width="40.28515625" style="73" customWidth="1"/>
    <col min="10498" max="10498" width="9.140625" style="73"/>
    <col min="10499" max="10499" width="18.5703125" style="73" customWidth="1"/>
    <col min="10500" max="10500" width="12.140625" style="73" customWidth="1"/>
    <col min="10501" max="10501" width="12.28515625" style="73" bestFit="1" customWidth="1"/>
    <col min="10502" max="10502" width="13.28515625" style="73" customWidth="1"/>
    <col min="10503" max="10503" width="14.140625" style="73" customWidth="1"/>
    <col min="10504" max="10504" width="10.7109375" style="73" customWidth="1"/>
    <col min="10505" max="10505" width="12.5703125" style="73" customWidth="1"/>
    <col min="10506" max="10752" width="9.140625" style="73"/>
    <col min="10753" max="10753" width="40.28515625" style="73" customWidth="1"/>
    <col min="10754" max="10754" width="9.140625" style="73"/>
    <col min="10755" max="10755" width="18.5703125" style="73" customWidth="1"/>
    <col min="10756" max="10756" width="12.140625" style="73" customWidth="1"/>
    <col min="10757" max="10757" width="12.28515625" style="73" bestFit="1" customWidth="1"/>
    <col min="10758" max="10758" width="13.28515625" style="73" customWidth="1"/>
    <col min="10759" max="10759" width="14.140625" style="73" customWidth="1"/>
    <col min="10760" max="10760" width="10.7109375" style="73" customWidth="1"/>
    <col min="10761" max="10761" width="12.5703125" style="73" customWidth="1"/>
    <col min="10762" max="11008" width="9.140625" style="73"/>
    <col min="11009" max="11009" width="40.28515625" style="73" customWidth="1"/>
    <col min="11010" max="11010" width="9.140625" style="73"/>
    <col min="11011" max="11011" width="18.5703125" style="73" customWidth="1"/>
    <col min="11012" max="11012" width="12.140625" style="73" customWidth="1"/>
    <col min="11013" max="11013" width="12.28515625" style="73" bestFit="1" customWidth="1"/>
    <col min="11014" max="11014" width="13.28515625" style="73" customWidth="1"/>
    <col min="11015" max="11015" width="14.140625" style="73" customWidth="1"/>
    <col min="11016" max="11016" width="10.7109375" style="73" customWidth="1"/>
    <col min="11017" max="11017" width="12.5703125" style="73" customWidth="1"/>
    <col min="11018" max="11264" width="9.140625" style="73"/>
    <col min="11265" max="11265" width="40.28515625" style="73" customWidth="1"/>
    <col min="11266" max="11266" width="9.140625" style="73"/>
    <col min="11267" max="11267" width="18.5703125" style="73" customWidth="1"/>
    <col min="11268" max="11268" width="12.140625" style="73" customWidth="1"/>
    <col min="11269" max="11269" width="12.28515625" style="73" bestFit="1" customWidth="1"/>
    <col min="11270" max="11270" width="13.28515625" style="73" customWidth="1"/>
    <col min="11271" max="11271" width="14.140625" style="73" customWidth="1"/>
    <col min="11272" max="11272" width="10.7109375" style="73" customWidth="1"/>
    <col min="11273" max="11273" width="12.5703125" style="73" customWidth="1"/>
    <col min="11274" max="11520" width="9.140625" style="73"/>
    <col min="11521" max="11521" width="40.28515625" style="73" customWidth="1"/>
    <col min="11522" max="11522" width="9.140625" style="73"/>
    <col min="11523" max="11523" width="18.5703125" style="73" customWidth="1"/>
    <col min="11524" max="11524" width="12.140625" style="73" customWidth="1"/>
    <col min="11525" max="11525" width="12.28515625" style="73" bestFit="1" customWidth="1"/>
    <col min="11526" max="11526" width="13.28515625" style="73" customWidth="1"/>
    <col min="11527" max="11527" width="14.140625" style="73" customWidth="1"/>
    <col min="11528" max="11528" width="10.7109375" style="73" customWidth="1"/>
    <col min="11529" max="11529" width="12.5703125" style="73" customWidth="1"/>
    <col min="11530" max="11776" width="9.140625" style="73"/>
    <col min="11777" max="11777" width="40.28515625" style="73" customWidth="1"/>
    <col min="11778" max="11778" width="9.140625" style="73"/>
    <col min="11779" max="11779" width="18.5703125" style="73" customWidth="1"/>
    <col min="11780" max="11780" width="12.140625" style="73" customWidth="1"/>
    <col min="11781" max="11781" width="12.28515625" style="73" bestFit="1" customWidth="1"/>
    <col min="11782" max="11782" width="13.28515625" style="73" customWidth="1"/>
    <col min="11783" max="11783" width="14.140625" style="73" customWidth="1"/>
    <col min="11784" max="11784" width="10.7109375" style="73" customWidth="1"/>
    <col min="11785" max="11785" width="12.5703125" style="73" customWidth="1"/>
    <col min="11786" max="12032" width="9.140625" style="73"/>
    <col min="12033" max="12033" width="40.28515625" style="73" customWidth="1"/>
    <col min="12034" max="12034" width="9.140625" style="73"/>
    <col min="12035" max="12035" width="18.5703125" style="73" customWidth="1"/>
    <col min="12036" max="12036" width="12.140625" style="73" customWidth="1"/>
    <col min="12037" max="12037" width="12.28515625" style="73" bestFit="1" customWidth="1"/>
    <col min="12038" max="12038" width="13.28515625" style="73" customWidth="1"/>
    <col min="12039" max="12039" width="14.140625" style="73" customWidth="1"/>
    <col min="12040" max="12040" width="10.7109375" style="73" customWidth="1"/>
    <col min="12041" max="12041" width="12.5703125" style="73" customWidth="1"/>
    <col min="12042" max="12288" width="9.140625" style="73"/>
    <col min="12289" max="12289" width="40.28515625" style="73" customWidth="1"/>
    <col min="12290" max="12290" width="9.140625" style="73"/>
    <col min="12291" max="12291" width="18.5703125" style="73" customWidth="1"/>
    <col min="12292" max="12292" width="12.140625" style="73" customWidth="1"/>
    <col min="12293" max="12293" width="12.28515625" style="73" bestFit="1" customWidth="1"/>
    <col min="12294" max="12294" width="13.28515625" style="73" customWidth="1"/>
    <col min="12295" max="12295" width="14.140625" style="73" customWidth="1"/>
    <col min="12296" max="12296" width="10.7109375" style="73" customWidth="1"/>
    <col min="12297" max="12297" width="12.5703125" style="73" customWidth="1"/>
    <col min="12298" max="12544" width="9.140625" style="73"/>
    <col min="12545" max="12545" width="40.28515625" style="73" customWidth="1"/>
    <col min="12546" max="12546" width="9.140625" style="73"/>
    <col min="12547" max="12547" width="18.5703125" style="73" customWidth="1"/>
    <col min="12548" max="12548" width="12.140625" style="73" customWidth="1"/>
    <col min="12549" max="12549" width="12.28515625" style="73" bestFit="1" customWidth="1"/>
    <col min="12550" max="12550" width="13.28515625" style="73" customWidth="1"/>
    <col min="12551" max="12551" width="14.140625" style="73" customWidth="1"/>
    <col min="12552" max="12552" width="10.7109375" style="73" customWidth="1"/>
    <col min="12553" max="12553" width="12.5703125" style="73" customWidth="1"/>
    <col min="12554" max="12800" width="9.140625" style="73"/>
    <col min="12801" max="12801" width="40.28515625" style="73" customWidth="1"/>
    <col min="12802" max="12802" width="9.140625" style="73"/>
    <col min="12803" max="12803" width="18.5703125" style="73" customWidth="1"/>
    <col min="12804" max="12804" width="12.140625" style="73" customWidth="1"/>
    <col min="12805" max="12805" width="12.28515625" style="73" bestFit="1" customWidth="1"/>
    <col min="12806" max="12806" width="13.28515625" style="73" customWidth="1"/>
    <col min="12807" max="12807" width="14.140625" style="73" customWidth="1"/>
    <col min="12808" max="12808" width="10.7109375" style="73" customWidth="1"/>
    <col min="12809" max="12809" width="12.5703125" style="73" customWidth="1"/>
    <col min="12810" max="13056" width="9.140625" style="73"/>
    <col min="13057" max="13057" width="40.28515625" style="73" customWidth="1"/>
    <col min="13058" max="13058" width="9.140625" style="73"/>
    <col min="13059" max="13059" width="18.5703125" style="73" customWidth="1"/>
    <col min="13060" max="13060" width="12.140625" style="73" customWidth="1"/>
    <col min="13061" max="13061" width="12.28515625" style="73" bestFit="1" customWidth="1"/>
    <col min="13062" max="13062" width="13.28515625" style="73" customWidth="1"/>
    <col min="13063" max="13063" width="14.140625" style="73" customWidth="1"/>
    <col min="13064" max="13064" width="10.7109375" style="73" customWidth="1"/>
    <col min="13065" max="13065" width="12.5703125" style="73" customWidth="1"/>
    <col min="13066" max="13312" width="9.140625" style="73"/>
    <col min="13313" max="13313" width="40.28515625" style="73" customWidth="1"/>
    <col min="13314" max="13314" width="9.140625" style="73"/>
    <col min="13315" max="13315" width="18.5703125" style="73" customWidth="1"/>
    <col min="13316" max="13316" width="12.140625" style="73" customWidth="1"/>
    <col min="13317" max="13317" width="12.28515625" style="73" bestFit="1" customWidth="1"/>
    <col min="13318" max="13318" width="13.28515625" style="73" customWidth="1"/>
    <col min="13319" max="13319" width="14.140625" style="73" customWidth="1"/>
    <col min="13320" max="13320" width="10.7109375" style="73" customWidth="1"/>
    <col min="13321" max="13321" width="12.5703125" style="73" customWidth="1"/>
    <col min="13322" max="13568" width="9.140625" style="73"/>
    <col min="13569" max="13569" width="40.28515625" style="73" customWidth="1"/>
    <col min="13570" max="13570" width="9.140625" style="73"/>
    <col min="13571" max="13571" width="18.5703125" style="73" customWidth="1"/>
    <col min="13572" max="13572" width="12.140625" style="73" customWidth="1"/>
    <col min="13573" max="13573" width="12.28515625" style="73" bestFit="1" customWidth="1"/>
    <col min="13574" max="13574" width="13.28515625" style="73" customWidth="1"/>
    <col min="13575" max="13575" width="14.140625" style="73" customWidth="1"/>
    <col min="13576" max="13576" width="10.7109375" style="73" customWidth="1"/>
    <col min="13577" max="13577" width="12.5703125" style="73" customWidth="1"/>
    <col min="13578" max="13824" width="9.140625" style="73"/>
    <col min="13825" max="13825" width="40.28515625" style="73" customWidth="1"/>
    <col min="13826" max="13826" width="9.140625" style="73"/>
    <col min="13827" max="13827" width="18.5703125" style="73" customWidth="1"/>
    <col min="13828" max="13828" width="12.140625" style="73" customWidth="1"/>
    <col min="13829" max="13829" width="12.28515625" style="73" bestFit="1" customWidth="1"/>
    <col min="13830" max="13830" width="13.28515625" style="73" customWidth="1"/>
    <col min="13831" max="13831" width="14.140625" style="73" customWidth="1"/>
    <col min="13832" max="13832" width="10.7109375" style="73" customWidth="1"/>
    <col min="13833" max="13833" width="12.5703125" style="73" customWidth="1"/>
    <col min="13834" max="14080" width="9.140625" style="73"/>
    <col min="14081" max="14081" width="40.28515625" style="73" customWidth="1"/>
    <col min="14082" max="14082" width="9.140625" style="73"/>
    <col min="14083" max="14083" width="18.5703125" style="73" customWidth="1"/>
    <col min="14084" max="14084" width="12.140625" style="73" customWidth="1"/>
    <col min="14085" max="14085" width="12.28515625" style="73" bestFit="1" customWidth="1"/>
    <col min="14086" max="14086" width="13.28515625" style="73" customWidth="1"/>
    <col min="14087" max="14087" width="14.140625" style="73" customWidth="1"/>
    <col min="14088" max="14088" width="10.7109375" style="73" customWidth="1"/>
    <col min="14089" max="14089" width="12.5703125" style="73" customWidth="1"/>
    <col min="14090" max="14336" width="9.140625" style="73"/>
    <col min="14337" max="14337" width="40.28515625" style="73" customWidth="1"/>
    <col min="14338" max="14338" width="9.140625" style="73"/>
    <col min="14339" max="14339" width="18.5703125" style="73" customWidth="1"/>
    <col min="14340" max="14340" width="12.140625" style="73" customWidth="1"/>
    <col min="14341" max="14341" width="12.28515625" style="73" bestFit="1" customWidth="1"/>
    <col min="14342" max="14342" width="13.28515625" style="73" customWidth="1"/>
    <col min="14343" max="14343" width="14.140625" style="73" customWidth="1"/>
    <col min="14344" max="14344" width="10.7109375" style="73" customWidth="1"/>
    <col min="14345" max="14345" width="12.5703125" style="73" customWidth="1"/>
    <col min="14346" max="14592" width="9.140625" style="73"/>
    <col min="14593" max="14593" width="40.28515625" style="73" customWidth="1"/>
    <col min="14594" max="14594" width="9.140625" style="73"/>
    <col min="14595" max="14595" width="18.5703125" style="73" customWidth="1"/>
    <col min="14596" max="14596" width="12.140625" style="73" customWidth="1"/>
    <col min="14597" max="14597" width="12.28515625" style="73" bestFit="1" customWidth="1"/>
    <col min="14598" max="14598" width="13.28515625" style="73" customWidth="1"/>
    <col min="14599" max="14599" width="14.140625" style="73" customWidth="1"/>
    <col min="14600" max="14600" width="10.7109375" style="73" customWidth="1"/>
    <col min="14601" max="14601" width="12.5703125" style="73" customWidth="1"/>
    <col min="14602" max="14848" width="9.140625" style="73"/>
    <col min="14849" max="14849" width="40.28515625" style="73" customWidth="1"/>
    <col min="14850" max="14850" width="9.140625" style="73"/>
    <col min="14851" max="14851" width="18.5703125" style="73" customWidth="1"/>
    <col min="14852" max="14852" width="12.140625" style="73" customWidth="1"/>
    <col min="14853" max="14853" width="12.28515625" style="73" bestFit="1" customWidth="1"/>
    <col min="14854" max="14854" width="13.28515625" style="73" customWidth="1"/>
    <col min="14855" max="14855" width="14.140625" style="73" customWidth="1"/>
    <col min="14856" max="14856" width="10.7109375" style="73" customWidth="1"/>
    <col min="14857" max="14857" width="12.5703125" style="73" customWidth="1"/>
    <col min="14858" max="15104" width="9.140625" style="73"/>
    <col min="15105" max="15105" width="40.28515625" style="73" customWidth="1"/>
    <col min="15106" max="15106" width="9.140625" style="73"/>
    <col min="15107" max="15107" width="18.5703125" style="73" customWidth="1"/>
    <col min="15108" max="15108" width="12.140625" style="73" customWidth="1"/>
    <col min="15109" max="15109" width="12.28515625" style="73" bestFit="1" customWidth="1"/>
    <col min="15110" max="15110" width="13.28515625" style="73" customWidth="1"/>
    <col min="15111" max="15111" width="14.140625" style="73" customWidth="1"/>
    <col min="15112" max="15112" width="10.7109375" style="73" customWidth="1"/>
    <col min="15113" max="15113" width="12.5703125" style="73" customWidth="1"/>
    <col min="15114" max="15360" width="9.140625" style="73"/>
    <col min="15361" max="15361" width="40.28515625" style="73" customWidth="1"/>
    <col min="15362" max="15362" width="9.140625" style="73"/>
    <col min="15363" max="15363" width="18.5703125" style="73" customWidth="1"/>
    <col min="15364" max="15364" width="12.140625" style="73" customWidth="1"/>
    <col min="15365" max="15365" width="12.28515625" style="73" bestFit="1" customWidth="1"/>
    <col min="15366" max="15366" width="13.28515625" style="73" customWidth="1"/>
    <col min="15367" max="15367" width="14.140625" style="73" customWidth="1"/>
    <col min="15368" max="15368" width="10.7109375" style="73" customWidth="1"/>
    <col min="15369" max="15369" width="12.5703125" style="73" customWidth="1"/>
    <col min="15370" max="15616" width="9.140625" style="73"/>
    <col min="15617" max="15617" width="40.28515625" style="73" customWidth="1"/>
    <col min="15618" max="15618" width="9.140625" style="73"/>
    <col min="15619" max="15619" width="18.5703125" style="73" customWidth="1"/>
    <col min="15620" max="15620" width="12.140625" style="73" customWidth="1"/>
    <col min="15621" max="15621" width="12.28515625" style="73" bestFit="1" customWidth="1"/>
    <col min="15622" max="15622" width="13.28515625" style="73" customWidth="1"/>
    <col min="15623" max="15623" width="14.140625" style="73" customWidth="1"/>
    <col min="15624" max="15624" width="10.7109375" style="73" customWidth="1"/>
    <col min="15625" max="15625" width="12.5703125" style="73" customWidth="1"/>
    <col min="15626" max="15872" width="9.140625" style="73"/>
    <col min="15873" max="15873" width="40.28515625" style="73" customWidth="1"/>
    <col min="15874" max="15874" width="9.140625" style="73"/>
    <col min="15875" max="15875" width="18.5703125" style="73" customWidth="1"/>
    <col min="15876" max="15876" width="12.140625" style="73" customWidth="1"/>
    <col min="15877" max="15877" width="12.28515625" style="73" bestFit="1" customWidth="1"/>
    <col min="15878" max="15878" width="13.28515625" style="73" customWidth="1"/>
    <col min="15879" max="15879" width="14.140625" style="73" customWidth="1"/>
    <col min="15880" max="15880" width="10.7109375" style="73" customWidth="1"/>
    <col min="15881" max="15881" width="12.5703125" style="73" customWidth="1"/>
    <col min="15882" max="16128" width="9.140625" style="73"/>
    <col min="16129" max="16129" width="40.28515625" style="73" customWidth="1"/>
    <col min="16130" max="16130" width="9.140625" style="73"/>
    <col min="16131" max="16131" width="18.5703125" style="73" customWidth="1"/>
    <col min="16132" max="16132" width="12.140625" style="73" customWidth="1"/>
    <col min="16133" max="16133" width="12.28515625" style="73" bestFit="1" customWidth="1"/>
    <col min="16134" max="16134" width="13.28515625" style="73" customWidth="1"/>
    <col min="16135" max="16135" width="14.140625" style="73" customWidth="1"/>
    <col min="16136" max="16136" width="10.7109375" style="73" customWidth="1"/>
    <col min="16137" max="16137" width="12.5703125" style="73" customWidth="1"/>
    <col min="16138" max="16384" width="9.140625" style="73"/>
  </cols>
  <sheetData>
    <row r="1" spans="1:11" ht="15.75" x14ac:dyDescent="0.25">
      <c r="E1" s="1075" t="s">
        <v>1015</v>
      </c>
      <c r="F1" s="1075"/>
      <c r="G1" s="1075"/>
      <c r="H1" s="1075"/>
      <c r="I1" s="1075"/>
      <c r="J1" s="75"/>
      <c r="K1" s="75"/>
    </row>
    <row r="2" spans="1:11" x14ac:dyDescent="0.2">
      <c r="E2" s="76"/>
      <c r="F2" s="76"/>
      <c r="G2" s="76"/>
      <c r="H2" s="76"/>
      <c r="I2" s="76"/>
      <c r="J2" s="75"/>
      <c r="K2" s="75"/>
    </row>
    <row r="3" spans="1:11" ht="14.25" x14ac:dyDescent="0.2">
      <c r="A3" s="1104" t="s">
        <v>1016</v>
      </c>
      <c r="B3" s="1104"/>
      <c r="C3" s="1104"/>
      <c r="D3" s="1104"/>
      <c r="E3" s="1104"/>
      <c r="F3" s="1104"/>
      <c r="G3" s="1104"/>
      <c r="H3" s="1104"/>
      <c r="I3" s="1104"/>
      <c r="J3" s="77"/>
    </row>
    <row r="4" spans="1:11" ht="14.25" x14ac:dyDescent="0.2">
      <c r="A4" s="1104" t="s">
        <v>736</v>
      </c>
      <c r="B4" s="1104"/>
      <c r="C4" s="1104"/>
      <c r="D4" s="1104"/>
      <c r="E4" s="1104"/>
      <c r="F4" s="1104"/>
      <c r="G4" s="1104"/>
      <c r="H4" s="1104"/>
      <c r="I4" s="1104"/>
      <c r="J4" s="77"/>
    </row>
    <row r="5" spans="1:11" ht="15.75" thickBot="1" x14ac:dyDescent="0.3">
      <c r="A5" s="1104"/>
      <c r="B5" s="1104"/>
      <c r="C5" s="1104"/>
      <c r="D5" s="1104"/>
      <c r="E5" s="1104"/>
      <c r="F5" s="1104"/>
      <c r="G5" s="1104"/>
      <c r="H5" s="1104"/>
      <c r="I5" s="1104"/>
      <c r="J5" s="78"/>
    </row>
    <row r="6" spans="1:11" ht="45.75" customHeight="1" thickBot="1" x14ac:dyDescent="0.3">
      <c r="A6" s="79" t="s">
        <v>90</v>
      </c>
      <c r="B6" s="80" t="s">
        <v>91</v>
      </c>
      <c r="C6" s="80" t="s">
        <v>92</v>
      </c>
      <c r="D6" s="81" t="s">
        <v>93</v>
      </c>
      <c r="E6" s="81" t="s">
        <v>94</v>
      </c>
      <c r="F6" s="80" t="s">
        <v>95</v>
      </c>
      <c r="G6" s="80" t="s">
        <v>96</v>
      </c>
      <c r="H6" s="82" t="s">
        <v>684</v>
      </c>
      <c r="I6" s="83" t="s">
        <v>97</v>
      </c>
      <c r="J6" s="78"/>
    </row>
    <row r="7" spans="1:11" ht="27.95" customHeight="1" x14ac:dyDescent="0.25">
      <c r="A7" s="84" t="s">
        <v>98</v>
      </c>
      <c r="B7" s="85">
        <v>1</v>
      </c>
      <c r="C7" s="86">
        <v>5653000</v>
      </c>
      <c r="D7" s="86">
        <v>1154335</v>
      </c>
      <c r="E7" s="86">
        <v>6092750</v>
      </c>
      <c r="F7" s="86">
        <v>40982884</v>
      </c>
      <c r="G7" s="86"/>
      <c r="H7" s="87"/>
      <c r="I7" s="592">
        <f t="shared" ref="I7:I17" si="0">SUM(C7:H7)</f>
        <v>53882969</v>
      </c>
      <c r="J7" s="78"/>
    </row>
    <row r="8" spans="1:11" ht="27.95" customHeight="1" x14ac:dyDescent="0.25">
      <c r="A8" s="88" t="s">
        <v>112</v>
      </c>
      <c r="B8" s="89">
        <v>0</v>
      </c>
      <c r="C8" s="90"/>
      <c r="D8" s="90"/>
      <c r="E8" s="90">
        <v>335000</v>
      </c>
      <c r="F8" s="90"/>
      <c r="G8" s="90"/>
      <c r="H8" s="91"/>
      <c r="I8" s="592">
        <f t="shared" si="0"/>
        <v>335000</v>
      </c>
      <c r="J8" s="78"/>
    </row>
    <row r="9" spans="1:11" ht="27.95" customHeight="1" x14ac:dyDescent="0.25">
      <c r="A9" s="88" t="s">
        <v>682</v>
      </c>
      <c r="B9" s="89">
        <v>0</v>
      </c>
      <c r="C9" s="90"/>
      <c r="D9" s="90"/>
      <c r="E9" s="90"/>
      <c r="F9" s="90"/>
      <c r="G9" s="90">
        <v>5500000</v>
      </c>
      <c r="H9" s="91"/>
      <c r="I9" s="592">
        <f t="shared" si="0"/>
        <v>5500000</v>
      </c>
      <c r="J9" s="78"/>
    </row>
    <row r="10" spans="1:11" ht="27.95" customHeight="1" x14ac:dyDescent="0.25">
      <c r="A10" s="88" t="s">
        <v>683</v>
      </c>
      <c r="B10" s="89">
        <v>0</v>
      </c>
      <c r="C10" s="90"/>
      <c r="D10" s="90"/>
      <c r="E10" s="90"/>
      <c r="F10" s="90"/>
      <c r="G10" s="90"/>
      <c r="H10" s="91">
        <v>4118725</v>
      </c>
      <c r="I10" s="592">
        <f t="shared" si="0"/>
        <v>4118725</v>
      </c>
      <c r="J10" s="78"/>
    </row>
    <row r="11" spans="1:11" ht="27.95" customHeight="1" x14ac:dyDescent="0.25">
      <c r="A11" s="88" t="s">
        <v>113</v>
      </c>
      <c r="B11" s="89">
        <v>0</v>
      </c>
      <c r="C11" s="90"/>
      <c r="D11" s="90"/>
      <c r="E11" s="90"/>
      <c r="F11" s="90"/>
      <c r="G11" s="90"/>
      <c r="H11" s="91">
        <v>43900800</v>
      </c>
      <c r="I11" s="592">
        <f t="shared" si="0"/>
        <v>43900800</v>
      </c>
      <c r="J11" s="78"/>
    </row>
    <row r="12" spans="1:11" ht="27.95" customHeight="1" x14ac:dyDescent="0.25">
      <c r="A12" s="88" t="s">
        <v>660</v>
      </c>
      <c r="B12" s="89">
        <v>20</v>
      </c>
      <c r="C12" s="90">
        <v>19665300</v>
      </c>
      <c r="D12" s="90">
        <v>1917367</v>
      </c>
      <c r="E12" s="90">
        <v>6812674</v>
      </c>
      <c r="F12" s="90"/>
      <c r="G12" s="90">
        <v>5653000</v>
      </c>
      <c r="H12" s="91"/>
      <c r="I12" s="592">
        <f t="shared" si="0"/>
        <v>34048341</v>
      </c>
      <c r="J12" s="78"/>
    </row>
    <row r="13" spans="1:11" ht="27.95" customHeight="1" x14ac:dyDescent="0.25">
      <c r="A13" s="88" t="s">
        <v>114</v>
      </c>
      <c r="B13" s="89">
        <v>0</v>
      </c>
      <c r="C13" s="90"/>
      <c r="D13" s="90"/>
      <c r="E13" s="90">
        <v>7012681</v>
      </c>
      <c r="F13" s="90"/>
      <c r="G13" s="90"/>
      <c r="H13" s="91"/>
      <c r="I13" s="592">
        <f t="shared" si="0"/>
        <v>7012681</v>
      </c>
      <c r="J13" s="78"/>
    </row>
    <row r="14" spans="1:11" ht="27.95" customHeight="1" x14ac:dyDescent="0.25">
      <c r="A14" s="88" t="s">
        <v>101</v>
      </c>
      <c r="B14" s="89">
        <v>0</v>
      </c>
      <c r="C14" s="90"/>
      <c r="D14" s="90"/>
      <c r="E14" s="90">
        <v>3175000</v>
      </c>
      <c r="F14" s="90"/>
      <c r="G14" s="90"/>
      <c r="H14" s="91"/>
      <c r="I14" s="592">
        <f t="shared" si="0"/>
        <v>3175000</v>
      </c>
      <c r="J14" s="78"/>
    </row>
    <row r="15" spans="1:11" ht="27.95" customHeight="1" x14ac:dyDescent="0.25">
      <c r="A15" s="88" t="s">
        <v>115</v>
      </c>
      <c r="B15" s="89">
        <v>1</v>
      </c>
      <c r="C15" s="90">
        <v>2325500</v>
      </c>
      <c r="D15" s="90">
        <v>454000</v>
      </c>
      <c r="E15" s="90">
        <v>2235200</v>
      </c>
      <c r="F15" s="90"/>
      <c r="G15" s="90"/>
      <c r="H15" s="91"/>
      <c r="I15" s="592">
        <f t="shared" si="0"/>
        <v>5014700</v>
      </c>
      <c r="J15" s="78"/>
    </row>
    <row r="16" spans="1:11" ht="27.95" customHeight="1" x14ac:dyDescent="0.25">
      <c r="A16" s="88" t="s">
        <v>116</v>
      </c>
      <c r="B16" s="89">
        <v>1</v>
      </c>
      <c r="C16" s="90">
        <v>2325500</v>
      </c>
      <c r="D16" s="90">
        <v>454000</v>
      </c>
      <c r="E16" s="90">
        <v>15598400</v>
      </c>
      <c r="F16" s="90"/>
      <c r="G16" s="90">
        <v>13208000</v>
      </c>
      <c r="H16" s="91"/>
      <c r="I16" s="592">
        <f t="shared" si="0"/>
        <v>31585900</v>
      </c>
      <c r="J16" s="78"/>
    </row>
    <row r="17" spans="1:10" ht="27.95" customHeight="1" x14ac:dyDescent="0.25">
      <c r="A17" s="88" t="s">
        <v>103</v>
      </c>
      <c r="B17" s="89">
        <v>0</v>
      </c>
      <c r="C17" s="90"/>
      <c r="D17" s="90"/>
      <c r="E17" s="90">
        <v>290000</v>
      </c>
      <c r="F17" s="90"/>
      <c r="G17" s="90"/>
      <c r="H17" s="91"/>
      <c r="I17" s="592">
        <f t="shared" si="0"/>
        <v>290000</v>
      </c>
      <c r="J17" s="78"/>
    </row>
    <row r="18" spans="1:10" ht="27.95" customHeight="1" x14ac:dyDescent="0.25">
      <c r="A18" s="88" t="s">
        <v>104</v>
      </c>
      <c r="B18" s="89">
        <v>0</v>
      </c>
      <c r="C18" s="90"/>
      <c r="D18" s="90"/>
      <c r="E18" s="90">
        <v>1049000</v>
      </c>
      <c r="F18" s="90">
        <v>5520000</v>
      </c>
      <c r="G18" s="90">
        <v>1795100</v>
      </c>
      <c r="H18" s="91"/>
      <c r="I18" s="592">
        <f>SUM(C18:H18)</f>
        <v>8364100</v>
      </c>
      <c r="J18" s="78"/>
    </row>
    <row r="19" spans="1:10" ht="27.95" customHeight="1" x14ac:dyDescent="0.25">
      <c r="A19" s="88" t="s">
        <v>105</v>
      </c>
      <c r="B19" s="89">
        <v>1</v>
      </c>
      <c r="C19" s="90">
        <v>4100000</v>
      </c>
      <c r="D19" s="90">
        <v>785000</v>
      </c>
      <c r="E19" s="90">
        <v>1115000</v>
      </c>
      <c r="F19" s="90"/>
      <c r="G19" s="90"/>
      <c r="H19" s="91"/>
      <c r="I19" s="592">
        <f t="shared" ref="I19:I29" si="1">SUM(C19:H19)</f>
        <v>6000000</v>
      </c>
      <c r="J19" s="78"/>
    </row>
    <row r="20" spans="1:10" ht="27.95" customHeight="1" x14ac:dyDescent="0.25">
      <c r="A20" s="88" t="s">
        <v>106</v>
      </c>
      <c r="B20" s="92">
        <v>0</v>
      </c>
      <c r="C20" s="591"/>
      <c r="D20" s="591"/>
      <c r="E20" s="591"/>
      <c r="F20" s="90">
        <v>88800</v>
      </c>
      <c r="G20" s="591"/>
      <c r="H20" s="732"/>
      <c r="I20" s="592">
        <f t="shared" si="1"/>
        <v>88800</v>
      </c>
      <c r="J20" s="78"/>
    </row>
    <row r="21" spans="1:10" ht="27.95" customHeight="1" x14ac:dyDescent="0.25">
      <c r="A21" s="88" t="s">
        <v>110</v>
      </c>
      <c r="B21" s="89">
        <v>0</v>
      </c>
      <c r="C21" s="90"/>
      <c r="D21" s="90"/>
      <c r="E21" s="90">
        <v>382000</v>
      </c>
      <c r="F21" s="90">
        <v>600000</v>
      </c>
      <c r="G21" s="90">
        <v>1270000</v>
      </c>
      <c r="H21" s="91"/>
      <c r="I21" s="592">
        <f t="shared" si="1"/>
        <v>2252000</v>
      </c>
      <c r="J21" s="78"/>
    </row>
    <row r="22" spans="1:10" ht="27.95" customHeight="1" x14ac:dyDescent="0.25">
      <c r="A22" s="93" t="s">
        <v>108</v>
      </c>
      <c r="B22" s="94">
        <v>0</v>
      </c>
      <c r="C22" s="90"/>
      <c r="D22" s="90"/>
      <c r="E22" s="90">
        <v>2721000</v>
      </c>
      <c r="F22" s="90"/>
      <c r="G22" s="90">
        <v>254000</v>
      </c>
      <c r="H22" s="91"/>
      <c r="I22" s="592">
        <f>SUM(C22:H22)</f>
        <v>2975000</v>
      </c>
      <c r="J22" s="78"/>
    </row>
    <row r="23" spans="1:10" ht="27.95" customHeight="1" x14ac:dyDescent="0.25">
      <c r="A23" s="88" t="s">
        <v>1017</v>
      </c>
      <c r="B23" s="89">
        <v>0</v>
      </c>
      <c r="C23" s="90"/>
      <c r="D23" s="90"/>
      <c r="E23" s="90"/>
      <c r="F23" s="90"/>
      <c r="G23" s="90">
        <v>477000</v>
      </c>
      <c r="H23" s="91"/>
      <c r="I23" s="592">
        <f t="shared" si="1"/>
        <v>477000</v>
      </c>
      <c r="J23" s="78"/>
    </row>
    <row r="24" spans="1:10" ht="27.95" customHeight="1" x14ac:dyDescent="0.25">
      <c r="A24" s="88" t="s">
        <v>109</v>
      </c>
      <c r="B24" s="89">
        <v>0</v>
      </c>
      <c r="C24" s="90"/>
      <c r="D24" s="90"/>
      <c r="E24" s="90">
        <v>605000</v>
      </c>
      <c r="F24" s="90"/>
      <c r="G24" s="90"/>
      <c r="H24" s="91"/>
      <c r="I24" s="592">
        <f t="shared" si="1"/>
        <v>605000</v>
      </c>
      <c r="J24" s="78"/>
    </row>
    <row r="25" spans="1:10" ht="27.95" customHeight="1" x14ac:dyDescent="0.25">
      <c r="A25" s="88" t="s">
        <v>99</v>
      </c>
      <c r="B25" s="89">
        <v>0</v>
      </c>
      <c r="C25" s="90"/>
      <c r="D25" s="90"/>
      <c r="E25" s="90"/>
      <c r="F25" s="90">
        <v>5500000</v>
      </c>
      <c r="G25" s="90"/>
      <c r="H25" s="91"/>
      <c r="I25" s="592">
        <f t="shared" si="1"/>
        <v>5500000</v>
      </c>
      <c r="J25" s="78"/>
    </row>
    <row r="26" spans="1:10" ht="27.95" customHeight="1" x14ac:dyDescent="0.25">
      <c r="A26" s="88" t="s">
        <v>100</v>
      </c>
      <c r="B26" s="89">
        <v>0</v>
      </c>
      <c r="C26" s="90"/>
      <c r="D26" s="90"/>
      <c r="E26" s="90"/>
      <c r="F26" s="90">
        <v>350000</v>
      </c>
      <c r="G26" s="90"/>
      <c r="H26" s="91"/>
      <c r="I26" s="592">
        <f t="shared" si="1"/>
        <v>350000</v>
      </c>
      <c r="J26" s="78"/>
    </row>
    <row r="27" spans="1:10" ht="27.95" customHeight="1" x14ac:dyDescent="0.25">
      <c r="A27" s="88" t="s">
        <v>117</v>
      </c>
      <c r="B27" s="89">
        <v>0</v>
      </c>
      <c r="C27" s="90"/>
      <c r="D27" s="90"/>
      <c r="E27" s="90">
        <v>127000</v>
      </c>
      <c r="F27" s="90"/>
      <c r="G27" s="90"/>
      <c r="H27" s="91"/>
      <c r="I27" s="592">
        <f t="shared" si="1"/>
        <v>127000</v>
      </c>
      <c r="J27" s="78"/>
    </row>
    <row r="28" spans="1:10" ht="27.95" customHeight="1" x14ac:dyDescent="0.25">
      <c r="A28" s="88" t="s">
        <v>722</v>
      </c>
      <c r="B28" s="89">
        <v>0</v>
      </c>
      <c r="C28" s="90"/>
      <c r="D28" s="90"/>
      <c r="E28" s="90">
        <v>673000</v>
      </c>
      <c r="F28" s="90"/>
      <c r="G28" s="90"/>
      <c r="H28" s="91"/>
      <c r="I28" s="592">
        <f t="shared" si="1"/>
        <v>673000</v>
      </c>
      <c r="J28" s="78"/>
    </row>
    <row r="29" spans="1:10" ht="27.95" customHeight="1" x14ac:dyDescent="0.25">
      <c r="A29" s="88" t="s">
        <v>685</v>
      </c>
      <c r="B29" s="89">
        <v>0</v>
      </c>
      <c r="C29" s="90"/>
      <c r="D29" s="90"/>
      <c r="E29" s="90">
        <v>16814800</v>
      </c>
      <c r="F29" s="90"/>
      <c r="G29" s="90">
        <v>6087677</v>
      </c>
      <c r="H29" s="91"/>
      <c r="I29" s="592">
        <f t="shared" si="1"/>
        <v>22902477</v>
      </c>
      <c r="J29" s="78"/>
    </row>
    <row r="30" spans="1:10" ht="27.95" customHeight="1" x14ac:dyDescent="0.25">
      <c r="A30" s="95" t="s">
        <v>118</v>
      </c>
      <c r="B30" s="89">
        <v>0</v>
      </c>
      <c r="C30" s="90"/>
      <c r="D30" s="90"/>
      <c r="E30" s="90"/>
      <c r="F30" s="90">
        <v>12394595</v>
      </c>
      <c r="G30" s="90"/>
      <c r="H30" s="91"/>
      <c r="I30" s="592">
        <f t="shared" ref="I30:I32" si="2">SUM(C30:H30)</f>
        <v>12394595</v>
      </c>
      <c r="J30" s="78"/>
    </row>
    <row r="31" spans="1:10" ht="37.5" customHeight="1" x14ac:dyDescent="0.25">
      <c r="A31" s="95" t="s">
        <v>107</v>
      </c>
      <c r="B31" s="89">
        <v>0</v>
      </c>
      <c r="C31" s="90"/>
      <c r="D31" s="90"/>
      <c r="E31" s="90">
        <v>7379400</v>
      </c>
      <c r="F31" s="90"/>
      <c r="G31" s="90"/>
      <c r="H31" s="91"/>
      <c r="I31" s="592">
        <f t="shared" si="2"/>
        <v>7379400</v>
      </c>
      <c r="J31" s="78"/>
    </row>
    <row r="32" spans="1:10" ht="37.5" customHeight="1" thickBot="1" x14ac:dyDescent="0.3">
      <c r="A32" s="95" t="s">
        <v>119</v>
      </c>
      <c r="B32" s="89">
        <v>0</v>
      </c>
      <c r="C32" s="90"/>
      <c r="D32" s="90"/>
      <c r="E32" s="90"/>
      <c r="F32" s="90"/>
      <c r="G32" s="90"/>
      <c r="H32" s="91">
        <v>1400374</v>
      </c>
      <c r="I32" s="592">
        <f t="shared" si="2"/>
        <v>1400374</v>
      </c>
      <c r="J32" s="78"/>
    </row>
    <row r="33" spans="1:9" ht="37.5" customHeight="1" thickBot="1" x14ac:dyDescent="0.25">
      <c r="A33" s="96" t="s">
        <v>111</v>
      </c>
      <c r="B33" s="97">
        <f t="shared" ref="B33:I33" si="3">SUM(B7:B32)</f>
        <v>24</v>
      </c>
      <c r="C33" s="98">
        <f t="shared" si="3"/>
        <v>34069300</v>
      </c>
      <c r="D33" s="98">
        <f t="shared" si="3"/>
        <v>4764702</v>
      </c>
      <c r="E33" s="98">
        <f t="shared" si="3"/>
        <v>72417905</v>
      </c>
      <c r="F33" s="98">
        <f t="shared" si="3"/>
        <v>65436279</v>
      </c>
      <c r="G33" s="98">
        <f t="shared" si="3"/>
        <v>34244777</v>
      </c>
      <c r="H33" s="98">
        <f t="shared" si="3"/>
        <v>49419899</v>
      </c>
      <c r="I33" s="99">
        <f t="shared" si="3"/>
        <v>260352862</v>
      </c>
    </row>
    <row r="34" spans="1:9" ht="37.5" customHeight="1" x14ac:dyDescent="0.2">
      <c r="A34" s="100"/>
      <c r="I34" s="101">
        <f>SUM(C33:H33)</f>
        <v>260352862</v>
      </c>
    </row>
    <row r="35" spans="1:9" ht="37.5" customHeight="1" x14ac:dyDescent="0.2">
      <c r="A35" s="100"/>
    </row>
    <row r="36" spans="1:9" x14ac:dyDescent="0.2">
      <c r="A36" s="100"/>
    </row>
    <row r="37" spans="1:9" x14ac:dyDescent="0.2">
      <c r="A37" s="100"/>
    </row>
  </sheetData>
  <mergeCells count="4">
    <mergeCell ref="E1:I1"/>
    <mergeCell ref="A3:I3"/>
    <mergeCell ref="A4:I4"/>
    <mergeCell ref="A5:I5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27"/>
  <sheetViews>
    <sheetView topLeftCell="A13" zoomScaleNormal="100" zoomScalePageLayoutView="80" workbookViewId="0">
      <selection activeCell="H26" sqref="H26"/>
    </sheetView>
  </sheetViews>
  <sheetFormatPr defaultRowHeight="12.75" x14ac:dyDescent="0.2"/>
  <cols>
    <col min="1" max="1" width="9.140625" style="73"/>
    <col min="2" max="2" width="28.85546875" style="73" customWidth="1"/>
    <col min="3" max="3" width="11.140625" style="73" customWidth="1"/>
    <col min="4" max="4" width="14.42578125" style="73" customWidth="1"/>
    <col min="5" max="5" width="12.85546875" style="73" customWidth="1"/>
    <col min="6" max="6" width="13.7109375" style="73" customWidth="1"/>
    <col min="7" max="7" width="16" style="73" customWidth="1"/>
    <col min="8" max="8" width="18.140625" style="73" customWidth="1"/>
    <col min="9" max="257" width="9.140625" style="73"/>
    <col min="258" max="258" width="28.85546875" style="73" customWidth="1"/>
    <col min="259" max="259" width="11.140625" style="73" customWidth="1"/>
    <col min="260" max="260" width="14.42578125" style="73" customWidth="1"/>
    <col min="261" max="261" width="12.85546875" style="73" customWidth="1"/>
    <col min="262" max="262" width="13.7109375" style="73" customWidth="1"/>
    <col min="263" max="263" width="16" style="73" customWidth="1"/>
    <col min="264" max="264" width="18.140625" style="73" customWidth="1"/>
    <col min="265" max="513" width="9.140625" style="73"/>
    <col min="514" max="514" width="28.85546875" style="73" customWidth="1"/>
    <col min="515" max="515" width="11.140625" style="73" customWidth="1"/>
    <col min="516" max="516" width="14.42578125" style="73" customWidth="1"/>
    <col min="517" max="517" width="12.85546875" style="73" customWidth="1"/>
    <col min="518" max="518" width="13.7109375" style="73" customWidth="1"/>
    <col min="519" max="519" width="16" style="73" customWidth="1"/>
    <col min="520" max="520" width="18.140625" style="73" customWidth="1"/>
    <col min="521" max="769" width="9.140625" style="73"/>
    <col min="770" max="770" width="28.85546875" style="73" customWidth="1"/>
    <col min="771" max="771" width="11.140625" style="73" customWidth="1"/>
    <col min="772" max="772" width="14.42578125" style="73" customWidth="1"/>
    <col min="773" max="773" width="12.85546875" style="73" customWidth="1"/>
    <col min="774" max="774" width="13.7109375" style="73" customWidth="1"/>
    <col min="775" max="775" width="16" style="73" customWidth="1"/>
    <col min="776" max="776" width="18.140625" style="73" customWidth="1"/>
    <col min="777" max="1025" width="9.140625" style="73"/>
    <col min="1026" max="1026" width="28.85546875" style="73" customWidth="1"/>
    <col min="1027" max="1027" width="11.140625" style="73" customWidth="1"/>
    <col min="1028" max="1028" width="14.42578125" style="73" customWidth="1"/>
    <col min="1029" max="1029" width="12.85546875" style="73" customWidth="1"/>
    <col min="1030" max="1030" width="13.7109375" style="73" customWidth="1"/>
    <col min="1031" max="1031" width="16" style="73" customWidth="1"/>
    <col min="1032" max="1032" width="18.140625" style="73" customWidth="1"/>
    <col min="1033" max="1281" width="9.140625" style="73"/>
    <col min="1282" max="1282" width="28.85546875" style="73" customWidth="1"/>
    <col min="1283" max="1283" width="11.140625" style="73" customWidth="1"/>
    <col min="1284" max="1284" width="14.42578125" style="73" customWidth="1"/>
    <col min="1285" max="1285" width="12.85546875" style="73" customWidth="1"/>
    <col min="1286" max="1286" width="13.7109375" style="73" customWidth="1"/>
    <col min="1287" max="1287" width="16" style="73" customWidth="1"/>
    <col min="1288" max="1288" width="18.140625" style="73" customWidth="1"/>
    <col min="1289" max="1537" width="9.140625" style="73"/>
    <col min="1538" max="1538" width="28.85546875" style="73" customWidth="1"/>
    <col min="1539" max="1539" width="11.140625" style="73" customWidth="1"/>
    <col min="1540" max="1540" width="14.42578125" style="73" customWidth="1"/>
    <col min="1541" max="1541" width="12.85546875" style="73" customWidth="1"/>
    <col min="1542" max="1542" width="13.7109375" style="73" customWidth="1"/>
    <col min="1543" max="1543" width="16" style="73" customWidth="1"/>
    <col min="1544" max="1544" width="18.140625" style="73" customWidth="1"/>
    <col min="1545" max="1793" width="9.140625" style="73"/>
    <col min="1794" max="1794" width="28.85546875" style="73" customWidth="1"/>
    <col min="1795" max="1795" width="11.140625" style="73" customWidth="1"/>
    <col min="1796" max="1796" width="14.42578125" style="73" customWidth="1"/>
    <col min="1797" max="1797" width="12.85546875" style="73" customWidth="1"/>
    <col min="1798" max="1798" width="13.7109375" style="73" customWidth="1"/>
    <col min="1799" max="1799" width="16" style="73" customWidth="1"/>
    <col min="1800" max="1800" width="18.140625" style="73" customWidth="1"/>
    <col min="1801" max="2049" width="9.140625" style="73"/>
    <col min="2050" max="2050" width="28.85546875" style="73" customWidth="1"/>
    <col min="2051" max="2051" width="11.140625" style="73" customWidth="1"/>
    <col min="2052" max="2052" width="14.42578125" style="73" customWidth="1"/>
    <col min="2053" max="2053" width="12.85546875" style="73" customWidth="1"/>
    <col min="2054" max="2054" width="13.7109375" style="73" customWidth="1"/>
    <col min="2055" max="2055" width="16" style="73" customWidth="1"/>
    <col min="2056" max="2056" width="18.140625" style="73" customWidth="1"/>
    <col min="2057" max="2305" width="9.140625" style="73"/>
    <col min="2306" max="2306" width="28.85546875" style="73" customWidth="1"/>
    <col min="2307" max="2307" width="11.140625" style="73" customWidth="1"/>
    <col min="2308" max="2308" width="14.42578125" style="73" customWidth="1"/>
    <col min="2309" max="2309" width="12.85546875" style="73" customWidth="1"/>
    <col min="2310" max="2310" width="13.7109375" style="73" customWidth="1"/>
    <col min="2311" max="2311" width="16" style="73" customWidth="1"/>
    <col min="2312" max="2312" width="18.140625" style="73" customWidth="1"/>
    <col min="2313" max="2561" width="9.140625" style="73"/>
    <col min="2562" max="2562" width="28.85546875" style="73" customWidth="1"/>
    <col min="2563" max="2563" width="11.140625" style="73" customWidth="1"/>
    <col min="2564" max="2564" width="14.42578125" style="73" customWidth="1"/>
    <col min="2565" max="2565" width="12.85546875" style="73" customWidth="1"/>
    <col min="2566" max="2566" width="13.7109375" style="73" customWidth="1"/>
    <col min="2567" max="2567" width="16" style="73" customWidth="1"/>
    <col min="2568" max="2568" width="18.140625" style="73" customWidth="1"/>
    <col min="2569" max="2817" width="9.140625" style="73"/>
    <col min="2818" max="2818" width="28.85546875" style="73" customWidth="1"/>
    <col min="2819" max="2819" width="11.140625" style="73" customWidth="1"/>
    <col min="2820" max="2820" width="14.42578125" style="73" customWidth="1"/>
    <col min="2821" max="2821" width="12.85546875" style="73" customWidth="1"/>
    <col min="2822" max="2822" width="13.7109375" style="73" customWidth="1"/>
    <col min="2823" max="2823" width="16" style="73" customWidth="1"/>
    <col min="2824" max="2824" width="18.140625" style="73" customWidth="1"/>
    <col min="2825" max="3073" width="9.140625" style="73"/>
    <col min="3074" max="3074" width="28.85546875" style="73" customWidth="1"/>
    <col min="3075" max="3075" width="11.140625" style="73" customWidth="1"/>
    <col min="3076" max="3076" width="14.42578125" style="73" customWidth="1"/>
    <col min="3077" max="3077" width="12.85546875" style="73" customWidth="1"/>
    <col min="3078" max="3078" width="13.7109375" style="73" customWidth="1"/>
    <col min="3079" max="3079" width="16" style="73" customWidth="1"/>
    <col min="3080" max="3080" width="18.140625" style="73" customWidth="1"/>
    <col min="3081" max="3329" width="9.140625" style="73"/>
    <col min="3330" max="3330" width="28.85546875" style="73" customWidth="1"/>
    <col min="3331" max="3331" width="11.140625" style="73" customWidth="1"/>
    <col min="3332" max="3332" width="14.42578125" style="73" customWidth="1"/>
    <col min="3333" max="3333" width="12.85546875" style="73" customWidth="1"/>
    <col min="3334" max="3334" width="13.7109375" style="73" customWidth="1"/>
    <col min="3335" max="3335" width="16" style="73" customWidth="1"/>
    <col min="3336" max="3336" width="18.140625" style="73" customWidth="1"/>
    <col min="3337" max="3585" width="9.140625" style="73"/>
    <col min="3586" max="3586" width="28.85546875" style="73" customWidth="1"/>
    <col min="3587" max="3587" width="11.140625" style="73" customWidth="1"/>
    <col min="3588" max="3588" width="14.42578125" style="73" customWidth="1"/>
    <col min="3589" max="3589" width="12.85546875" style="73" customWidth="1"/>
    <col min="3590" max="3590" width="13.7109375" style="73" customWidth="1"/>
    <col min="3591" max="3591" width="16" style="73" customWidth="1"/>
    <col min="3592" max="3592" width="18.140625" style="73" customWidth="1"/>
    <col min="3593" max="3841" width="9.140625" style="73"/>
    <col min="3842" max="3842" width="28.85546875" style="73" customWidth="1"/>
    <col min="3843" max="3843" width="11.140625" style="73" customWidth="1"/>
    <col min="3844" max="3844" width="14.42578125" style="73" customWidth="1"/>
    <col min="3845" max="3845" width="12.85546875" style="73" customWidth="1"/>
    <col min="3846" max="3846" width="13.7109375" style="73" customWidth="1"/>
    <col min="3847" max="3847" width="16" style="73" customWidth="1"/>
    <col min="3848" max="3848" width="18.140625" style="73" customWidth="1"/>
    <col min="3849" max="4097" width="9.140625" style="73"/>
    <col min="4098" max="4098" width="28.85546875" style="73" customWidth="1"/>
    <col min="4099" max="4099" width="11.140625" style="73" customWidth="1"/>
    <col min="4100" max="4100" width="14.42578125" style="73" customWidth="1"/>
    <col min="4101" max="4101" width="12.85546875" style="73" customWidth="1"/>
    <col min="4102" max="4102" width="13.7109375" style="73" customWidth="1"/>
    <col min="4103" max="4103" width="16" style="73" customWidth="1"/>
    <col min="4104" max="4104" width="18.140625" style="73" customWidth="1"/>
    <col min="4105" max="4353" width="9.140625" style="73"/>
    <col min="4354" max="4354" width="28.85546875" style="73" customWidth="1"/>
    <col min="4355" max="4355" width="11.140625" style="73" customWidth="1"/>
    <col min="4356" max="4356" width="14.42578125" style="73" customWidth="1"/>
    <col min="4357" max="4357" width="12.85546875" style="73" customWidth="1"/>
    <col min="4358" max="4358" width="13.7109375" style="73" customWidth="1"/>
    <col min="4359" max="4359" width="16" style="73" customWidth="1"/>
    <col min="4360" max="4360" width="18.140625" style="73" customWidth="1"/>
    <col min="4361" max="4609" width="9.140625" style="73"/>
    <col min="4610" max="4610" width="28.85546875" style="73" customWidth="1"/>
    <col min="4611" max="4611" width="11.140625" style="73" customWidth="1"/>
    <col min="4612" max="4612" width="14.42578125" style="73" customWidth="1"/>
    <col min="4613" max="4613" width="12.85546875" style="73" customWidth="1"/>
    <col min="4614" max="4614" width="13.7109375" style="73" customWidth="1"/>
    <col min="4615" max="4615" width="16" style="73" customWidth="1"/>
    <col min="4616" max="4616" width="18.140625" style="73" customWidth="1"/>
    <col min="4617" max="4865" width="9.140625" style="73"/>
    <col min="4866" max="4866" width="28.85546875" style="73" customWidth="1"/>
    <col min="4867" max="4867" width="11.140625" style="73" customWidth="1"/>
    <col min="4868" max="4868" width="14.42578125" style="73" customWidth="1"/>
    <col min="4869" max="4869" width="12.85546875" style="73" customWidth="1"/>
    <col min="4870" max="4870" width="13.7109375" style="73" customWidth="1"/>
    <col min="4871" max="4871" width="16" style="73" customWidth="1"/>
    <col min="4872" max="4872" width="18.140625" style="73" customWidth="1"/>
    <col min="4873" max="5121" width="9.140625" style="73"/>
    <col min="5122" max="5122" width="28.85546875" style="73" customWidth="1"/>
    <col min="5123" max="5123" width="11.140625" style="73" customWidth="1"/>
    <col min="5124" max="5124" width="14.42578125" style="73" customWidth="1"/>
    <col min="5125" max="5125" width="12.85546875" style="73" customWidth="1"/>
    <col min="5126" max="5126" width="13.7109375" style="73" customWidth="1"/>
    <col min="5127" max="5127" width="16" style="73" customWidth="1"/>
    <col min="5128" max="5128" width="18.140625" style="73" customWidth="1"/>
    <col min="5129" max="5377" width="9.140625" style="73"/>
    <col min="5378" max="5378" width="28.85546875" style="73" customWidth="1"/>
    <col min="5379" max="5379" width="11.140625" style="73" customWidth="1"/>
    <col min="5380" max="5380" width="14.42578125" style="73" customWidth="1"/>
    <col min="5381" max="5381" width="12.85546875" style="73" customWidth="1"/>
    <col min="5382" max="5382" width="13.7109375" style="73" customWidth="1"/>
    <col min="5383" max="5383" width="16" style="73" customWidth="1"/>
    <col min="5384" max="5384" width="18.140625" style="73" customWidth="1"/>
    <col min="5385" max="5633" width="9.140625" style="73"/>
    <col min="5634" max="5634" width="28.85546875" style="73" customWidth="1"/>
    <col min="5635" max="5635" width="11.140625" style="73" customWidth="1"/>
    <col min="5636" max="5636" width="14.42578125" style="73" customWidth="1"/>
    <col min="5637" max="5637" width="12.85546875" style="73" customWidth="1"/>
    <col min="5638" max="5638" width="13.7109375" style="73" customWidth="1"/>
    <col min="5639" max="5639" width="16" style="73" customWidth="1"/>
    <col min="5640" max="5640" width="18.140625" style="73" customWidth="1"/>
    <col min="5641" max="5889" width="9.140625" style="73"/>
    <col min="5890" max="5890" width="28.85546875" style="73" customWidth="1"/>
    <col min="5891" max="5891" width="11.140625" style="73" customWidth="1"/>
    <col min="5892" max="5892" width="14.42578125" style="73" customWidth="1"/>
    <col min="5893" max="5893" width="12.85546875" style="73" customWidth="1"/>
    <col min="5894" max="5894" width="13.7109375" style="73" customWidth="1"/>
    <col min="5895" max="5895" width="16" style="73" customWidth="1"/>
    <col min="5896" max="5896" width="18.140625" style="73" customWidth="1"/>
    <col min="5897" max="6145" width="9.140625" style="73"/>
    <col min="6146" max="6146" width="28.85546875" style="73" customWidth="1"/>
    <col min="6147" max="6147" width="11.140625" style="73" customWidth="1"/>
    <col min="6148" max="6148" width="14.42578125" style="73" customWidth="1"/>
    <col min="6149" max="6149" width="12.85546875" style="73" customWidth="1"/>
    <col min="6150" max="6150" width="13.7109375" style="73" customWidth="1"/>
    <col min="6151" max="6151" width="16" style="73" customWidth="1"/>
    <col min="6152" max="6152" width="18.140625" style="73" customWidth="1"/>
    <col min="6153" max="6401" width="9.140625" style="73"/>
    <col min="6402" max="6402" width="28.85546875" style="73" customWidth="1"/>
    <col min="6403" max="6403" width="11.140625" style="73" customWidth="1"/>
    <col min="6404" max="6404" width="14.42578125" style="73" customWidth="1"/>
    <col min="6405" max="6405" width="12.85546875" style="73" customWidth="1"/>
    <col min="6406" max="6406" width="13.7109375" style="73" customWidth="1"/>
    <col min="6407" max="6407" width="16" style="73" customWidth="1"/>
    <col min="6408" max="6408" width="18.140625" style="73" customWidth="1"/>
    <col min="6409" max="6657" width="9.140625" style="73"/>
    <col min="6658" max="6658" width="28.85546875" style="73" customWidth="1"/>
    <col min="6659" max="6659" width="11.140625" style="73" customWidth="1"/>
    <col min="6660" max="6660" width="14.42578125" style="73" customWidth="1"/>
    <col min="6661" max="6661" width="12.85546875" style="73" customWidth="1"/>
    <col min="6662" max="6662" width="13.7109375" style="73" customWidth="1"/>
    <col min="6663" max="6663" width="16" style="73" customWidth="1"/>
    <col min="6664" max="6664" width="18.140625" style="73" customWidth="1"/>
    <col min="6665" max="6913" width="9.140625" style="73"/>
    <col min="6914" max="6914" width="28.85546875" style="73" customWidth="1"/>
    <col min="6915" max="6915" width="11.140625" style="73" customWidth="1"/>
    <col min="6916" max="6916" width="14.42578125" style="73" customWidth="1"/>
    <col min="6917" max="6917" width="12.85546875" style="73" customWidth="1"/>
    <col min="6918" max="6918" width="13.7109375" style="73" customWidth="1"/>
    <col min="6919" max="6919" width="16" style="73" customWidth="1"/>
    <col min="6920" max="6920" width="18.140625" style="73" customWidth="1"/>
    <col min="6921" max="7169" width="9.140625" style="73"/>
    <col min="7170" max="7170" width="28.85546875" style="73" customWidth="1"/>
    <col min="7171" max="7171" width="11.140625" style="73" customWidth="1"/>
    <col min="7172" max="7172" width="14.42578125" style="73" customWidth="1"/>
    <col min="7173" max="7173" width="12.85546875" style="73" customWidth="1"/>
    <col min="7174" max="7174" width="13.7109375" style="73" customWidth="1"/>
    <col min="7175" max="7175" width="16" style="73" customWidth="1"/>
    <col min="7176" max="7176" width="18.140625" style="73" customWidth="1"/>
    <col min="7177" max="7425" width="9.140625" style="73"/>
    <col min="7426" max="7426" width="28.85546875" style="73" customWidth="1"/>
    <col min="7427" max="7427" width="11.140625" style="73" customWidth="1"/>
    <col min="7428" max="7428" width="14.42578125" style="73" customWidth="1"/>
    <col min="7429" max="7429" width="12.85546875" style="73" customWidth="1"/>
    <col min="7430" max="7430" width="13.7109375" style="73" customWidth="1"/>
    <col min="7431" max="7431" width="16" style="73" customWidth="1"/>
    <col min="7432" max="7432" width="18.140625" style="73" customWidth="1"/>
    <col min="7433" max="7681" width="9.140625" style="73"/>
    <col min="7682" max="7682" width="28.85546875" style="73" customWidth="1"/>
    <col min="7683" max="7683" width="11.140625" style="73" customWidth="1"/>
    <col min="7684" max="7684" width="14.42578125" style="73" customWidth="1"/>
    <col min="7685" max="7685" width="12.85546875" style="73" customWidth="1"/>
    <col min="7686" max="7686" width="13.7109375" style="73" customWidth="1"/>
    <col min="7687" max="7687" width="16" style="73" customWidth="1"/>
    <col min="7688" max="7688" width="18.140625" style="73" customWidth="1"/>
    <col min="7689" max="7937" width="9.140625" style="73"/>
    <col min="7938" max="7938" width="28.85546875" style="73" customWidth="1"/>
    <col min="7939" max="7939" width="11.140625" style="73" customWidth="1"/>
    <col min="7940" max="7940" width="14.42578125" style="73" customWidth="1"/>
    <col min="7941" max="7941" width="12.85546875" style="73" customWidth="1"/>
    <col min="7942" max="7942" width="13.7109375" style="73" customWidth="1"/>
    <col min="7943" max="7943" width="16" style="73" customWidth="1"/>
    <col min="7944" max="7944" width="18.140625" style="73" customWidth="1"/>
    <col min="7945" max="8193" width="9.140625" style="73"/>
    <col min="8194" max="8194" width="28.85546875" style="73" customWidth="1"/>
    <col min="8195" max="8195" width="11.140625" style="73" customWidth="1"/>
    <col min="8196" max="8196" width="14.42578125" style="73" customWidth="1"/>
    <col min="8197" max="8197" width="12.85546875" style="73" customWidth="1"/>
    <col min="8198" max="8198" width="13.7109375" style="73" customWidth="1"/>
    <col min="8199" max="8199" width="16" style="73" customWidth="1"/>
    <col min="8200" max="8200" width="18.140625" style="73" customWidth="1"/>
    <col min="8201" max="8449" width="9.140625" style="73"/>
    <col min="8450" max="8450" width="28.85546875" style="73" customWidth="1"/>
    <col min="8451" max="8451" width="11.140625" style="73" customWidth="1"/>
    <col min="8452" max="8452" width="14.42578125" style="73" customWidth="1"/>
    <col min="8453" max="8453" width="12.85546875" style="73" customWidth="1"/>
    <col min="8454" max="8454" width="13.7109375" style="73" customWidth="1"/>
    <col min="8455" max="8455" width="16" style="73" customWidth="1"/>
    <col min="8456" max="8456" width="18.140625" style="73" customWidth="1"/>
    <col min="8457" max="8705" width="9.140625" style="73"/>
    <col min="8706" max="8706" width="28.85546875" style="73" customWidth="1"/>
    <col min="8707" max="8707" width="11.140625" style="73" customWidth="1"/>
    <col min="8708" max="8708" width="14.42578125" style="73" customWidth="1"/>
    <col min="8709" max="8709" width="12.85546875" style="73" customWidth="1"/>
    <col min="8710" max="8710" width="13.7109375" style="73" customWidth="1"/>
    <col min="8711" max="8711" width="16" style="73" customWidth="1"/>
    <col min="8712" max="8712" width="18.140625" style="73" customWidth="1"/>
    <col min="8713" max="8961" width="9.140625" style="73"/>
    <col min="8962" max="8962" width="28.85546875" style="73" customWidth="1"/>
    <col min="8963" max="8963" width="11.140625" style="73" customWidth="1"/>
    <col min="8964" max="8964" width="14.42578125" style="73" customWidth="1"/>
    <col min="8965" max="8965" width="12.85546875" style="73" customWidth="1"/>
    <col min="8966" max="8966" width="13.7109375" style="73" customWidth="1"/>
    <col min="8967" max="8967" width="16" style="73" customWidth="1"/>
    <col min="8968" max="8968" width="18.140625" style="73" customWidth="1"/>
    <col min="8969" max="9217" width="9.140625" style="73"/>
    <col min="9218" max="9218" width="28.85546875" style="73" customWidth="1"/>
    <col min="9219" max="9219" width="11.140625" style="73" customWidth="1"/>
    <col min="9220" max="9220" width="14.42578125" style="73" customWidth="1"/>
    <col min="9221" max="9221" width="12.85546875" style="73" customWidth="1"/>
    <col min="9222" max="9222" width="13.7109375" style="73" customWidth="1"/>
    <col min="9223" max="9223" width="16" style="73" customWidth="1"/>
    <col min="9224" max="9224" width="18.140625" style="73" customWidth="1"/>
    <col min="9225" max="9473" width="9.140625" style="73"/>
    <col min="9474" max="9474" width="28.85546875" style="73" customWidth="1"/>
    <col min="9475" max="9475" width="11.140625" style="73" customWidth="1"/>
    <col min="9476" max="9476" width="14.42578125" style="73" customWidth="1"/>
    <col min="9477" max="9477" width="12.85546875" style="73" customWidth="1"/>
    <col min="9478" max="9478" width="13.7109375" style="73" customWidth="1"/>
    <col min="9479" max="9479" width="16" style="73" customWidth="1"/>
    <col min="9480" max="9480" width="18.140625" style="73" customWidth="1"/>
    <col min="9481" max="9729" width="9.140625" style="73"/>
    <col min="9730" max="9730" width="28.85546875" style="73" customWidth="1"/>
    <col min="9731" max="9731" width="11.140625" style="73" customWidth="1"/>
    <col min="9732" max="9732" width="14.42578125" style="73" customWidth="1"/>
    <col min="9733" max="9733" width="12.85546875" style="73" customWidth="1"/>
    <col min="9734" max="9734" width="13.7109375" style="73" customWidth="1"/>
    <col min="9735" max="9735" width="16" style="73" customWidth="1"/>
    <col min="9736" max="9736" width="18.140625" style="73" customWidth="1"/>
    <col min="9737" max="9985" width="9.140625" style="73"/>
    <col min="9986" max="9986" width="28.85546875" style="73" customWidth="1"/>
    <col min="9987" max="9987" width="11.140625" style="73" customWidth="1"/>
    <col min="9988" max="9988" width="14.42578125" style="73" customWidth="1"/>
    <col min="9989" max="9989" width="12.85546875" style="73" customWidth="1"/>
    <col min="9990" max="9990" width="13.7109375" style="73" customWidth="1"/>
    <col min="9991" max="9991" width="16" style="73" customWidth="1"/>
    <col min="9992" max="9992" width="18.140625" style="73" customWidth="1"/>
    <col min="9993" max="10241" width="9.140625" style="73"/>
    <col min="10242" max="10242" width="28.85546875" style="73" customWidth="1"/>
    <col min="10243" max="10243" width="11.140625" style="73" customWidth="1"/>
    <col min="10244" max="10244" width="14.42578125" style="73" customWidth="1"/>
    <col min="10245" max="10245" width="12.85546875" style="73" customWidth="1"/>
    <col min="10246" max="10246" width="13.7109375" style="73" customWidth="1"/>
    <col min="10247" max="10247" width="16" style="73" customWidth="1"/>
    <col min="10248" max="10248" width="18.140625" style="73" customWidth="1"/>
    <col min="10249" max="10497" width="9.140625" style="73"/>
    <col min="10498" max="10498" width="28.85546875" style="73" customWidth="1"/>
    <col min="10499" max="10499" width="11.140625" style="73" customWidth="1"/>
    <col min="10500" max="10500" width="14.42578125" style="73" customWidth="1"/>
    <col min="10501" max="10501" width="12.85546875" style="73" customWidth="1"/>
    <col min="10502" max="10502" width="13.7109375" style="73" customWidth="1"/>
    <col min="10503" max="10503" width="16" style="73" customWidth="1"/>
    <col min="10504" max="10504" width="18.140625" style="73" customWidth="1"/>
    <col min="10505" max="10753" width="9.140625" style="73"/>
    <col min="10754" max="10754" width="28.85546875" style="73" customWidth="1"/>
    <col min="10755" max="10755" width="11.140625" style="73" customWidth="1"/>
    <col min="10756" max="10756" width="14.42578125" style="73" customWidth="1"/>
    <col min="10757" max="10757" width="12.85546875" style="73" customWidth="1"/>
    <col min="10758" max="10758" width="13.7109375" style="73" customWidth="1"/>
    <col min="10759" max="10759" width="16" style="73" customWidth="1"/>
    <col min="10760" max="10760" width="18.140625" style="73" customWidth="1"/>
    <col min="10761" max="11009" width="9.140625" style="73"/>
    <col min="11010" max="11010" width="28.85546875" style="73" customWidth="1"/>
    <col min="11011" max="11011" width="11.140625" style="73" customWidth="1"/>
    <col min="11012" max="11012" width="14.42578125" style="73" customWidth="1"/>
    <col min="11013" max="11013" width="12.85546875" style="73" customWidth="1"/>
    <col min="11014" max="11014" width="13.7109375" style="73" customWidth="1"/>
    <col min="11015" max="11015" width="16" style="73" customWidth="1"/>
    <col min="11016" max="11016" width="18.140625" style="73" customWidth="1"/>
    <col min="11017" max="11265" width="9.140625" style="73"/>
    <col min="11266" max="11266" width="28.85546875" style="73" customWidth="1"/>
    <col min="11267" max="11267" width="11.140625" style="73" customWidth="1"/>
    <col min="11268" max="11268" width="14.42578125" style="73" customWidth="1"/>
    <col min="11269" max="11269" width="12.85546875" style="73" customWidth="1"/>
    <col min="11270" max="11270" width="13.7109375" style="73" customWidth="1"/>
    <col min="11271" max="11271" width="16" style="73" customWidth="1"/>
    <col min="11272" max="11272" width="18.140625" style="73" customWidth="1"/>
    <col min="11273" max="11521" width="9.140625" style="73"/>
    <col min="11522" max="11522" width="28.85546875" style="73" customWidth="1"/>
    <col min="11523" max="11523" width="11.140625" style="73" customWidth="1"/>
    <col min="11524" max="11524" width="14.42578125" style="73" customWidth="1"/>
    <col min="11525" max="11525" width="12.85546875" style="73" customWidth="1"/>
    <col min="11526" max="11526" width="13.7109375" style="73" customWidth="1"/>
    <col min="11527" max="11527" width="16" style="73" customWidth="1"/>
    <col min="11528" max="11528" width="18.140625" style="73" customWidth="1"/>
    <col min="11529" max="11777" width="9.140625" style="73"/>
    <col min="11778" max="11778" width="28.85546875" style="73" customWidth="1"/>
    <col min="11779" max="11779" width="11.140625" style="73" customWidth="1"/>
    <col min="11780" max="11780" width="14.42578125" style="73" customWidth="1"/>
    <col min="11781" max="11781" width="12.85546875" style="73" customWidth="1"/>
    <col min="11782" max="11782" width="13.7109375" style="73" customWidth="1"/>
    <col min="11783" max="11783" width="16" style="73" customWidth="1"/>
    <col min="11784" max="11784" width="18.140625" style="73" customWidth="1"/>
    <col min="11785" max="12033" width="9.140625" style="73"/>
    <col min="12034" max="12034" width="28.85546875" style="73" customWidth="1"/>
    <col min="12035" max="12035" width="11.140625" style="73" customWidth="1"/>
    <col min="12036" max="12036" width="14.42578125" style="73" customWidth="1"/>
    <col min="12037" max="12037" width="12.85546875" style="73" customWidth="1"/>
    <col min="12038" max="12038" width="13.7109375" style="73" customWidth="1"/>
    <col min="12039" max="12039" width="16" style="73" customWidth="1"/>
    <col min="12040" max="12040" width="18.140625" style="73" customWidth="1"/>
    <col min="12041" max="12289" width="9.140625" style="73"/>
    <col min="12290" max="12290" width="28.85546875" style="73" customWidth="1"/>
    <col min="12291" max="12291" width="11.140625" style="73" customWidth="1"/>
    <col min="12292" max="12292" width="14.42578125" style="73" customWidth="1"/>
    <col min="12293" max="12293" width="12.85546875" style="73" customWidth="1"/>
    <col min="12294" max="12294" width="13.7109375" style="73" customWidth="1"/>
    <col min="12295" max="12295" width="16" style="73" customWidth="1"/>
    <col min="12296" max="12296" width="18.140625" style="73" customWidth="1"/>
    <col min="12297" max="12545" width="9.140625" style="73"/>
    <col min="12546" max="12546" width="28.85546875" style="73" customWidth="1"/>
    <col min="12547" max="12547" width="11.140625" style="73" customWidth="1"/>
    <col min="12548" max="12548" width="14.42578125" style="73" customWidth="1"/>
    <col min="12549" max="12549" width="12.85546875" style="73" customWidth="1"/>
    <col min="12550" max="12550" width="13.7109375" style="73" customWidth="1"/>
    <col min="12551" max="12551" width="16" style="73" customWidth="1"/>
    <col min="12552" max="12552" width="18.140625" style="73" customWidth="1"/>
    <col min="12553" max="12801" width="9.140625" style="73"/>
    <col min="12802" max="12802" width="28.85546875" style="73" customWidth="1"/>
    <col min="12803" max="12803" width="11.140625" style="73" customWidth="1"/>
    <col min="12804" max="12804" width="14.42578125" style="73" customWidth="1"/>
    <col min="12805" max="12805" width="12.85546875" style="73" customWidth="1"/>
    <col min="12806" max="12806" width="13.7109375" style="73" customWidth="1"/>
    <col min="12807" max="12807" width="16" style="73" customWidth="1"/>
    <col min="12808" max="12808" width="18.140625" style="73" customWidth="1"/>
    <col min="12809" max="13057" width="9.140625" style="73"/>
    <col min="13058" max="13058" width="28.85546875" style="73" customWidth="1"/>
    <col min="13059" max="13059" width="11.140625" style="73" customWidth="1"/>
    <col min="13060" max="13060" width="14.42578125" style="73" customWidth="1"/>
    <col min="13061" max="13061" width="12.85546875" style="73" customWidth="1"/>
    <col min="13062" max="13062" width="13.7109375" style="73" customWidth="1"/>
    <col min="13063" max="13063" width="16" style="73" customWidth="1"/>
    <col min="13064" max="13064" width="18.140625" style="73" customWidth="1"/>
    <col min="13065" max="13313" width="9.140625" style="73"/>
    <col min="13314" max="13314" width="28.85546875" style="73" customWidth="1"/>
    <col min="13315" max="13315" width="11.140625" style="73" customWidth="1"/>
    <col min="13316" max="13316" width="14.42578125" style="73" customWidth="1"/>
    <col min="13317" max="13317" width="12.85546875" style="73" customWidth="1"/>
    <col min="13318" max="13318" width="13.7109375" style="73" customWidth="1"/>
    <col min="13319" max="13319" width="16" style="73" customWidth="1"/>
    <col min="13320" max="13320" width="18.140625" style="73" customWidth="1"/>
    <col min="13321" max="13569" width="9.140625" style="73"/>
    <col min="13570" max="13570" width="28.85546875" style="73" customWidth="1"/>
    <col min="13571" max="13571" width="11.140625" style="73" customWidth="1"/>
    <col min="13572" max="13572" width="14.42578125" style="73" customWidth="1"/>
    <col min="13573" max="13573" width="12.85546875" style="73" customWidth="1"/>
    <col min="13574" max="13574" width="13.7109375" style="73" customWidth="1"/>
    <col min="13575" max="13575" width="16" style="73" customWidth="1"/>
    <col min="13576" max="13576" width="18.140625" style="73" customWidth="1"/>
    <col min="13577" max="13825" width="9.140625" style="73"/>
    <col min="13826" max="13826" width="28.85546875" style="73" customWidth="1"/>
    <col min="13827" max="13827" width="11.140625" style="73" customWidth="1"/>
    <col min="13828" max="13828" width="14.42578125" style="73" customWidth="1"/>
    <col min="13829" max="13829" width="12.85546875" style="73" customWidth="1"/>
    <col min="13830" max="13830" width="13.7109375" style="73" customWidth="1"/>
    <col min="13831" max="13831" width="16" style="73" customWidth="1"/>
    <col min="13832" max="13832" width="18.140625" style="73" customWidth="1"/>
    <col min="13833" max="14081" width="9.140625" style="73"/>
    <col min="14082" max="14082" width="28.85546875" style="73" customWidth="1"/>
    <col min="14083" max="14083" width="11.140625" style="73" customWidth="1"/>
    <col min="14084" max="14084" width="14.42578125" style="73" customWidth="1"/>
    <col min="14085" max="14085" width="12.85546875" style="73" customWidth="1"/>
    <col min="14086" max="14086" width="13.7109375" style="73" customWidth="1"/>
    <col min="14087" max="14087" width="16" style="73" customWidth="1"/>
    <col min="14088" max="14088" width="18.140625" style="73" customWidth="1"/>
    <col min="14089" max="14337" width="9.140625" style="73"/>
    <col min="14338" max="14338" width="28.85546875" style="73" customWidth="1"/>
    <col min="14339" max="14339" width="11.140625" style="73" customWidth="1"/>
    <col min="14340" max="14340" width="14.42578125" style="73" customWidth="1"/>
    <col min="14341" max="14341" width="12.85546875" style="73" customWidth="1"/>
    <col min="14342" max="14342" width="13.7109375" style="73" customWidth="1"/>
    <col min="14343" max="14343" width="16" style="73" customWidth="1"/>
    <col min="14344" max="14344" width="18.140625" style="73" customWidth="1"/>
    <col min="14345" max="14593" width="9.140625" style="73"/>
    <col min="14594" max="14594" width="28.85546875" style="73" customWidth="1"/>
    <col min="14595" max="14595" width="11.140625" style="73" customWidth="1"/>
    <col min="14596" max="14596" width="14.42578125" style="73" customWidth="1"/>
    <col min="14597" max="14597" width="12.85546875" style="73" customWidth="1"/>
    <col min="14598" max="14598" width="13.7109375" style="73" customWidth="1"/>
    <col min="14599" max="14599" width="16" style="73" customWidth="1"/>
    <col min="14600" max="14600" width="18.140625" style="73" customWidth="1"/>
    <col min="14601" max="14849" width="9.140625" style="73"/>
    <col min="14850" max="14850" width="28.85546875" style="73" customWidth="1"/>
    <col min="14851" max="14851" width="11.140625" style="73" customWidth="1"/>
    <col min="14852" max="14852" width="14.42578125" style="73" customWidth="1"/>
    <col min="14853" max="14853" width="12.85546875" style="73" customWidth="1"/>
    <col min="14854" max="14854" width="13.7109375" style="73" customWidth="1"/>
    <col min="14855" max="14855" width="16" style="73" customWidth="1"/>
    <col min="14856" max="14856" width="18.140625" style="73" customWidth="1"/>
    <col min="14857" max="15105" width="9.140625" style="73"/>
    <col min="15106" max="15106" width="28.85546875" style="73" customWidth="1"/>
    <col min="15107" max="15107" width="11.140625" style="73" customWidth="1"/>
    <col min="15108" max="15108" width="14.42578125" style="73" customWidth="1"/>
    <col min="15109" max="15109" width="12.85546875" style="73" customWidth="1"/>
    <col min="15110" max="15110" width="13.7109375" style="73" customWidth="1"/>
    <col min="15111" max="15111" width="16" style="73" customWidth="1"/>
    <col min="15112" max="15112" width="18.140625" style="73" customWidth="1"/>
    <col min="15113" max="15361" width="9.140625" style="73"/>
    <col min="15362" max="15362" width="28.85546875" style="73" customWidth="1"/>
    <col min="15363" max="15363" width="11.140625" style="73" customWidth="1"/>
    <col min="15364" max="15364" width="14.42578125" style="73" customWidth="1"/>
    <col min="15365" max="15365" width="12.85546875" style="73" customWidth="1"/>
    <col min="15366" max="15366" width="13.7109375" style="73" customWidth="1"/>
    <col min="15367" max="15367" width="16" style="73" customWidth="1"/>
    <col min="15368" max="15368" width="18.140625" style="73" customWidth="1"/>
    <col min="15369" max="15617" width="9.140625" style="73"/>
    <col min="15618" max="15618" width="28.85546875" style="73" customWidth="1"/>
    <col min="15619" max="15619" width="11.140625" style="73" customWidth="1"/>
    <col min="15620" max="15620" width="14.42578125" style="73" customWidth="1"/>
    <col min="15621" max="15621" width="12.85546875" style="73" customWidth="1"/>
    <col min="15622" max="15622" width="13.7109375" style="73" customWidth="1"/>
    <col min="15623" max="15623" width="16" style="73" customWidth="1"/>
    <col min="15624" max="15624" width="18.140625" style="73" customWidth="1"/>
    <col min="15625" max="15873" width="9.140625" style="73"/>
    <col min="15874" max="15874" width="28.85546875" style="73" customWidth="1"/>
    <col min="15875" max="15875" width="11.140625" style="73" customWidth="1"/>
    <col min="15876" max="15876" width="14.42578125" style="73" customWidth="1"/>
    <col min="15877" max="15877" width="12.85546875" style="73" customWidth="1"/>
    <col min="15878" max="15878" width="13.7109375" style="73" customWidth="1"/>
    <col min="15879" max="15879" width="16" style="73" customWidth="1"/>
    <col min="15880" max="15880" width="18.140625" style="73" customWidth="1"/>
    <col min="15881" max="16129" width="9.140625" style="73"/>
    <col min="16130" max="16130" width="28.85546875" style="73" customWidth="1"/>
    <col min="16131" max="16131" width="11.140625" style="73" customWidth="1"/>
    <col min="16132" max="16132" width="14.42578125" style="73" customWidth="1"/>
    <col min="16133" max="16133" width="12.85546875" style="73" customWidth="1"/>
    <col min="16134" max="16134" width="13.7109375" style="73" customWidth="1"/>
    <col min="16135" max="16135" width="16" style="73" customWidth="1"/>
    <col min="16136" max="16136" width="18.140625" style="73" customWidth="1"/>
    <col min="16137" max="16384" width="9.140625" style="73"/>
  </cols>
  <sheetData>
    <row r="1" spans="2:9" ht="15.75" x14ac:dyDescent="0.25">
      <c r="E1" s="1089" t="s">
        <v>1018</v>
      </c>
      <c r="F1" s="1089"/>
      <c r="G1" s="1089"/>
      <c r="H1" s="1089"/>
    </row>
    <row r="4" spans="2:9" ht="15.75" x14ac:dyDescent="0.25">
      <c r="B4" s="386"/>
    </row>
    <row r="5" spans="2:9" ht="15.75" x14ac:dyDescent="0.25">
      <c r="B5" s="1075" t="s">
        <v>1019</v>
      </c>
      <c r="C5" s="1075"/>
      <c r="D5" s="1075"/>
      <c r="E5" s="1075"/>
      <c r="F5" s="1075"/>
      <c r="G5" s="1075"/>
      <c r="H5" s="1075"/>
      <c r="I5" s="418"/>
    </row>
    <row r="6" spans="2:9" ht="15.75" x14ac:dyDescent="0.25">
      <c r="B6" s="74"/>
      <c r="C6" s="74"/>
      <c r="D6" s="74"/>
      <c r="E6" s="74"/>
      <c r="F6" s="74"/>
      <c r="G6" s="74"/>
      <c r="H6" s="74"/>
      <c r="I6" s="74"/>
    </row>
    <row r="7" spans="2:9" ht="16.5" thickBot="1" x14ac:dyDescent="0.3">
      <c r="C7" s="1105"/>
      <c r="D7" s="1105"/>
      <c r="E7" s="1105"/>
      <c r="F7" s="1105"/>
      <c r="G7" s="418"/>
    </row>
    <row r="8" spans="2:9" ht="13.5" hidden="1" thickBot="1" x14ac:dyDescent="0.25"/>
    <row r="9" spans="2:9" ht="48" customHeight="1" thickBot="1" x14ac:dyDescent="0.3">
      <c r="B9" s="419" t="s">
        <v>90</v>
      </c>
      <c r="C9" s="420" t="s">
        <v>91</v>
      </c>
      <c r="D9" s="421" t="s">
        <v>564</v>
      </c>
      <c r="E9" s="421" t="s">
        <v>565</v>
      </c>
      <c r="F9" s="421" t="s">
        <v>94</v>
      </c>
      <c r="G9" s="430" t="s">
        <v>691</v>
      </c>
      <c r="H9" s="423" t="s">
        <v>97</v>
      </c>
    </row>
    <row r="10" spans="2:9" ht="22.5" customHeight="1" thickBot="1" x14ac:dyDescent="0.3">
      <c r="B10" s="424" t="s">
        <v>567</v>
      </c>
      <c r="C10" s="425">
        <v>8</v>
      </c>
      <c r="D10" s="643">
        <v>36242687</v>
      </c>
      <c r="E10" s="643">
        <v>6902184</v>
      </c>
      <c r="F10" s="643">
        <v>3214750</v>
      </c>
      <c r="G10" s="644">
        <v>747622</v>
      </c>
      <c r="H10" s="645">
        <f>SUM(D10:G10)</f>
        <v>47107243</v>
      </c>
    </row>
    <row r="11" spans="2:9" ht="16.5" hidden="1" thickBot="1" x14ac:dyDescent="0.3">
      <c r="B11" s="426"/>
      <c r="C11" s="427"/>
      <c r="D11" s="646"/>
      <c r="E11" s="646"/>
      <c r="F11" s="647"/>
      <c r="G11" s="648"/>
      <c r="H11" s="649">
        <f>SUM(D11:F11)</f>
        <v>0</v>
      </c>
    </row>
    <row r="12" spans="2:9" ht="35.25" customHeight="1" thickBot="1" x14ac:dyDescent="0.3">
      <c r="B12" s="419" t="s">
        <v>111</v>
      </c>
      <c r="C12" s="428">
        <v>8</v>
      </c>
      <c r="D12" s="650">
        <f>SUM(D10:D11)</f>
        <v>36242687</v>
      </c>
      <c r="E12" s="650">
        <f>SUM(E10:E11)</f>
        <v>6902184</v>
      </c>
      <c r="F12" s="650">
        <f>SUM(F10:F11)</f>
        <v>3214750</v>
      </c>
      <c r="G12" s="651">
        <f>SUM(G10:G11)</f>
        <v>747622</v>
      </c>
      <c r="H12" s="652">
        <f>SUM(H10:H11)</f>
        <v>47107243</v>
      </c>
    </row>
    <row r="16" spans="2:9" ht="15.75" x14ac:dyDescent="0.25">
      <c r="B16" s="388"/>
      <c r="C16" s="429"/>
      <c r="D16" s="429"/>
      <c r="E16" s="429"/>
      <c r="F16" s="429"/>
      <c r="G16" s="429"/>
      <c r="H16" s="384"/>
    </row>
    <row r="17" spans="2:10" ht="15.75" x14ac:dyDescent="0.25">
      <c r="E17" s="1089" t="s">
        <v>1020</v>
      </c>
      <c r="F17" s="1089"/>
      <c r="G17" s="1089"/>
      <c r="H17" s="1089"/>
    </row>
    <row r="18" spans="2:10" ht="12.75" hidden="1" customHeight="1" x14ac:dyDescent="0.2"/>
    <row r="19" spans="2:10" ht="15" x14ac:dyDescent="0.25">
      <c r="B19"/>
      <c r="C19"/>
      <c r="D19"/>
      <c r="E19"/>
      <c r="F19"/>
      <c r="G19"/>
      <c r="H19"/>
      <c r="I19"/>
    </row>
    <row r="20" spans="2:10" ht="15" x14ac:dyDescent="0.25">
      <c r="B20"/>
    </row>
    <row r="21" spans="2:10" ht="15.75" x14ac:dyDescent="0.25">
      <c r="B21" s="1075" t="s">
        <v>1021</v>
      </c>
      <c r="C21" s="1075"/>
      <c r="D21" s="1075"/>
      <c r="E21" s="1075"/>
      <c r="F21" s="1075"/>
      <c r="G21" s="1075"/>
      <c r="H21" s="1075"/>
      <c r="I21" s="418"/>
    </row>
    <row r="22" spans="2:10" ht="15.75" x14ac:dyDescent="0.25">
      <c r="B22" s="74"/>
      <c r="C22" s="74"/>
      <c r="D22" s="74"/>
      <c r="E22" s="74"/>
      <c r="F22" s="74"/>
      <c r="G22" s="74"/>
      <c r="H22" s="74"/>
      <c r="I22" s="74"/>
    </row>
    <row r="23" spans="2:10" ht="16.5" thickBot="1" x14ac:dyDescent="0.3">
      <c r="C23" s="1105"/>
      <c r="D23" s="1105"/>
      <c r="E23" s="1105"/>
      <c r="F23" s="1105"/>
      <c r="G23" s="418"/>
    </row>
    <row r="24" spans="2:10" ht="12.75" hidden="1" customHeight="1" x14ac:dyDescent="0.2"/>
    <row r="25" spans="2:10" ht="38.25" customHeight="1" thickBot="1" x14ac:dyDescent="0.25">
      <c r="B25" s="431" t="s">
        <v>90</v>
      </c>
      <c r="C25" s="1106" t="s">
        <v>568</v>
      </c>
      <c r="D25" s="1107"/>
      <c r="E25" s="1108"/>
      <c r="F25" s="602" t="s">
        <v>690</v>
      </c>
      <c r="G25" s="430" t="s">
        <v>559</v>
      </c>
      <c r="H25" s="431" t="s">
        <v>97</v>
      </c>
    </row>
    <row r="26" spans="2:10" ht="26.25" customHeight="1" thickBot="1" x14ac:dyDescent="0.25">
      <c r="B26" s="595" t="s">
        <v>569</v>
      </c>
      <c r="C26" s="1109">
        <v>43900800</v>
      </c>
      <c r="D26" s="1110"/>
      <c r="E26" s="1111"/>
      <c r="F26" s="653">
        <v>3112200</v>
      </c>
      <c r="G26" s="623">
        <v>94243</v>
      </c>
      <c r="H26" s="654">
        <f>SUM(C26:G26)</f>
        <v>47107243</v>
      </c>
      <c r="I26" s="388"/>
      <c r="J26" s="388"/>
    </row>
    <row r="27" spans="2:10" ht="37.5" customHeight="1" thickBot="1" x14ac:dyDescent="0.3">
      <c r="B27" s="423" t="s">
        <v>111</v>
      </c>
      <c r="C27" s="1112">
        <f>SUM(C26)</f>
        <v>43900800</v>
      </c>
      <c r="D27" s="1113"/>
      <c r="E27" s="1114"/>
      <c r="F27" s="655">
        <f>SUM(F26)</f>
        <v>3112200</v>
      </c>
      <c r="G27" s="655">
        <f>SUM(G26)</f>
        <v>94243</v>
      </c>
      <c r="H27" s="99">
        <f>SUM(H26)</f>
        <v>47107243</v>
      </c>
      <c r="I27" s="429"/>
      <c r="J27" s="429"/>
    </row>
  </sheetData>
  <mergeCells count="9">
    <mergeCell ref="C23:F23"/>
    <mergeCell ref="C25:E25"/>
    <mergeCell ref="C26:E26"/>
    <mergeCell ref="C27:E27"/>
    <mergeCell ref="E1:H1"/>
    <mergeCell ref="B5:H5"/>
    <mergeCell ref="C7:F7"/>
    <mergeCell ref="E17:H17"/>
    <mergeCell ref="B21:H21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5"/>
  <sheetViews>
    <sheetView zoomScaleNormal="100" zoomScalePageLayoutView="80" workbookViewId="0">
      <selection activeCell="D11" sqref="D11"/>
    </sheetView>
  </sheetViews>
  <sheetFormatPr defaultRowHeight="12.75" x14ac:dyDescent="0.2"/>
  <cols>
    <col min="1" max="1" width="5" style="73" customWidth="1"/>
    <col min="2" max="2" width="31.140625" style="73" customWidth="1"/>
    <col min="3" max="3" width="11.140625" style="73" customWidth="1"/>
    <col min="4" max="4" width="14.42578125" style="73" customWidth="1"/>
    <col min="5" max="5" width="12.85546875" style="73" customWidth="1"/>
    <col min="6" max="7" width="13.7109375" style="73" customWidth="1"/>
    <col min="8" max="8" width="18.140625" style="73" customWidth="1"/>
    <col min="9" max="257" width="9.140625" style="73"/>
    <col min="258" max="258" width="27.28515625" style="73" customWidth="1"/>
    <col min="259" max="259" width="11.140625" style="73" customWidth="1"/>
    <col min="260" max="260" width="14.42578125" style="73" customWidth="1"/>
    <col min="261" max="261" width="12.85546875" style="73" customWidth="1"/>
    <col min="262" max="263" width="13.7109375" style="73" customWidth="1"/>
    <col min="264" max="264" width="18.140625" style="73" customWidth="1"/>
    <col min="265" max="513" width="9.140625" style="73"/>
    <col min="514" max="514" width="27.28515625" style="73" customWidth="1"/>
    <col min="515" max="515" width="11.140625" style="73" customWidth="1"/>
    <col min="516" max="516" width="14.42578125" style="73" customWidth="1"/>
    <col min="517" max="517" width="12.85546875" style="73" customWidth="1"/>
    <col min="518" max="519" width="13.7109375" style="73" customWidth="1"/>
    <col min="520" max="520" width="18.140625" style="73" customWidth="1"/>
    <col min="521" max="769" width="9.140625" style="73"/>
    <col min="770" max="770" width="27.28515625" style="73" customWidth="1"/>
    <col min="771" max="771" width="11.140625" style="73" customWidth="1"/>
    <col min="772" max="772" width="14.42578125" style="73" customWidth="1"/>
    <col min="773" max="773" width="12.85546875" style="73" customWidth="1"/>
    <col min="774" max="775" width="13.7109375" style="73" customWidth="1"/>
    <col min="776" max="776" width="18.140625" style="73" customWidth="1"/>
    <col min="777" max="1025" width="9.140625" style="73"/>
    <col min="1026" max="1026" width="27.28515625" style="73" customWidth="1"/>
    <col min="1027" max="1027" width="11.140625" style="73" customWidth="1"/>
    <col min="1028" max="1028" width="14.42578125" style="73" customWidth="1"/>
    <col min="1029" max="1029" width="12.85546875" style="73" customWidth="1"/>
    <col min="1030" max="1031" width="13.7109375" style="73" customWidth="1"/>
    <col min="1032" max="1032" width="18.140625" style="73" customWidth="1"/>
    <col min="1033" max="1281" width="9.140625" style="73"/>
    <col min="1282" max="1282" width="27.28515625" style="73" customWidth="1"/>
    <col min="1283" max="1283" width="11.140625" style="73" customWidth="1"/>
    <col min="1284" max="1284" width="14.42578125" style="73" customWidth="1"/>
    <col min="1285" max="1285" width="12.85546875" style="73" customWidth="1"/>
    <col min="1286" max="1287" width="13.7109375" style="73" customWidth="1"/>
    <col min="1288" max="1288" width="18.140625" style="73" customWidth="1"/>
    <col min="1289" max="1537" width="9.140625" style="73"/>
    <col min="1538" max="1538" width="27.28515625" style="73" customWidth="1"/>
    <col min="1539" max="1539" width="11.140625" style="73" customWidth="1"/>
    <col min="1540" max="1540" width="14.42578125" style="73" customWidth="1"/>
    <col min="1541" max="1541" width="12.85546875" style="73" customWidth="1"/>
    <col min="1542" max="1543" width="13.7109375" style="73" customWidth="1"/>
    <col min="1544" max="1544" width="18.140625" style="73" customWidth="1"/>
    <col min="1545" max="1793" width="9.140625" style="73"/>
    <col min="1794" max="1794" width="27.28515625" style="73" customWidth="1"/>
    <col min="1795" max="1795" width="11.140625" style="73" customWidth="1"/>
    <col min="1796" max="1796" width="14.42578125" style="73" customWidth="1"/>
    <col min="1797" max="1797" width="12.85546875" style="73" customWidth="1"/>
    <col min="1798" max="1799" width="13.7109375" style="73" customWidth="1"/>
    <col min="1800" max="1800" width="18.140625" style="73" customWidth="1"/>
    <col min="1801" max="2049" width="9.140625" style="73"/>
    <col min="2050" max="2050" width="27.28515625" style="73" customWidth="1"/>
    <col min="2051" max="2051" width="11.140625" style="73" customWidth="1"/>
    <col min="2052" max="2052" width="14.42578125" style="73" customWidth="1"/>
    <col min="2053" max="2053" width="12.85546875" style="73" customWidth="1"/>
    <col min="2054" max="2055" width="13.7109375" style="73" customWidth="1"/>
    <col min="2056" max="2056" width="18.140625" style="73" customWidth="1"/>
    <col min="2057" max="2305" width="9.140625" style="73"/>
    <col min="2306" max="2306" width="27.28515625" style="73" customWidth="1"/>
    <col min="2307" max="2307" width="11.140625" style="73" customWidth="1"/>
    <col min="2308" max="2308" width="14.42578125" style="73" customWidth="1"/>
    <col min="2309" max="2309" width="12.85546875" style="73" customWidth="1"/>
    <col min="2310" max="2311" width="13.7109375" style="73" customWidth="1"/>
    <col min="2312" max="2312" width="18.140625" style="73" customWidth="1"/>
    <col min="2313" max="2561" width="9.140625" style="73"/>
    <col min="2562" max="2562" width="27.28515625" style="73" customWidth="1"/>
    <col min="2563" max="2563" width="11.140625" style="73" customWidth="1"/>
    <col min="2564" max="2564" width="14.42578125" style="73" customWidth="1"/>
    <col min="2565" max="2565" width="12.85546875" style="73" customWidth="1"/>
    <col min="2566" max="2567" width="13.7109375" style="73" customWidth="1"/>
    <col min="2568" max="2568" width="18.140625" style="73" customWidth="1"/>
    <col min="2569" max="2817" width="9.140625" style="73"/>
    <col min="2818" max="2818" width="27.28515625" style="73" customWidth="1"/>
    <col min="2819" max="2819" width="11.140625" style="73" customWidth="1"/>
    <col min="2820" max="2820" width="14.42578125" style="73" customWidth="1"/>
    <col min="2821" max="2821" width="12.85546875" style="73" customWidth="1"/>
    <col min="2822" max="2823" width="13.7109375" style="73" customWidth="1"/>
    <col min="2824" max="2824" width="18.140625" style="73" customWidth="1"/>
    <col min="2825" max="3073" width="9.140625" style="73"/>
    <col min="3074" max="3074" width="27.28515625" style="73" customWidth="1"/>
    <col min="3075" max="3075" width="11.140625" style="73" customWidth="1"/>
    <col min="3076" max="3076" width="14.42578125" style="73" customWidth="1"/>
    <col min="3077" max="3077" width="12.85546875" style="73" customWidth="1"/>
    <col min="3078" max="3079" width="13.7109375" style="73" customWidth="1"/>
    <col min="3080" max="3080" width="18.140625" style="73" customWidth="1"/>
    <col min="3081" max="3329" width="9.140625" style="73"/>
    <col min="3330" max="3330" width="27.28515625" style="73" customWidth="1"/>
    <col min="3331" max="3331" width="11.140625" style="73" customWidth="1"/>
    <col min="3332" max="3332" width="14.42578125" style="73" customWidth="1"/>
    <col min="3333" max="3333" width="12.85546875" style="73" customWidth="1"/>
    <col min="3334" max="3335" width="13.7109375" style="73" customWidth="1"/>
    <col min="3336" max="3336" width="18.140625" style="73" customWidth="1"/>
    <col min="3337" max="3585" width="9.140625" style="73"/>
    <col min="3586" max="3586" width="27.28515625" style="73" customWidth="1"/>
    <col min="3587" max="3587" width="11.140625" style="73" customWidth="1"/>
    <col min="3588" max="3588" width="14.42578125" style="73" customWidth="1"/>
    <col min="3589" max="3589" width="12.85546875" style="73" customWidth="1"/>
    <col min="3590" max="3591" width="13.7109375" style="73" customWidth="1"/>
    <col min="3592" max="3592" width="18.140625" style="73" customWidth="1"/>
    <col min="3593" max="3841" width="9.140625" style="73"/>
    <col min="3842" max="3842" width="27.28515625" style="73" customWidth="1"/>
    <col min="3843" max="3843" width="11.140625" style="73" customWidth="1"/>
    <col min="3844" max="3844" width="14.42578125" style="73" customWidth="1"/>
    <col min="3845" max="3845" width="12.85546875" style="73" customWidth="1"/>
    <col min="3846" max="3847" width="13.7109375" style="73" customWidth="1"/>
    <col min="3848" max="3848" width="18.140625" style="73" customWidth="1"/>
    <col min="3849" max="4097" width="9.140625" style="73"/>
    <col min="4098" max="4098" width="27.28515625" style="73" customWidth="1"/>
    <col min="4099" max="4099" width="11.140625" style="73" customWidth="1"/>
    <col min="4100" max="4100" width="14.42578125" style="73" customWidth="1"/>
    <col min="4101" max="4101" width="12.85546875" style="73" customWidth="1"/>
    <col min="4102" max="4103" width="13.7109375" style="73" customWidth="1"/>
    <col min="4104" max="4104" width="18.140625" style="73" customWidth="1"/>
    <col min="4105" max="4353" width="9.140625" style="73"/>
    <col min="4354" max="4354" width="27.28515625" style="73" customWidth="1"/>
    <col min="4355" max="4355" width="11.140625" style="73" customWidth="1"/>
    <col min="4356" max="4356" width="14.42578125" style="73" customWidth="1"/>
    <col min="4357" max="4357" width="12.85546875" style="73" customWidth="1"/>
    <col min="4358" max="4359" width="13.7109375" style="73" customWidth="1"/>
    <col min="4360" max="4360" width="18.140625" style="73" customWidth="1"/>
    <col min="4361" max="4609" width="9.140625" style="73"/>
    <col min="4610" max="4610" width="27.28515625" style="73" customWidth="1"/>
    <col min="4611" max="4611" width="11.140625" style="73" customWidth="1"/>
    <col min="4612" max="4612" width="14.42578125" style="73" customWidth="1"/>
    <col min="4613" max="4613" width="12.85546875" style="73" customWidth="1"/>
    <col min="4614" max="4615" width="13.7109375" style="73" customWidth="1"/>
    <col min="4616" max="4616" width="18.140625" style="73" customWidth="1"/>
    <col min="4617" max="4865" width="9.140625" style="73"/>
    <col min="4866" max="4866" width="27.28515625" style="73" customWidth="1"/>
    <col min="4867" max="4867" width="11.140625" style="73" customWidth="1"/>
    <col min="4868" max="4868" width="14.42578125" style="73" customWidth="1"/>
    <col min="4869" max="4869" width="12.85546875" style="73" customWidth="1"/>
    <col min="4870" max="4871" width="13.7109375" style="73" customWidth="1"/>
    <col min="4872" max="4872" width="18.140625" style="73" customWidth="1"/>
    <col min="4873" max="5121" width="9.140625" style="73"/>
    <col min="5122" max="5122" width="27.28515625" style="73" customWidth="1"/>
    <col min="5123" max="5123" width="11.140625" style="73" customWidth="1"/>
    <col min="5124" max="5124" width="14.42578125" style="73" customWidth="1"/>
    <col min="5125" max="5125" width="12.85546875" style="73" customWidth="1"/>
    <col min="5126" max="5127" width="13.7109375" style="73" customWidth="1"/>
    <col min="5128" max="5128" width="18.140625" style="73" customWidth="1"/>
    <col min="5129" max="5377" width="9.140625" style="73"/>
    <col min="5378" max="5378" width="27.28515625" style="73" customWidth="1"/>
    <col min="5379" max="5379" width="11.140625" style="73" customWidth="1"/>
    <col min="5380" max="5380" width="14.42578125" style="73" customWidth="1"/>
    <col min="5381" max="5381" width="12.85546875" style="73" customWidth="1"/>
    <col min="5382" max="5383" width="13.7109375" style="73" customWidth="1"/>
    <col min="5384" max="5384" width="18.140625" style="73" customWidth="1"/>
    <col min="5385" max="5633" width="9.140625" style="73"/>
    <col min="5634" max="5634" width="27.28515625" style="73" customWidth="1"/>
    <col min="5635" max="5635" width="11.140625" style="73" customWidth="1"/>
    <col min="5636" max="5636" width="14.42578125" style="73" customWidth="1"/>
    <col min="5637" max="5637" width="12.85546875" style="73" customWidth="1"/>
    <col min="5638" max="5639" width="13.7109375" style="73" customWidth="1"/>
    <col min="5640" max="5640" width="18.140625" style="73" customWidth="1"/>
    <col min="5641" max="5889" width="9.140625" style="73"/>
    <col min="5890" max="5890" width="27.28515625" style="73" customWidth="1"/>
    <col min="5891" max="5891" width="11.140625" style="73" customWidth="1"/>
    <col min="5892" max="5892" width="14.42578125" style="73" customWidth="1"/>
    <col min="5893" max="5893" width="12.85546875" style="73" customWidth="1"/>
    <col min="5894" max="5895" width="13.7109375" style="73" customWidth="1"/>
    <col min="5896" max="5896" width="18.140625" style="73" customWidth="1"/>
    <col min="5897" max="6145" width="9.140625" style="73"/>
    <col min="6146" max="6146" width="27.28515625" style="73" customWidth="1"/>
    <col min="6147" max="6147" width="11.140625" style="73" customWidth="1"/>
    <col min="6148" max="6148" width="14.42578125" style="73" customWidth="1"/>
    <col min="6149" max="6149" width="12.85546875" style="73" customWidth="1"/>
    <col min="6150" max="6151" width="13.7109375" style="73" customWidth="1"/>
    <col min="6152" max="6152" width="18.140625" style="73" customWidth="1"/>
    <col min="6153" max="6401" width="9.140625" style="73"/>
    <col min="6402" max="6402" width="27.28515625" style="73" customWidth="1"/>
    <col min="6403" max="6403" width="11.140625" style="73" customWidth="1"/>
    <col min="6404" max="6404" width="14.42578125" style="73" customWidth="1"/>
    <col min="6405" max="6405" width="12.85546875" style="73" customWidth="1"/>
    <col min="6406" max="6407" width="13.7109375" style="73" customWidth="1"/>
    <col min="6408" max="6408" width="18.140625" style="73" customWidth="1"/>
    <col min="6409" max="6657" width="9.140625" style="73"/>
    <col min="6658" max="6658" width="27.28515625" style="73" customWidth="1"/>
    <col min="6659" max="6659" width="11.140625" style="73" customWidth="1"/>
    <col min="6660" max="6660" width="14.42578125" style="73" customWidth="1"/>
    <col min="6661" max="6661" width="12.85546875" style="73" customWidth="1"/>
    <col min="6662" max="6663" width="13.7109375" style="73" customWidth="1"/>
    <col min="6664" max="6664" width="18.140625" style="73" customWidth="1"/>
    <col min="6665" max="6913" width="9.140625" style="73"/>
    <col min="6914" max="6914" width="27.28515625" style="73" customWidth="1"/>
    <col min="6915" max="6915" width="11.140625" style="73" customWidth="1"/>
    <col min="6916" max="6916" width="14.42578125" style="73" customWidth="1"/>
    <col min="6917" max="6917" width="12.85546875" style="73" customWidth="1"/>
    <col min="6918" max="6919" width="13.7109375" style="73" customWidth="1"/>
    <col min="6920" max="6920" width="18.140625" style="73" customWidth="1"/>
    <col min="6921" max="7169" width="9.140625" style="73"/>
    <col min="7170" max="7170" width="27.28515625" style="73" customWidth="1"/>
    <col min="7171" max="7171" width="11.140625" style="73" customWidth="1"/>
    <col min="7172" max="7172" width="14.42578125" style="73" customWidth="1"/>
    <col min="7173" max="7173" width="12.85546875" style="73" customWidth="1"/>
    <col min="7174" max="7175" width="13.7109375" style="73" customWidth="1"/>
    <col min="7176" max="7176" width="18.140625" style="73" customWidth="1"/>
    <col min="7177" max="7425" width="9.140625" style="73"/>
    <col min="7426" max="7426" width="27.28515625" style="73" customWidth="1"/>
    <col min="7427" max="7427" width="11.140625" style="73" customWidth="1"/>
    <col min="7428" max="7428" width="14.42578125" style="73" customWidth="1"/>
    <col min="7429" max="7429" width="12.85546875" style="73" customWidth="1"/>
    <col min="7430" max="7431" width="13.7109375" style="73" customWidth="1"/>
    <col min="7432" max="7432" width="18.140625" style="73" customWidth="1"/>
    <col min="7433" max="7681" width="9.140625" style="73"/>
    <col min="7682" max="7682" width="27.28515625" style="73" customWidth="1"/>
    <col min="7683" max="7683" width="11.140625" style="73" customWidth="1"/>
    <col min="7684" max="7684" width="14.42578125" style="73" customWidth="1"/>
    <col min="7685" max="7685" width="12.85546875" style="73" customWidth="1"/>
    <col min="7686" max="7687" width="13.7109375" style="73" customWidth="1"/>
    <col min="7688" max="7688" width="18.140625" style="73" customWidth="1"/>
    <col min="7689" max="7937" width="9.140625" style="73"/>
    <col min="7938" max="7938" width="27.28515625" style="73" customWidth="1"/>
    <col min="7939" max="7939" width="11.140625" style="73" customWidth="1"/>
    <col min="7940" max="7940" width="14.42578125" style="73" customWidth="1"/>
    <col min="7941" max="7941" width="12.85546875" style="73" customWidth="1"/>
    <col min="7942" max="7943" width="13.7109375" style="73" customWidth="1"/>
    <col min="7944" max="7944" width="18.140625" style="73" customWidth="1"/>
    <col min="7945" max="8193" width="9.140625" style="73"/>
    <col min="8194" max="8194" width="27.28515625" style="73" customWidth="1"/>
    <col min="8195" max="8195" width="11.140625" style="73" customWidth="1"/>
    <col min="8196" max="8196" width="14.42578125" style="73" customWidth="1"/>
    <col min="8197" max="8197" width="12.85546875" style="73" customWidth="1"/>
    <col min="8198" max="8199" width="13.7109375" style="73" customWidth="1"/>
    <col min="8200" max="8200" width="18.140625" style="73" customWidth="1"/>
    <col min="8201" max="8449" width="9.140625" style="73"/>
    <col min="8450" max="8450" width="27.28515625" style="73" customWidth="1"/>
    <col min="8451" max="8451" width="11.140625" style="73" customWidth="1"/>
    <col min="8452" max="8452" width="14.42578125" style="73" customWidth="1"/>
    <col min="8453" max="8453" width="12.85546875" style="73" customWidth="1"/>
    <col min="8454" max="8455" width="13.7109375" style="73" customWidth="1"/>
    <col min="8456" max="8456" width="18.140625" style="73" customWidth="1"/>
    <col min="8457" max="8705" width="9.140625" style="73"/>
    <col min="8706" max="8706" width="27.28515625" style="73" customWidth="1"/>
    <col min="8707" max="8707" width="11.140625" style="73" customWidth="1"/>
    <col min="8708" max="8708" width="14.42578125" style="73" customWidth="1"/>
    <col min="8709" max="8709" width="12.85546875" style="73" customWidth="1"/>
    <col min="8710" max="8711" width="13.7109375" style="73" customWidth="1"/>
    <col min="8712" max="8712" width="18.140625" style="73" customWidth="1"/>
    <col min="8713" max="8961" width="9.140625" style="73"/>
    <col min="8962" max="8962" width="27.28515625" style="73" customWidth="1"/>
    <col min="8963" max="8963" width="11.140625" style="73" customWidth="1"/>
    <col min="8964" max="8964" width="14.42578125" style="73" customWidth="1"/>
    <col min="8965" max="8965" width="12.85546875" style="73" customWidth="1"/>
    <col min="8966" max="8967" width="13.7109375" style="73" customWidth="1"/>
    <col min="8968" max="8968" width="18.140625" style="73" customWidth="1"/>
    <col min="8969" max="9217" width="9.140625" style="73"/>
    <col min="9218" max="9218" width="27.28515625" style="73" customWidth="1"/>
    <col min="9219" max="9219" width="11.140625" style="73" customWidth="1"/>
    <col min="9220" max="9220" width="14.42578125" style="73" customWidth="1"/>
    <col min="9221" max="9221" width="12.85546875" style="73" customWidth="1"/>
    <col min="9222" max="9223" width="13.7109375" style="73" customWidth="1"/>
    <col min="9224" max="9224" width="18.140625" style="73" customWidth="1"/>
    <col min="9225" max="9473" width="9.140625" style="73"/>
    <col min="9474" max="9474" width="27.28515625" style="73" customWidth="1"/>
    <col min="9475" max="9475" width="11.140625" style="73" customWidth="1"/>
    <col min="9476" max="9476" width="14.42578125" style="73" customWidth="1"/>
    <col min="9477" max="9477" width="12.85546875" style="73" customWidth="1"/>
    <col min="9478" max="9479" width="13.7109375" style="73" customWidth="1"/>
    <col min="9480" max="9480" width="18.140625" style="73" customWidth="1"/>
    <col min="9481" max="9729" width="9.140625" style="73"/>
    <col min="9730" max="9730" width="27.28515625" style="73" customWidth="1"/>
    <col min="9731" max="9731" width="11.140625" style="73" customWidth="1"/>
    <col min="9732" max="9732" width="14.42578125" style="73" customWidth="1"/>
    <col min="9733" max="9733" width="12.85546875" style="73" customWidth="1"/>
    <col min="9734" max="9735" width="13.7109375" style="73" customWidth="1"/>
    <col min="9736" max="9736" width="18.140625" style="73" customWidth="1"/>
    <col min="9737" max="9985" width="9.140625" style="73"/>
    <col min="9986" max="9986" width="27.28515625" style="73" customWidth="1"/>
    <col min="9987" max="9987" width="11.140625" style="73" customWidth="1"/>
    <col min="9988" max="9988" width="14.42578125" style="73" customWidth="1"/>
    <col min="9989" max="9989" width="12.85546875" style="73" customWidth="1"/>
    <col min="9990" max="9991" width="13.7109375" style="73" customWidth="1"/>
    <col min="9992" max="9992" width="18.140625" style="73" customWidth="1"/>
    <col min="9993" max="10241" width="9.140625" style="73"/>
    <col min="10242" max="10242" width="27.28515625" style="73" customWidth="1"/>
    <col min="10243" max="10243" width="11.140625" style="73" customWidth="1"/>
    <col min="10244" max="10244" width="14.42578125" style="73" customWidth="1"/>
    <col min="10245" max="10245" width="12.85546875" style="73" customWidth="1"/>
    <col min="10246" max="10247" width="13.7109375" style="73" customWidth="1"/>
    <col min="10248" max="10248" width="18.140625" style="73" customWidth="1"/>
    <col min="10249" max="10497" width="9.140625" style="73"/>
    <col min="10498" max="10498" width="27.28515625" style="73" customWidth="1"/>
    <col min="10499" max="10499" width="11.140625" style="73" customWidth="1"/>
    <col min="10500" max="10500" width="14.42578125" style="73" customWidth="1"/>
    <col min="10501" max="10501" width="12.85546875" style="73" customWidth="1"/>
    <col min="10502" max="10503" width="13.7109375" style="73" customWidth="1"/>
    <col min="10504" max="10504" width="18.140625" style="73" customWidth="1"/>
    <col min="10505" max="10753" width="9.140625" style="73"/>
    <col min="10754" max="10754" width="27.28515625" style="73" customWidth="1"/>
    <col min="10755" max="10755" width="11.140625" style="73" customWidth="1"/>
    <col min="10756" max="10756" width="14.42578125" style="73" customWidth="1"/>
    <col min="10757" max="10757" width="12.85546875" style="73" customWidth="1"/>
    <col min="10758" max="10759" width="13.7109375" style="73" customWidth="1"/>
    <col min="10760" max="10760" width="18.140625" style="73" customWidth="1"/>
    <col min="10761" max="11009" width="9.140625" style="73"/>
    <col min="11010" max="11010" width="27.28515625" style="73" customWidth="1"/>
    <col min="11011" max="11011" width="11.140625" style="73" customWidth="1"/>
    <col min="11012" max="11012" width="14.42578125" style="73" customWidth="1"/>
    <col min="11013" max="11013" width="12.85546875" style="73" customWidth="1"/>
    <col min="11014" max="11015" width="13.7109375" style="73" customWidth="1"/>
    <col min="11016" max="11016" width="18.140625" style="73" customWidth="1"/>
    <col min="11017" max="11265" width="9.140625" style="73"/>
    <col min="11266" max="11266" width="27.28515625" style="73" customWidth="1"/>
    <col min="11267" max="11267" width="11.140625" style="73" customWidth="1"/>
    <col min="11268" max="11268" width="14.42578125" style="73" customWidth="1"/>
    <col min="11269" max="11269" width="12.85546875" style="73" customWidth="1"/>
    <col min="11270" max="11271" width="13.7109375" style="73" customWidth="1"/>
    <col min="11272" max="11272" width="18.140625" style="73" customWidth="1"/>
    <col min="11273" max="11521" width="9.140625" style="73"/>
    <col min="11522" max="11522" width="27.28515625" style="73" customWidth="1"/>
    <col min="11523" max="11523" width="11.140625" style="73" customWidth="1"/>
    <col min="11524" max="11524" width="14.42578125" style="73" customWidth="1"/>
    <col min="11525" max="11525" width="12.85546875" style="73" customWidth="1"/>
    <col min="11526" max="11527" width="13.7109375" style="73" customWidth="1"/>
    <col min="11528" max="11528" width="18.140625" style="73" customWidth="1"/>
    <col min="11529" max="11777" width="9.140625" style="73"/>
    <col min="11778" max="11778" width="27.28515625" style="73" customWidth="1"/>
    <col min="11779" max="11779" width="11.140625" style="73" customWidth="1"/>
    <col min="11780" max="11780" width="14.42578125" style="73" customWidth="1"/>
    <col min="11781" max="11781" width="12.85546875" style="73" customWidth="1"/>
    <col min="11782" max="11783" width="13.7109375" style="73" customWidth="1"/>
    <col min="11784" max="11784" width="18.140625" style="73" customWidth="1"/>
    <col min="11785" max="12033" width="9.140625" style="73"/>
    <col min="12034" max="12034" width="27.28515625" style="73" customWidth="1"/>
    <col min="12035" max="12035" width="11.140625" style="73" customWidth="1"/>
    <col min="12036" max="12036" width="14.42578125" style="73" customWidth="1"/>
    <col min="12037" max="12037" width="12.85546875" style="73" customWidth="1"/>
    <col min="12038" max="12039" width="13.7109375" style="73" customWidth="1"/>
    <col min="12040" max="12040" width="18.140625" style="73" customWidth="1"/>
    <col min="12041" max="12289" width="9.140625" style="73"/>
    <col min="12290" max="12290" width="27.28515625" style="73" customWidth="1"/>
    <col min="12291" max="12291" width="11.140625" style="73" customWidth="1"/>
    <col min="12292" max="12292" width="14.42578125" style="73" customWidth="1"/>
    <col min="12293" max="12293" width="12.85546875" style="73" customWidth="1"/>
    <col min="12294" max="12295" width="13.7109375" style="73" customWidth="1"/>
    <col min="12296" max="12296" width="18.140625" style="73" customWidth="1"/>
    <col min="12297" max="12545" width="9.140625" style="73"/>
    <col min="12546" max="12546" width="27.28515625" style="73" customWidth="1"/>
    <col min="12547" max="12547" width="11.140625" style="73" customWidth="1"/>
    <col min="12548" max="12548" width="14.42578125" style="73" customWidth="1"/>
    <col min="12549" max="12549" width="12.85546875" style="73" customWidth="1"/>
    <col min="12550" max="12551" width="13.7109375" style="73" customWidth="1"/>
    <col min="12552" max="12552" width="18.140625" style="73" customWidth="1"/>
    <col min="12553" max="12801" width="9.140625" style="73"/>
    <col min="12802" max="12802" width="27.28515625" style="73" customWidth="1"/>
    <col min="12803" max="12803" width="11.140625" style="73" customWidth="1"/>
    <col min="12804" max="12804" width="14.42578125" style="73" customWidth="1"/>
    <col min="12805" max="12805" width="12.85546875" style="73" customWidth="1"/>
    <col min="12806" max="12807" width="13.7109375" style="73" customWidth="1"/>
    <col min="12808" max="12808" width="18.140625" style="73" customWidth="1"/>
    <col min="12809" max="13057" width="9.140625" style="73"/>
    <col min="13058" max="13058" width="27.28515625" style="73" customWidth="1"/>
    <col min="13059" max="13059" width="11.140625" style="73" customWidth="1"/>
    <col min="13060" max="13060" width="14.42578125" style="73" customWidth="1"/>
    <col min="13061" max="13061" width="12.85546875" style="73" customWidth="1"/>
    <col min="13062" max="13063" width="13.7109375" style="73" customWidth="1"/>
    <col min="13064" max="13064" width="18.140625" style="73" customWidth="1"/>
    <col min="13065" max="13313" width="9.140625" style="73"/>
    <col min="13314" max="13314" width="27.28515625" style="73" customWidth="1"/>
    <col min="13315" max="13315" width="11.140625" style="73" customWidth="1"/>
    <col min="13316" max="13316" width="14.42578125" style="73" customWidth="1"/>
    <col min="13317" max="13317" width="12.85546875" style="73" customWidth="1"/>
    <col min="13318" max="13319" width="13.7109375" style="73" customWidth="1"/>
    <col min="13320" max="13320" width="18.140625" style="73" customWidth="1"/>
    <col min="13321" max="13569" width="9.140625" style="73"/>
    <col min="13570" max="13570" width="27.28515625" style="73" customWidth="1"/>
    <col min="13571" max="13571" width="11.140625" style="73" customWidth="1"/>
    <col min="13572" max="13572" width="14.42578125" style="73" customWidth="1"/>
    <col min="13573" max="13573" width="12.85546875" style="73" customWidth="1"/>
    <col min="13574" max="13575" width="13.7109375" style="73" customWidth="1"/>
    <col min="13576" max="13576" width="18.140625" style="73" customWidth="1"/>
    <col min="13577" max="13825" width="9.140625" style="73"/>
    <col min="13826" max="13826" width="27.28515625" style="73" customWidth="1"/>
    <col min="13827" max="13827" width="11.140625" style="73" customWidth="1"/>
    <col min="13828" max="13828" width="14.42578125" style="73" customWidth="1"/>
    <col min="13829" max="13829" width="12.85546875" style="73" customWidth="1"/>
    <col min="13830" max="13831" width="13.7109375" style="73" customWidth="1"/>
    <col min="13832" max="13832" width="18.140625" style="73" customWidth="1"/>
    <col min="13833" max="14081" width="9.140625" style="73"/>
    <col min="14082" max="14082" width="27.28515625" style="73" customWidth="1"/>
    <col min="14083" max="14083" width="11.140625" style="73" customWidth="1"/>
    <col min="14084" max="14084" width="14.42578125" style="73" customWidth="1"/>
    <col min="14085" max="14085" width="12.85546875" style="73" customWidth="1"/>
    <col min="14086" max="14087" width="13.7109375" style="73" customWidth="1"/>
    <col min="14088" max="14088" width="18.140625" style="73" customWidth="1"/>
    <col min="14089" max="14337" width="9.140625" style="73"/>
    <col min="14338" max="14338" width="27.28515625" style="73" customWidth="1"/>
    <col min="14339" max="14339" width="11.140625" style="73" customWidth="1"/>
    <col min="14340" max="14340" width="14.42578125" style="73" customWidth="1"/>
    <col min="14341" max="14341" width="12.85546875" style="73" customWidth="1"/>
    <col min="14342" max="14343" width="13.7109375" style="73" customWidth="1"/>
    <col min="14344" max="14344" width="18.140625" style="73" customWidth="1"/>
    <col min="14345" max="14593" width="9.140625" style="73"/>
    <col min="14594" max="14594" width="27.28515625" style="73" customWidth="1"/>
    <col min="14595" max="14595" width="11.140625" style="73" customWidth="1"/>
    <col min="14596" max="14596" width="14.42578125" style="73" customWidth="1"/>
    <col min="14597" max="14597" width="12.85546875" style="73" customWidth="1"/>
    <col min="14598" max="14599" width="13.7109375" style="73" customWidth="1"/>
    <col min="14600" max="14600" width="18.140625" style="73" customWidth="1"/>
    <col min="14601" max="14849" width="9.140625" style="73"/>
    <col min="14850" max="14850" width="27.28515625" style="73" customWidth="1"/>
    <col min="14851" max="14851" width="11.140625" style="73" customWidth="1"/>
    <col min="14852" max="14852" width="14.42578125" style="73" customWidth="1"/>
    <col min="14853" max="14853" width="12.85546875" style="73" customWidth="1"/>
    <col min="14854" max="14855" width="13.7109375" style="73" customWidth="1"/>
    <col min="14856" max="14856" width="18.140625" style="73" customWidth="1"/>
    <col min="14857" max="15105" width="9.140625" style="73"/>
    <col min="15106" max="15106" width="27.28515625" style="73" customWidth="1"/>
    <col min="15107" max="15107" width="11.140625" style="73" customWidth="1"/>
    <col min="15108" max="15108" width="14.42578125" style="73" customWidth="1"/>
    <col min="15109" max="15109" width="12.85546875" style="73" customWidth="1"/>
    <col min="15110" max="15111" width="13.7109375" style="73" customWidth="1"/>
    <col min="15112" max="15112" width="18.140625" style="73" customWidth="1"/>
    <col min="15113" max="15361" width="9.140625" style="73"/>
    <col min="15362" max="15362" width="27.28515625" style="73" customWidth="1"/>
    <col min="15363" max="15363" width="11.140625" style="73" customWidth="1"/>
    <col min="15364" max="15364" width="14.42578125" style="73" customWidth="1"/>
    <col min="15365" max="15365" width="12.85546875" style="73" customWidth="1"/>
    <col min="15366" max="15367" width="13.7109375" style="73" customWidth="1"/>
    <col min="15368" max="15368" width="18.140625" style="73" customWidth="1"/>
    <col min="15369" max="15617" width="9.140625" style="73"/>
    <col min="15618" max="15618" width="27.28515625" style="73" customWidth="1"/>
    <col min="15619" max="15619" width="11.140625" style="73" customWidth="1"/>
    <col min="15620" max="15620" width="14.42578125" style="73" customWidth="1"/>
    <col min="15621" max="15621" width="12.85546875" style="73" customWidth="1"/>
    <col min="15622" max="15623" width="13.7109375" style="73" customWidth="1"/>
    <col min="15624" max="15624" width="18.140625" style="73" customWidth="1"/>
    <col min="15625" max="15873" width="9.140625" style="73"/>
    <col min="15874" max="15874" width="27.28515625" style="73" customWidth="1"/>
    <col min="15875" max="15875" width="11.140625" style="73" customWidth="1"/>
    <col min="15876" max="15876" width="14.42578125" style="73" customWidth="1"/>
    <col min="15877" max="15877" width="12.85546875" style="73" customWidth="1"/>
    <col min="15878" max="15879" width="13.7109375" style="73" customWidth="1"/>
    <col min="15880" max="15880" width="18.140625" style="73" customWidth="1"/>
    <col min="15881" max="16129" width="9.140625" style="73"/>
    <col min="16130" max="16130" width="27.28515625" style="73" customWidth="1"/>
    <col min="16131" max="16131" width="11.140625" style="73" customWidth="1"/>
    <col min="16132" max="16132" width="14.42578125" style="73" customWidth="1"/>
    <col min="16133" max="16133" width="12.85546875" style="73" customWidth="1"/>
    <col min="16134" max="16135" width="13.7109375" style="73" customWidth="1"/>
    <col min="16136" max="16136" width="18.140625" style="73" customWidth="1"/>
    <col min="16137" max="16384" width="9.140625" style="73"/>
  </cols>
  <sheetData>
    <row r="1" spans="2:9" ht="15.75" x14ac:dyDescent="0.25">
      <c r="D1" s="1089" t="s">
        <v>1055</v>
      </c>
      <c r="E1" s="1089"/>
      <c r="F1" s="1089"/>
      <c r="G1" s="1089"/>
      <c r="H1" s="1089"/>
    </row>
    <row r="4" spans="2:9" ht="15.75" x14ac:dyDescent="0.25">
      <c r="B4" s="386"/>
    </row>
    <row r="5" spans="2:9" ht="15.75" x14ac:dyDescent="0.25">
      <c r="B5" s="1075" t="s">
        <v>1056</v>
      </c>
      <c r="C5" s="1075"/>
      <c r="D5" s="1075"/>
      <c r="E5" s="1075"/>
      <c r="F5" s="1075"/>
      <c r="G5" s="1075"/>
      <c r="H5" s="1075"/>
      <c r="I5" s="1075"/>
    </row>
    <row r="6" spans="2:9" ht="15.75" x14ac:dyDescent="0.25">
      <c r="B6" s="74"/>
      <c r="C6" s="74"/>
      <c r="D6" s="74"/>
      <c r="E6" s="74"/>
      <c r="F6" s="74"/>
      <c r="G6" s="74"/>
      <c r="H6" s="74"/>
      <c r="I6" s="74"/>
    </row>
    <row r="7" spans="2:9" ht="16.5" thickBot="1" x14ac:dyDescent="0.3">
      <c r="C7" s="1105"/>
      <c r="D7" s="1105"/>
      <c r="E7" s="1105"/>
      <c r="F7" s="1105"/>
      <c r="G7" s="418"/>
    </row>
    <row r="8" spans="2:9" ht="13.5" hidden="1" thickBot="1" x14ac:dyDescent="0.25"/>
    <row r="9" spans="2:9" ht="39" customHeight="1" thickBot="1" x14ac:dyDescent="0.25">
      <c r="B9" s="432" t="s">
        <v>90</v>
      </c>
      <c r="C9" s="433" t="s">
        <v>91</v>
      </c>
      <c r="D9" s="434" t="s">
        <v>564</v>
      </c>
      <c r="E9" s="421" t="s">
        <v>565</v>
      </c>
      <c r="F9" s="421" t="s">
        <v>94</v>
      </c>
      <c r="G9" s="422" t="s">
        <v>566</v>
      </c>
      <c r="H9" s="423" t="s">
        <v>97</v>
      </c>
    </row>
    <row r="10" spans="2:9" ht="15.75" hidden="1" x14ac:dyDescent="0.25">
      <c r="B10" s="436"/>
      <c r="C10" s="437"/>
      <c r="D10" s="636"/>
      <c r="E10" s="657"/>
      <c r="F10" s="657"/>
      <c r="G10" s="658"/>
      <c r="H10" s="659">
        <f>SUM(D10:F10)</f>
        <v>0</v>
      </c>
    </row>
    <row r="11" spans="2:9" ht="26.25" customHeight="1" thickBot="1" x14ac:dyDescent="0.3">
      <c r="B11" s="438" t="s">
        <v>692</v>
      </c>
      <c r="C11" s="439">
        <v>20</v>
      </c>
      <c r="D11" s="638">
        <v>19665300</v>
      </c>
      <c r="E11" s="660">
        <v>1917367</v>
      </c>
      <c r="F11" s="660">
        <v>6812674</v>
      </c>
      <c r="G11" s="661">
        <v>5653000</v>
      </c>
      <c r="H11" s="659">
        <f>SUM(D11:G11)</f>
        <v>34048341</v>
      </c>
    </row>
    <row r="12" spans="2:9" ht="35.25" customHeight="1" thickBot="1" x14ac:dyDescent="0.3">
      <c r="B12" s="401" t="s">
        <v>111</v>
      </c>
      <c r="C12" s="440">
        <f t="shared" ref="C12:H12" si="0">SUM(C10:C11)</f>
        <v>20</v>
      </c>
      <c r="D12" s="662">
        <f t="shared" si="0"/>
        <v>19665300</v>
      </c>
      <c r="E12" s="663">
        <f t="shared" si="0"/>
        <v>1917367</v>
      </c>
      <c r="F12" s="663">
        <f t="shared" si="0"/>
        <v>6812674</v>
      </c>
      <c r="G12" s="664">
        <f t="shared" si="0"/>
        <v>5653000</v>
      </c>
      <c r="H12" s="665">
        <f t="shared" si="0"/>
        <v>34048341</v>
      </c>
    </row>
    <row r="14" spans="2:9" ht="15.75" x14ac:dyDescent="0.25">
      <c r="B14" s="388"/>
      <c r="C14" s="429"/>
      <c r="D14" s="429"/>
      <c r="E14" s="429"/>
      <c r="F14" s="429"/>
      <c r="G14" s="429"/>
      <c r="H14" s="384"/>
    </row>
    <row r="15" spans="2:9" ht="15.75" x14ac:dyDescent="0.25">
      <c r="D15" s="1089" t="s">
        <v>1057</v>
      </c>
      <c r="E15" s="1089"/>
      <c r="F15" s="1089"/>
      <c r="G15" s="1089"/>
      <c r="H15" s="1089"/>
    </row>
    <row r="16" spans="2:9" ht="12.75" hidden="1" customHeight="1" x14ac:dyDescent="0.2"/>
    <row r="17" spans="2:9" ht="15" x14ac:dyDescent="0.25">
      <c r="B17"/>
      <c r="C17"/>
      <c r="D17"/>
      <c r="E17"/>
      <c r="F17"/>
      <c r="G17"/>
      <c r="H17"/>
      <c r="I17"/>
    </row>
    <row r="18" spans="2:9" ht="15.75" x14ac:dyDescent="0.25">
      <c r="B18" s="386"/>
    </row>
    <row r="19" spans="2:9" ht="15.75" x14ac:dyDescent="0.25">
      <c r="B19" s="1075" t="s">
        <v>1058</v>
      </c>
      <c r="C19" s="1075"/>
      <c r="D19" s="1075"/>
      <c r="E19" s="1075"/>
      <c r="F19" s="1075"/>
      <c r="G19" s="1075"/>
      <c r="H19" s="1075"/>
      <c r="I19" s="1075"/>
    </row>
    <row r="20" spans="2:9" ht="15.75" x14ac:dyDescent="0.25">
      <c r="B20" s="74"/>
      <c r="C20" s="74"/>
      <c r="D20" s="74"/>
      <c r="E20" s="74"/>
      <c r="F20" s="74"/>
      <c r="G20" s="74"/>
      <c r="H20" s="74"/>
      <c r="I20" s="74"/>
    </row>
    <row r="21" spans="2:9" ht="16.5" thickBot="1" x14ac:dyDescent="0.3">
      <c r="C21" s="1105"/>
      <c r="D21" s="1105"/>
      <c r="E21" s="1105"/>
      <c r="F21" s="1105"/>
      <c r="G21" s="418"/>
    </row>
    <row r="22" spans="2:9" ht="12.75" hidden="1" customHeight="1" x14ac:dyDescent="0.2"/>
    <row r="23" spans="2:9" ht="16.5" customHeight="1" thickBot="1" x14ac:dyDescent="0.3">
      <c r="B23" s="441" t="s">
        <v>90</v>
      </c>
      <c r="C23" s="1118" t="s">
        <v>723</v>
      </c>
      <c r="D23" s="1119"/>
      <c r="E23" s="1119" t="s">
        <v>724</v>
      </c>
      <c r="F23" s="1119"/>
      <c r="G23" s="1120"/>
      <c r="H23" s="666" t="s">
        <v>97</v>
      </c>
    </row>
    <row r="24" spans="2:9" ht="16.5" thickBot="1" x14ac:dyDescent="0.3">
      <c r="B24" s="438" t="s">
        <v>693</v>
      </c>
      <c r="C24" s="1121">
        <v>4434058</v>
      </c>
      <c r="D24" s="1122"/>
      <c r="E24" s="1123">
        <v>25890597</v>
      </c>
      <c r="F24" s="1124"/>
      <c r="G24" s="1125"/>
      <c r="H24" s="667">
        <f>SUM(C24:G24)</f>
        <v>30324655</v>
      </c>
    </row>
    <row r="25" spans="2:9" ht="16.5" thickBot="1" x14ac:dyDescent="0.3">
      <c r="B25" s="401" t="s">
        <v>111</v>
      </c>
      <c r="C25" s="1115">
        <f>SUM(C24:D24)</f>
        <v>4434058</v>
      </c>
      <c r="D25" s="1116"/>
      <c r="E25" s="1116">
        <f>SUM(E24:G24)</f>
        <v>25890597</v>
      </c>
      <c r="F25" s="1116"/>
      <c r="G25" s="1117"/>
      <c r="H25" s="668">
        <f>SUM(C25:G25)</f>
        <v>30324655</v>
      </c>
    </row>
  </sheetData>
  <mergeCells count="12">
    <mergeCell ref="C25:D25"/>
    <mergeCell ref="E25:G25"/>
    <mergeCell ref="D1:H1"/>
    <mergeCell ref="B5:I5"/>
    <mergeCell ref="C7:F7"/>
    <mergeCell ref="D15:H15"/>
    <mergeCell ref="B19:I19"/>
    <mergeCell ref="C21:F21"/>
    <mergeCell ref="C23:D23"/>
    <mergeCell ref="E23:G23"/>
    <mergeCell ref="C24:D24"/>
    <mergeCell ref="E24:G24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84"/>
  <sheetViews>
    <sheetView zoomScaleNormal="100" workbookViewId="0">
      <selection activeCell="N28" sqref="N28"/>
    </sheetView>
  </sheetViews>
  <sheetFormatPr defaultRowHeight="15.75" x14ac:dyDescent="0.25"/>
  <cols>
    <col min="1" max="1" width="4.140625" style="442" customWidth="1"/>
    <col min="2" max="2" width="26.7109375" style="443" customWidth="1"/>
    <col min="3" max="3" width="10.140625" style="443" customWidth="1"/>
    <col min="4" max="4" width="9.42578125" style="443" customWidth="1"/>
    <col min="5" max="5" width="9.5703125" style="443" customWidth="1"/>
    <col min="6" max="6" width="9.85546875" style="443" customWidth="1"/>
    <col min="7" max="7" width="8.7109375" style="443" bestFit="1" customWidth="1"/>
    <col min="8" max="8" width="10" style="443" customWidth="1"/>
    <col min="9" max="11" width="9.28515625" style="443" bestFit="1" customWidth="1"/>
    <col min="12" max="14" width="8.7109375" style="443" bestFit="1" customWidth="1"/>
    <col min="15" max="15" width="10.85546875" style="442" customWidth="1"/>
    <col min="16" max="256" width="9.140625" style="443"/>
    <col min="257" max="257" width="4.140625" style="443" customWidth="1"/>
    <col min="258" max="258" width="26.7109375" style="443" customWidth="1"/>
    <col min="259" max="260" width="7.7109375" style="443" customWidth="1"/>
    <col min="261" max="261" width="8.140625" style="443" customWidth="1"/>
    <col min="262" max="262" width="7.5703125" style="443" customWidth="1"/>
    <col min="263" max="263" width="7.42578125" style="443" customWidth="1"/>
    <col min="264" max="264" width="7.5703125" style="443" customWidth="1"/>
    <col min="265" max="265" width="7" style="443" customWidth="1"/>
    <col min="266" max="270" width="8.140625" style="443" customWidth="1"/>
    <col min="271" max="271" width="10.85546875" style="443" customWidth="1"/>
    <col min="272" max="512" width="9.140625" style="443"/>
    <col min="513" max="513" width="4.140625" style="443" customWidth="1"/>
    <col min="514" max="514" width="26.7109375" style="443" customWidth="1"/>
    <col min="515" max="516" width="7.7109375" style="443" customWidth="1"/>
    <col min="517" max="517" width="8.140625" style="443" customWidth="1"/>
    <col min="518" max="518" width="7.5703125" style="443" customWidth="1"/>
    <col min="519" max="519" width="7.42578125" style="443" customWidth="1"/>
    <col min="520" max="520" width="7.5703125" style="443" customWidth="1"/>
    <col min="521" max="521" width="7" style="443" customWidth="1"/>
    <col min="522" max="526" width="8.140625" style="443" customWidth="1"/>
    <col min="527" max="527" width="10.85546875" style="443" customWidth="1"/>
    <col min="528" max="768" width="9.140625" style="443"/>
    <col min="769" max="769" width="4.140625" style="443" customWidth="1"/>
    <col min="770" max="770" width="26.7109375" style="443" customWidth="1"/>
    <col min="771" max="772" width="7.7109375" style="443" customWidth="1"/>
    <col min="773" max="773" width="8.140625" style="443" customWidth="1"/>
    <col min="774" max="774" width="7.5703125" style="443" customWidth="1"/>
    <col min="775" max="775" width="7.42578125" style="443" customWidth="1"/>
    <col min="776" max="776" width="7.5703125" style="443" customWidth="1"/>
    <col min="777" max="777" width="7" style="443" customWidth="1"/>
    <col min="778" max="782" width="8.140625" style="443" customWidth="1"/>
    <col min="783" max="783" width="10.85546875" style="443" customWidth="1"/>
    <col min="784" max="1024" width="9.140625" style="443"/>
    <col min="1025" max="1025" width="4.140625" style="443" customWidth="1"/>
    <col min="1026" max="1026" width="26.7109375" style="443" customWidth="1"/>
    <col min="1027" max="1028" width="7.7109375" style="443" customWidth="1"/>
    <col min="1029" max="1029" width="8.140625" style="443" customWidth="1"/>
    <col min="1030" max="1030" width="7.5703125" style="443" customWidth="1"/>
    <col min="1031" max="1031" width="7.42578125" style="443" customWidth="1"/>
    <col min="1032" max="1032" width="7.5703125" style="443" customWidth="1"/>
    <col min="1033" max="1033" width="7" style="443" customWidth="1"/>
    <col min="1034" max="1038" width="8.140625" style="443" customWidth="1"/>
    <col min="1039" max="1039" width="10.85546875" style="443" customWidth="1"/>
    <col min="1040" max="1280" width="9.140625" style="443"/>
    <col min="1281" max="1281" width="4.140625" style="443" customWidth="1"/>
    <col min="1282" max="1282" width="26.7109375" style="443" customWidth="1"/>
    <col min="1283" max="1284" width="7.7109375" style="443" customWidth="1"/>
    <col min="1285" max="1285" width="8.140625" style="443" customWidth="1"/>
    <col min="1286" max="1286" width="7.5703125" style="443" customWidth="1"/>
    <col min="1287" max="1287" width="7.42578125" style="443" customWidth="1"/>
    <col min="1288" max="1288" width="7.5703125" style="443" customWidth="1"/>
    <col min="1289" max="1289" width="7" style="443" customWidth="1"/>
    <col min="1290" max="1294" width="8.140625" style="443" customWidth="1"/>
    <col min="1295" max="1295" width="10.85546875" style="443" customWidth="1"/>
    <col min="1296" max="1536" width="9.140625" style="443"/>
    <col min="1537" max="1537" width="4.140625" style="443" customWidth="1"/>
    <col min="1538" max="1538" width="26.7109375" style="443" customWidth="1"/>
    <col min="1539" max="1540" width="7.7109375" style="443" customWidth="1"/>
    <col min="1541" max="1541" width="8.140625" style="443" customWidth="1"/>
    <col min="1542" max="1542" width="7.5703125" style="443" customWidth="1"/>
    <col min="1543" max="1543" width="7.42578125" style="443" customWidth="1"/>
    <col min="1544" max="1544" width="7.5703125" style="443" customWidth="1"/>
    <col min="1545" max="1545" width="7" style="443" customWidth="1"/>
    <col min="1546" max="1550" width="8.140625" style="443" customWidth="1"/>
    <col min="1551" max="1551" width="10.85546875" style="443" customWidth="1"/>
    <col min="1552" max="1792" width="9.140625" style="443"/>
    <col min="1793" max="1793" width="4.140625" style="443" customWidth="1"/>
    <col min="1794" max="1794" width="26.7109375" style="443" customWidth="1"/>
    <col min="1795" max="1796" width="7.7109375" style="443" customWidth="1"/>
    <col min="1797" max="1797" width="8.140625" style="443" customWidth="1"/>
    <col min="1798" max="1798" width="7.5703125" style="443" customWidth="1"/>
    <col min="1799" max="1799" width="7.42578125" style="443" customWidth="1"/>
    <col min="1800" max="1800" width="7.5703125" style="443" customWidth="1"/>
    <col min="1801" max="1801" width="7" style="443" customWidth="1"/>
    <col min="1802" max="1806" width="8.140625" style="443" customWidth="1"/>
    <col min="1807" max="1807" width="10.85546875" style="443" customWidth="1"/>
    <col min="1808" max="2048" width="9.140625" style="443"/>
    <col min="2049" max="2049" width="4.140625" style="443" customWidth="1"/>
    <col min="2050" max="2050" width="26.7109375" style="443" customWidth="1"/>
    <col min="2051" max="2052" width="7.7109375" style="443" customWidth="1"/>
    <col min="2053" max="2053" width="8.140625" style="443" customWidth="1"/>
    <col min="2054" max="2054" width="7.5703125" style="443" customWidth="1"/>
    <col min="2055" max="2055" width="7.42578125" style="443" customWidth="1"/>
    <col min="2056" max="2056" width="7.5703125" style="443" customWidth="1"/>
    <col min="2057" max="2057" width="7" style="443" customWidth="1"/>
    <col min="2058" max="2062" width="8.140625" style="443" customWidth="1"/>
    <col min="2063" max="2063" width="10.85546875" style="443" customWidth="1"/>
    <col min="2064" max="2304" width="9.140625" style="443"/>
    <col min="2305" max="2305" width="4.140625" style="443" customWidth="1"/>
    <col min="2306" max="2306" width="26.7109375" style="443" customWidth="1"/>
    <col min="2307" max="2308" width="7.7109375" style="443" customWidth="1"/>
    <col min="2309" max="2309" width="8.140625" style="443" customWidth="1"/>
    <col min="2310" max="2310" width="7.5703125" style="443" customWidth="1"/>
    <col min="2311" max="2311" width="7.42578125" style="443" customWidth="1"/>
    <col min="2312" max="2312" width="7.5703125" style="443" customWidth="1"/>
    <col min="2313" max="2313" width="7" style="443" customWidth="1"/>
    <col min="2314" max="2318" width="8.140625" style="443" customWidth="1"/>
    <col min="2319" max="2319" width="10.85546875" style="443" customWidth="1"/>
    <col min="2320" max="2560" width="9.140625" style="443"/>
    <col min="2561" max="2561" width="4.140625" style="443" customWidth="1"/>
    <col min="2562" max="2562" width="26.7109375" style="443" customWidth="1"/>
    <col min="2563" max="2564" width="7.7109375" style="443" customWidth="1"/>
    <col min="2565" max="2565" width="8.140625" style="443" customWidth="1"/>
    <col min="2566" max="2566" width="7.5703125" style="443" customWidth="1"/>
    <col min="2567" max="2567" width="7.42578125" style="443" customWidth="1"/>
    <col min="2568" max="2568" width="7.5703125" style="443" customWidth="1"/>
    <col min="2569" max="2569" width="7" style="443" customWidth="1"/>
    <col min="2570" max="2574" width="8.140625" style="443" customWidth="1"/>
    <col min="2575" max="2575" width="10.85546875" style="443" customWidth="1"/>
    <col min="2576" max="2816" width="9.140625" style="443"/>
    <col min="2817" max="2817" width="4.140625" style="443" customWidth="1"/>
    <col min="2818" max="2818" width="26.7109375" style="443" customWidth="1"/>
    <col min="2819" max="2820" width="7.7109375" style="443" customWidth="1"/>
    <col min="2821" max="2821" width="8.140625" style="443" customWidth="1"/>
    <col min="2822" max="2822" width="7.5703125" style="443" customWidth="1"/>
    <col min="2823" max="2823" width="7.42578125" style="443" customWidth="1"/>
    <col min="2824" max="2824" width="7.5703125" style="443" customWidth="1"/>
    <col min="2825" max="2825" width="7" style="443" customWidth="1"/>
    <col min="2826" max="2830" width="8.140625" style="443" customWidth="1"/>
    <col min="2831" max="2831" width="10.85546875" style="443" customWidth="1"/>
    <col min="2832" max="3072" width="9.140625" style="443"/>
    <col min="3073" max="3073" width="4.140625" style="443" customWidth="1"/>
    <col min="3074" max="3074" width="26.7109375" style="443" customWidth="1"/>
    <col min="3075" max="3076" width="7.7109375" style="443" customWidth="1"/>
    <col min="3077" max="3077" width="8.140625" style="443" customWidth="1"/>
    <col min="3078" max="3078" width="7.5703125" style="443" customWidth="1"/>
    <col min="3079" max="3079" width="7.42578125" style="443" customWidth="1"/>
    <col min="3080" max="3080" width="7.5703125" style="443" customWidth="1"/>
    <col min="3081" max="3081" width="7" style="443" customWidth="1"/>
    <col min="3082" max="3086" width="8.140625" style="443" customWidth="1"/>
    <col min="3087" max="3087" width="10.85546875" style="443" customWidth="1"/>
    <col min="3088" max="3328" width="9.140625" style="443"/>
    <col min="3329" max="3329" width="4.140625" style="443" customWidth="1"/>
    <col min="3330" max="3330" width="26.7109375" style="443" customWidth="1"/>
    <col min="3331" max="3332" width="7.7109375" style="443" customWidth="1"/>
    <col min="3333" max="3333" width="8.140625" style="443" customWidth="1"/>
    <col min="3334" max="3334" width="7.5703125" style="443" customWidth="1"/>
    <col min="3335" max="3335" width="7.42578125" style="443" customWidth="1"/>
    <col min="3336" max="3336" width="7.5703125" style="443" customWidth="1"/>
    <col min="3337" max="3337" width="7" style="443" customWidth="1"/>
    <col min="3338" max="3342" width="8.140625" style="443" customWidth="1"/>
    <col min="3343" max="3343" width="10.85546875" style="443" customWidth="1"/>
    <col min="3344" max="3584" width="9.140625" style="443"/>
    <col min="3585" max="3585" width="4.140625" style="443" customWidth="1"/>
    <col min="3586" max="3586" width="26.7109375" style="443" customWidth="1"/>
    <col min="3587" max="3588" width="7.7109375" style="443" customWidth="1"/>
    <col min="3589" max="3589" width="8.140625" style="443" customWidth="1"/>
    <col min="3590" max="3590" width="7.5703125" style="443" customWidth="1"/>
    <col min="3591" max="3591" width="7.42578125" style="443" customWidth="1"/>
    <col min="3592" max="3592" width="7.5703125" style="443" customWidth="1"/>
    <col min="3593" max="3593" width="7" style="443" customWidth="1"/>
    <col min="3594" max="3598" width="8.140625" style="443" customWidth="1"/>
    <col min="3599" max="3599" width="10.85546875" style="443" customWidth="1"/>
    <col min="3600" max="3840" width="9.140625" style="443"/>
    <col min="3841" max="3841" width="4.140625" style="443" customWidth="1"/>
    <col min="3842" max="3842" width="26.7109375" style="443" customWidth="1"/>
    <col min="3843" max="3844" width="7.7109375" style="443" customWidth="1"/>
    <col min="3845" max="3845" width="8.140625" style="443" customWidth="1"/>
    <col min="3846" max="3846" width="7.5703125" style="443" customWidth="1"/>
    <col min="3847" max="3847" width="7.42578125" style="443" customWidth="1"/>
    <col min="3848" max="3848" width="7.5703125" style="443" customWidth="1"/>
    <col min="3849" max="3849" width="7" style="443" customWidth="1"/>
    <col min="3850" max="3854" width="8.140625" style="443" customWidth="1"/>
    <col min="3855" max="3855" width="10.85546875" style="443" customWidth="1"/>
    <col min="3856" max="4096" width="9.140625" style="443"/>
    <col min="4097" max="4097" width="4.140625" style="443" customWidth="1"/>
    <col min="4098" max="4098" width="26.7109375" style="443" customWidth="1"/>
    <col min="4099" max="4100" width="7.7109375" style="443" customWidth="1"/>
    <col min="4101" max="4101" width="8.140625" style="443" customWidth="1"/>
    <col min="4102" max="4102" width="7.5703125" style="443" customWidth="1"/>
    <col min="4103" max="4103" width="7.42578125" style="443" customWidth="1"/>
    <col min="4104" max="4104" width="7.5703125" style="443" customWidth="1"/>
    <col min="4105" max="4105" width="7" style="443" customWidth="1"/>
    <col min="4106" max="4110" width="8.140625" style="443" customWidth="1"/>
    <col min="4111" max="4111" width="10.85546875" style="443" customWidth="1"/>
    <col min="4112" max="4352" width="9.140625" style="443"/>
    <col min="4353" max="4353" width="4.140625" style="443" customWidth="1"/>
    <col min="4354" max="4354" width="26.7109375" style="443" customWidth="1"/>
    <col min="4355" max="4356" width="7.7109375" style="443" customWidth="1"/>
    <col min="4357" max="4357" width="8.140625" style="443" customWidth="1"/>
    <col min="4358" max="4358" width="7.5703125" style="443" customWidth="1"/>
    <col min="4359" max="4359" width="7.42578125" style="443" customWidth="1"/>
    <col min="4360" max="4360" width="7.5703125" style="443" customWidth="1"/>
    <col min="4361" max="4361" width="7" style="443" customWidth="1"/>
    <col min="4362" max="4366" width="8.140625" style="443" customWidth="1"/>
    <col min="4367" max="4367" width="10.85546875" style="443" customWidth="1"/>
    <col min="4368" max="4608" width="9.140625" style="443"/>
    <col min="4609" max="4609" width="4.140625" style="443" customWidth="1"/>
    <col min="4610" max="4610" width="26.7109375" style="443" customWidth="1"/>
    <col min="4611" max="4612" width="7.7109375" style="443" customWidth="1"/>
    <col min="4613" max="4613" width="8.140625" style="443" customWidth="1"/>
    <col min="4614" max="4614" width="7.5703125" style="443" customWidth="1"/>
    <col min="4615" max="4615" width="7.42578125" style="443" customWidth="1"/>
    <col min="4616" max="4616" width="7.5703125" style="443" customWidth="1"/>
    <col min="4617" max="4617" width="7" style="443" customWidth="1"/>
    <col min="4618" max="4622" width="8.140625" style="443" customWidth="1"/>
    <col min="4623" max="4623" width="10.85546875" style="443" customWidth="1"/>
    <col min="4624" max="4864" width="9.140625" style="443"/>
    <col min="4865" max="4865" width="4.140625" style="443" customWidth="1"/>
    <col min="4866" max="4866" width="26.7109375" style="443" customWidth="1"/>
    <col min="4867" max="4868" width="7.7109375" style="443" customWidth="1"/>
    <col min="4869" max="4869" width="8.140625" style="443" customWidth="1"/>
    <col min="4870" max="4870" width="7.5703125" style="443" customWidth="1"/>
    <col min="4871" max="4871" width="7.42578125" style="443" customWidth="1"/>
    <col min="4872" max="4872" width="7.5703125" style="443" customWidth="1"/>
    <col min="4873" max="4873" width="7" style="443" customWidth="1"/>
    <col min="4874" max="4878" width="8.140625" style="443" customWidth="1"/>
    <col min="4879" max="4879" width="10.85546875" style="443" customWidth="1"/>
    <col min="4880" max="5120" width="9.140625" style="443"/>
    <col min="5121" max="5121" width="4.140625" style="443" customWidth="1"/>
    <col min="5122" max="5122" width="26.7109375" style="443" customWidth="1"/>
    <col min="5123" max="5124" width="7.7109375" style="443" customWidth="1"/>
    <col min="5125" max="5125" width="8.140625" style="443" customWidth="1"/>
    <col min="5126" max="5126" width="7.5703125" style="443" customWidth="1"/>
    <col min="5127" max="5127" width="7.42578125" style="443" customWidth="1"/>
    <col min="5128" max="5128" width="7.5703125" style="443" customWidth="1"/>
    <col min="5129" max="5129" width="7" style="443" customWidth="1"/>
    <col min="5130" max="5134" width="8.140625" style="443" customWidth="1"/>
    <col min="5135" max="5135" width="10.85546875" style="443" customWidth="1"/>
    <col min="5136" max="5376" width="9.140625" style="443"/>
    <col min="5377" max="5377" width="4.140625" style="443" customWidth="1"/>
    <col min="5378" max="5378" width="26.7109375" style="443" customWidth="1"/>
    <col min="5379" max="5380" width="7.7109375" style="443" customWidth="1"/>
    <col min="5381" max="5381" width="8.140625" style="443" customWidth="1"/>
    <col min="5382" max="5382" width="7.5703125" style="443" customWidth="1"/>
    <col min="5383" max="5383" width="7.42578125" style="443" customWidth="1"/>
    <col min="5384" max="5384" width="7.5703125" style="443" customWidth="1"/>
    <col min="5385" max="5385" width="7" style="443" customWidth="1"/>
    <col min="5386" max="5390" width="8.140625" style="443" customWidth="1"/>
    <col min="5391" max="5391" width="10.85546875" style="443" customWidth="1"/>
    <col min="5392" max="5632" width="9.140625" style="443"/>
    <col min="5633" max="5633" width="4.140625" style="443" customWidth="1"/>
    <col min="5634" max="5634" width="26.7109375" style="443" customWidth="1"/>
    <col min="5635" max="5636" width="7.7109375" style="443" customWidth="1"/>
    <col min="5637" max="5637" width="8.140625" style="443" customWidth="1"/>
    <col min="5638" max="5638" width="7.5703125" style="443" customWidth="1"/>
    <col min="5639" max="5639" width="7.42578125" style="443" customWidth="1"/>
    <col min="5640" max="5640" width="7.5703125" style="443" customWidth="1"/>
    <col min="5641" max="5641" width="7" style="443" customWidth="1"/>
    <col min="5642" max="5646" width="8.140625" style="443" customWidth="1"/>
    <col min="5647" max="5647" width="10.85546875" style="443" customWidth="1"/>
    <col min="5648" max="5888" width="9.140625" style="443"/>
    <col min="5889" max="5889" width="4.140625" style="443" customWidth="1"/>
    <col min="5890" max="5890" width="26.7109375" style="443" customWidth="1"/>
    <col min="5891" max="5892" width="7.7109375" style="443" customWidth="1"/>
    <col min="5893" max="5893" width="8.140625" style="443" customWidth="1"/>
    <col min="5894" max="5894" width="7.5703125" style="443" customWidth="1"/>
    <col min="5895" max="5895" width="7.42578125" style="443" customWidth="1"/>
    <col min="5896" max="5896" width="7.5703125" style="443" customWidth="1"/>
    <col min="5897" max="5897" width="7" style="443" customWidth="1"/>
    <col min="5898" max="5902" width="8.140625" style="443" customWidth="1"/>
    <col min="5903" max="5903" width="10.85546875" style="443" customWidth="1"/>
    <col min="5904" max="6144" width="9.140625" style="443"/>
    <col min="6145" max="6145" width="4.140625" style="443" customWidth="1"/>
    <col min="6146" max="6146" width="26.7109375" style="443" customWidth="1"/>
    <col min="6147" max="6148" width="7.7109375" style="443" customWidth="1"/>
    <col min="6149" max="6149" width="8.140625" style="443" customWidth="1"/>
    <col min="6150" max="6150" width="7.5703125" style="443" customWidth="1"/>
    <col min="6151" max="6151" width="7.42578125" style="443" customWidth="1"/>
    <col min="6152" max="6152" width="7.5703125" style="443" customWidth="1"/>
    <col min="6153" max="6153" width="7" style="443" customWidth="1"/>
    <col min="6154" max="6158" width="8.140625" style="443" customWidth="1"/>
    <col min="6159" max="6159" width="10.85546875" style="443" customWidth="1"/>
    <col min="6160" max="6400" width="9.140625" style="443"/>
    <col min="6401" max="6401" width="4.140625" style="443" customWidth="1"/>
    <col min="6402" max="6402" width="26.7109375" style="443" customWidth="1"/>
    <col min="6403" max="6404" width="7.7109375" style="443" customWidth="1"/>
    <col min="6405" max="6405" width="8.140625" style="443" customWidth="1"/>
    <col min="6406" max="6406" width="7.5703125" style="443" customWidth="1"/>
    <col min="6407" max="6407" width="7.42578125" style="443" customWidth="1"/>
    <col min="6408" max="6408" width="7.5703125" style="443" customWidth="1"/>
    <col min="6409" max="6409" width="7" style="443" customWidth="1"/>
    <col min="6410" max="6414" width="8.140625" style="443" customWidth="1"/>
    <col min="6415" max="6415" width="10.85546875" style="443" customWidth="1"/>
    <col min="6416" max="6656" width="9.140625" style="443"/>
    <col min="6657" max="6657" width="4.140625" style="443" customWidth="1"/>
    <col min="6658" max="6658" width="26.7109375" style="443" customWidth="1"/>
    <col min="6659" max="6660" width="7.7109375" style="443" customWidth="1"/>
    <col min="6661" max="6661" width="8.140625" style="443" customWidth="1"/>
    <col min="6662" max="6662" width="7.5703125" style="443" customWidth="1"/>
    <col min="6663" max="6663" width="7.42578125" style="443" customWidth="1"/>
    <col min="6664" max="6664" width="7.5703125" style="443" customWidth="1"/>
    <col min="6665" max="6665" width="7" style="443" customWidth="1"/>
    <col min="6666" max="6670" width="8.140625" style="443" customWidth="1"/>
    <col min="6671" max="6671" width="10.85546875" style="443" customWidth="1"/>
    <col min="6672" max="6912" width="9.140625" style="443"/>
    <col min="6913" max="6913" width="4.140625" style="443" customWidth="1"/>
    <col min="6914" max="6914" width="26.7109375" style="443" customWidth="1"/>
    <col min="6915" max="6916" width="7.7109375" style="443" customWidth="1"/>
    <col min="6917" max="6917" width="8.140625" style="443" customWidth="1"/>
    <col min="6918" max="6918" width="7.5703125" style="443" customWidth="1"/>
    <col min="6919" max="6919" width="7.42578125" style="443" customWidth="1"/>
    <col min="6920" max="6920" width="7.5703125" style="443" customWidth="1"/>
    <col min="6921" max="6921" width="7" style="443" customWidth="1"/>
    <col min="6922" max="6926" width="8.140625" style="443" customWidth="1"/>
    <col min="6927" max="6927" width="10.85546875" style="443" customWidth="1"/>
    <col min="6928" max="7168" width="9.140625" style="443"/>
    <col min="7169" max="7169" width="4.140625" style="443" customWidth="1"/>
    <col min="7170" max="7170" width="26.7109375" style="443" customWidth="1"/>
    <col min="7171" max="7172" width="7.7109375" style="443" customWidth="1"/>
    <col min="7173" max="7173" width="8.140625" style="443" customWidth="1"/>
    <col min="7174" max="7174" width="7.5703125" style="443" customWidth="1"/>
    <col min="7175" max="7175" width="7.42578125" style="443" customWidth="1"/>
    <col min="7176" max="7176" width="7.5703125" style="443" customWidth="1"/>
    <col min="7177" max="7177" width="7" style="443" customWidth="1"/>
    <col min="7178" max="7182" width="8.140625" style="443" customWidth="1"/>
    <col min="7183" max="7183" width="10.85546875" style="443" customWidth="1"/>
    <col min="7184" max="7424" width="9.140625" style="443"/>
    <col min="7425" max="7425" width="4.140625" style="443" customWidth="1"/>
    <col min="7426" max="7426" width="26.7109375" style="443" customWidth="1"/>
    <col min="7427" max="7428" width="7.7109375" style="443" customWidth="1"/>
    <col min="7429" max="7429" width="8.140625" style="443" customWidth="1"/>
    <col min="7430" max="7430" width="7.5703125" style="443" customWidth="1"/>
    <col min="7431" max="7431" width="7.42578125" style="443" customWidth="1"/>
    <col min="7432" max="7432" width="7.5703125" style="443" customWidth="1"/>
    <col min="7433" max="7433" width="7" style="443" customWidth="1"/>
    <col min="7434" max="7438" width="8.140625" style="443" customWidth="1"/>
    <col min="7439" max="7439" width="10.85546875" style="443" customWidth="1"/>
    <col min="7440" max="7680" width="9.140625" style="443"/>
    <col min="7681" max="7681" width="4.140625" style="443" customWidth="1"/>
    <col min="7682" max="7682" width="26.7109375" style="443" customWidth="1"/>
    <col min="7683" max="7684" width="7.7109375" style="443" customWidth="1"/>
    <col min="7685" max="7685" width="8.140625" style="443" customWidth="1"/>
    <col min="7686" max="7686" width="7.5703125" style="443" customWidth="1"/>
    <col min="7687" max="7687" width="7.42578125" style="443" customWidth="1"/>
    <col min="7688" max="7688" width="7.5703125" style="443" customWidth="1"/>
    <col min="7689" max="7689" width="7" style="443" customWidth="1"/>
    <col min="7690" max="7694" width="8.140625" style="443" customWidth="1"/>
    <col min="7695" max="7695" width="10.85546875" style="443" customWidth="1"/>
    <col min="7696" max="7936" width="9.140625" style="443"/>
    <col min="7937" max="7937" width="4.140625" style="443" customWidth="1"/>
    <col min="7938" max="7938" width="26.7109375" style="443" customWidth="1"/>
    <col min="7939" max="7940" width="7.7109375" style="443" customWidth="1"/>
    <col min="7941" max="7941" width="8.140625" style="443" customWidth="1"/>
    <col min="7942" max="7942" width="7.5703125" style="443" customWidth="1"/>
    <col min="7943" max="7943" width="7.42578125" style="443" customWidth="1"/>
    <col min="7944" max="7944" width="7.5703125" style="443" customWidth="1"/>
    <col min="7945" max="7945" width="7" style="443" customWidth="1"/>
    <col min="7946" max="7950" width="8.140625" style="443" customWidth="1"/>
    <col min="7951" max="7951" width="10.85546875" style="443" customWidth="1"/>
    <col min="7952" max="8192" width="9.140625" style="443"/>
    <col min="8193" max="8193" width="4.140625" style="443" customWidth="1"/>
    <col min="8194" max="8194" width="26.7109375" style="443" customWidth="1"/>
    <col min="8195" max="8196" width="7.7109375" style="443" customWidth="1"/>
    <col min="8197" max="8197" width="8.140625" style="443" customWidth="1"/>
    <col min="8198" max="8198" width="7.5703125" style="443" customWidth="1"/>
    <col min="8199" max="8199" width="7.42578125" style="443" customWidth="1"/>
    <col min="8200" max="8200" width="7.5703125" style="443" customWidth="1"/>
    <col min="8201" max="8201" width="7" style="443" customWidth="1"/>
    <col min="8202" max="8206" width="8.140625" style="443" customWidth="1"/>
    <col min="8207" max="8207" width="10.85546875" style="443" customWidth="1"/>
    <col min="8208" max="8448" width="9.140625" style="443"/>
    <col min="8449" max="8449" width="4.140625" style="443" customWidth="1"/>
    <col min="8450" max="8450" width="26.7109375" style="443" customWidth="1"/>
    <col min="8451" max="8452" width="7.7109375" style="443" customWidth="1"/>
    <col min="8453" max="8453" width="8.140625" style="443" customWidth="1"/>
    <col min="8454" max="8454" width="7.5703125" style="443" customWidth="1"/>
    <col min="8455" max="8455" width="7.42578125" style="443" customWidth="1"/>
    <col min="8456" max="8456" width="7.5703125" style="443" customWidth="1"/>
    <col min="8457" max="8457" width="7" style="443" customWidth="1"/>
    <col min="8458" max="8462" width="8.140625" style="443" customWidth="1"/>
    <col min="8463" max="8463" width="10.85546875" style="443" customWidth="1"/>
    <col min="8464" max="8704" width="9.140625" style="443"/>
    <col min="8705" max="8705" width="4.140625" style="443" customWidth="1"/>
    <col min="8706" max="8706" width="26.7109375" style="443" customWidth="1"/>
    <col min="8707" max="8708" width="7.7109375" style="443" customWidth="1"/>
    <col min="8709" max="8709" width="8.140625" style="443" customWidth="1"/>
    <col min="8710" max="8710" width="7.5703125" style="443" customWidth="1"/>
    <col min="8711" max="8711" width="7.42578125" style="443" customWidth="1"/>
    <col min="8712" max="8712" width="7.5703125" style="443" customWidth="1"/>
    <col min="8713" max="8713" width="7" style="443" customWidth="1"/>
    <col min="8714" max="8718" width="8.140625" style="443" customWidth="1"/>
    <col min="8719" max="8719" width="10.85546875" style="443" customWidth="1"/>
    <col min="8720" max="8960" width="9.140625" style="443"/>
    <col min="8961" max="8961" width="4.140625" style="443" customWidth="1"/>
    <col min="8962" max="8962" width="26.7109375" style="443" customWidth="1"/>
    <col min="8963" max="8964" width="7.7109375" style="443" customWidth="1"/>
    <col min="8965" max="8965" width="8.140625" style="443" customWidth="1"/>
    <col min="8966" max="8966" width="7.5703125" style="443" customWidth="1"/>
    <col min="8967" max="8967" width="7.42578125" style="443" customWidth="1"/>
    <col min="8968" max="8968" width="7.5703125" style="443" customWidth="1"/>
    <col min="8969" max="8969" width="7" style="443" customWidth="1"/>
    <col min="8970" max="8974" width="8.140625" style="443" customWidth="1"/>
    <col min="8975" max="8975" width="10.85546875" style="443" customWidth="1"/>
    <col min="8976" max="9216" width="9.140625" style="443"/>
    <col min="9217" max="9217" width="4.140625" style="443" customWidth="1"/>
    <col min="9218" max="9218" width="26.7109375" style="443" customWidth="1"/>
    <col min="9219" max="9220" width="7.7109375" style="443" customWidth="1"/>
    <col min="9221" max="9221" width="8.140625" style="443" customWidth="1"/>
    <col min="9222" max="9222" width="7.5703125" style="443" customWidth="1"/>
    <col min="9223" max="9223" width="7.42578125" style="443" customWidth="1"/>
    <col min="9224" max="9224" width="7.5703125" style="443" customWidth="1"/>
    <col min="9225" max="9225" width="7" style="443" customWidth="1"/>
    <col min="9226" max="9230" width="8.140625" style="443" customWidth="1"/>
    <col min="9231" max="9231" width="10.85546875" style="443" customWidth="1"/>
    <col min="9232" max="9472" width="9.140625" style="443"/>
    <col min="9473" max="9473" width="4.140625" style="443" customWidth="1"/>
    <col min="9474" max="9474" width="26.7109375" style="443" customWidth="1"/>
    <col min="9475" max="9476" width="7.7109375" style="443" customWidth="1"/>
    <col min="9477" max="9477" width="8.140625" style="443" customWidth="1"/>
    <col min="9478" max="9478" width="7.5703125" style="443" customWidth="1"/>
    <col min="9479" max="9479" width="7.42578125" style="443" customWidth="1"/>
    <col min="9480" max="9480" width="7.5703125" style="443" customWidth="1"/>
    <col min="9481" max="9481" width="7" style="443" customWidth="1"/>
    <col min="9482" max="9486" width="8.140625" style="443" customWidth="1"/>
    <col min="9487" max="9487" width="10.85546875" style="443" customWidth="1"/>
    <col min="9488" max="9728" width="9.140625" style="443"/>
    <col min="9729" max="9729" width="4.140625" style="443" customWidth="1"/>
    <col min="9730" max="9730" width="26.7109375" style="443" customWidth="1"/>
    <col min="9731" max="9732" width="7.7109375" style="443" customWidth="1"/>
    <col min="9733" max="9733" width="8.140625" style="443" customWidth="1"/>
    <col min="9734" max="9734" width="7.5703125" style="443" customWidth="1"/>
    <col min="9735" max="9735" width="7.42578125" style="443" customWidth="1"/>
    <col min="9736" max="9736" width="7.5703125" style="443" customWidth="1"/>
    <col min="9737" max="9737" width="7" style="443" customWidth="1"/>
    <col min="9738" max="9742" width="8.140625" style="443" customWidth="1"/>
    <col min="9743" max="9743" width="10.85546875" style="443" customWidth="1"/>
    <col min="9744" max="9984" width="9.140625" style="443"/>
    <col min="9985" max="9985" width="4.140625" style="443" customWidth="1"/>
    <col min="9986" max="9986" width="26.7109375" style="443" customWidth="1"/>
    <col min="9987" max="9988" width="7.7109375" style="443" customWidth="1"/>
    <col min="9989" max="9989" width="8.140625" style="443" customWidth="1"/>
    <col min="9990" max="9990" width="7.5703125" style="443" customWidth="1"/>
    <col min="9991" max="9991" width="7.42578125" style="443" customWidth="1"/>
    <col min="9992" max="9992" width="7.5703125" style="443" customWidth="1"/>
    <col min="9993" max="9993" width="7" style="443" customWidth="1"/>
    <col min="9994" max="9998" width="8.140625" style="443" customWidth="1"/>
    <col min="9999" max="9999" width="10.85546875" style="443" customWidth="1"/>
    <col min="10000" max="10240" width="9.140625" style="443"/>
    <col min="10241" max="10241" width="4.140625" style="443" customWidth="1"/>
    <col min="10242" max="10242" width="26.7109375" style="443" customWidth="1"/>
    <col min="10243" max="10244" width="7.7109375" style="443" customWidth="1"/>
    <col min="10245" max="10245" width="8.140625" style="443" customWidth="1"/>
    <col min="10246" max="10246" width="7.5703125" style="443" customWidth="1"/>
    <col min="10247" max="10247" width="7.42578125" style="443" customWidth="1"/>
    <col min="10248" max="10248" width="7.5703125" style="443" customWidth="1"/>
    <col min="10249" max="10249" width="7" style="443" customWidth="1"/>
    <col min="10250" max="10254" width="8.140625" style="443" customWidth="1"/>
    <col min="10255" max="10255" width="10.85546875" style="443" customWidth="1"/>
    <col min="10256" max="10496" width="9.140625" style="443"/>
    <col min="10497" max="10497" width="4.140625" style="443" customWidth="1"/>
    <col min="10498" max="10498" width="26.7109375" style="443" customWidth="1"/>
    <col min="10499" max="10500" width="7.7109375" style="443" customWidth="1"/>
    <col min="10501" max="10501" width="8.140625" style="443" customWidth="1"/>
    <col min="10502" max="10502" width="7.5703125" style="443" customWidth="1"/>
    <col min="10503" max="10503" width="7.42578125" style="443" customWidth="1"/>
    <col min="10504" max="10504" width="7.5703125" style="443" customWidth="1"/>
    <col min="10505" max="10505" width="7" style="443" customWidth="1"/>
    <col min="10506" max="10510" width="8.140625" style="443" customWidth="1"/>
    <col min="10511" max="10511" width="10.85546875" style="443" customWidth="1"/>
    <col min="10512" max="10752" width="9.140625" style="443"/>
    <col min="10753" max="10753" width="4.140625" style="443" customWidth="1"/>
    <col min="10754" max="10754" width="26.7109375" style="443" customWidth="1"/>
    <col min="10755" max="10756" width="7.7109375" style="443" customWidth="1"/>
    <col min="10757" max="10757" width="8.140625" style="443" customWidth="1"/>
    <col min="10758" max="10758" width="7.5703125" style="443" customWidth="1"/>
    <col min="10759" max="10759" width="7.42578125" style="443" customWidth="1"/>
    <col min="10760" max="10760" width="7.5703125" style="443" customWidth="1"/>
    <col min="10761" max="10761" width="7" style="443" customWidth="1"/>
    <col min="10762" max="10766" width="8.140625" style="443" customWidth="1"/>
    <col min="10767" max="10767" width="10.85546875" style="443" customWidth="1"/>
    <col min="10768" max="11008" width="9.140625" style="443"/>
    <col min="11009" max="11009" width="4.140625" style="443" customWidth="1"/>
    <col min="11010" max="11010" width="26.7109375" style="443" customWidth="1"/>
    <col min="11011" max="11012" width="7.7109375" style="443" customWidth="1"/>
    <col min="11013" max="11013" width="8.140625" style="443" customWidth="1"/>
    <col min="11014" max="11014" width="7.5703125" style="443" customWidth="1"/>
    <col min="11015" max="11015" width="7.42578125" style="443" customWidth="1"/>
    <col min="11016" max="11016" width="7.5703125" style="443" customWidth="1"/>
    <col min="11017" max="11017" width="7" style="443" customWidth="1"/>
    <col min="11018" max="11022" width="8.140625" style="443" customWidth="1"/>
    <col min="11023" max="11023" width="10.85546875" style="443" customWidth="1"/>
    <col min="11024" max="11264" width="9.140625" style="443"/>
    <col min="11265" max="11265" width="4.140625" style="443" customWidth="1"/>
    <col min="11266" max="11266" width="26.7109375" style="443" customWidth="1"/>
    <col min="11267" max="11268" width="7.7109375" style="443" customWidth="1"/>
    <col min="11269" max="11269" width="8.140625" style="443" customWidth="1"/>
    <col min="11270" max="11270" width="7.5703125" style="443" customWidth="1"/>
    <col min="11271" max="11271" width="7.42578125" style="443" customWidth="1"/>
    <col min="11272" max="11272" width="7.5703125" style="443" customWidth="1"/>
    <col min="11273" max="11273" width="7" style="443" customWidth="1"/>
    <col min="11274" max="11278" width="8.140625" style="443" customWidth="1"/>
    <col min="11279" max="11279" width="10.85546875" style="443" customWidth="1"/>
    <col min="11280" max="11520" width="9.140625" style="443"/>
    <col min="11521" max="11521" width="4.140625" style="443" customWidth="1"/>
    <col min="11522" max="11522" width="26.7109375" style="443" customWidth="1"/>
    <col min="11523" max="11524" width="7.7109375" style="443" customWidth="1"/>
    <col min="11525" max="11525" width="8.140625" style="443" customWidth="1"/>
    <col min="11526" max="11526" width="7.5703125" style="443" customWidth="1"/>
    <col min="11527" max="11527" width="7.42578125" style="443" customWidth="1"/>
    <col min="11528" max="11528" width="7.5703125" style="443" customWidth="1"/>
    <col min="11529" max="11529" width="7" style="443" customWidth="1"/>
    <col min="11530" max="11534" width="8.140625" style="443" customWidth="1"/>
    <col min="11535" max="11535" width="10.85546875" style="443" customWidth="1"/>
    <col min="11536" max="11776" width="9.140625" style="443"/>
    <col min="11777" max="11777" width="4.140625" style="443" customWidth="1"/>
    <col min="11778" max="11778" width="26.7109375" style="443" customWidth="1"/>
    <col min="11779" max="11780" width="7.7109375" style="443" customWidth="1"/>
    <col min="11781" max="11781" width="8.140625" style="443" customWidth="1"/>
    <col min="11782" max="11782" width="7.5703125" style="443" customWidth="1"/>
    <col min="11783" max="11783" width="7.42578125" style="443" customWidth="1"/>
    <col min="11784" max="11784" width="7.5703125" style="443" customWidth="1"/>
    <col min="11785" max="11785" width="7" style="443" customWidth="1"/>
    <col min="11786" max="11790" width="8.140625" style="443" customWidth="1"/>
    <col min="11791" max="11791" width="10.85546875" style="443" customWidth="1"/>
    <col min="11792" max="12032" width="9.140625" style="443"/>
    <col min="12033" max="12033" width="4.140625" style="443" customWidth="1"/>
    <col min="12034" max="12034" width="26.7109375" style="443" customWidth="1"/>
    <col min="12035" max="12036" width="7.7109375" style="443" customWidth="1"/>
    <col min="12037" max="12037" width="8.140625" style="443" customWidth="1"/>
    <col min="12038" max="12038" width="7.5703125" style="443" customWidth="1"/>
    <col min="12039" max="12039" width="7.42578125" style="443" customWidth="1"/>
    <col min="12040" max="12040" width="7.5703125" style="443" customWidth="1"/>
    <col min="12041" max="12041" width="7" style="443" customWidth="1"/>
    <col min="12042" max="12046" width="8.140625" style="443" customWidth="1"/>
    <col min="12047" max="12047" width="10.85546875" style="443" customWidth="1"/>
    <col min="12048" max="12288" width="9.140625" style="443"/>
    <col min="12289" max="12289" width="4.140625" style="443" customWidth="1"/>
    <col min="12290" max="12290" width="26.7109375" style="443" customWidth="1"/>
    <col min="12291" max="12292" width="7.7109375" style="443" customWidth="1"/>
    <col min="12293" max="12293" width="8.140625" style="443" customWidth="1"/>
    <col min="12294" max="12294" width="7.5703125" style="443" customWidth="1"/>
    <col min="12295" max="12295" width="7.42578125" style="443" customWidth="1"/>
    <col min="12296" max="12296" width="7.5703125" style="443" customWidth="1"/>
    <col min="12297" max="12297" width="7" style="443" customWidth="1"/>
    <col min="12298" max="12302" width="8.140625" style="443" customWidth="1"/>
    <col min="12303" max="12303" width="10.85546875" style="443" customWidth="1"/>
    <col min="12304" max="12544" width="9.140625" style="443"/>
    <col min="12545" max="12545" width="4.140625" style="443" customWidth="1"/>
    <col min="12546" max="12546" width="26.7109375" style="443" customWidth="1"/>
    <col min="12547" max="12548" width="7.7109375" style="443" customWidth="1"/>
    <col min="12549" max="12549" width="8.140625" style="443" customWidth="1"/>
    <col min="12550" max="12550" width="7.5703125" style="443" customWidth="1"/>
    <col min="12551" max="12551" width="7.42578125" style="443" customWidth="1"/>
    <col min="12552" max="12552" width="7.5703125" style="443" customWidth="1"/>
    <col min="12553" max="12553" width="7" style="443" customWidth="1"/>
    <col min="12554" max="12558" width="8.140625" style="443" customWidth="1"/>
    <col min="12559" max="12559" width="10.85546875" style="443" customWidth="1"/>
    <col min="12560" max="12800" width="9.140625" style="443"/>
    <col min="12801" max="12801" width="4.140625" style="443" customWidth="1"/>
    <col min="12802" max="12802" width="26.7109375" style="443" customWidth="1"/>
    <col min="12803" max="12804" width="7.7109375" style="443" customWidth="1"/>
    <col min="12805" max="12805" width="8.140625" style="443" customWidth="1"/>
    <col min="12806" max="12806" width="7.5703125" style="443" customWidth="1"/>
    <col min="12807" max="12807" width="7.42578125" style="443" customWidth="1"/>
    <col min="12808" max="12808" width="7.5703125" style="443" customWidth="1"/>
    <col min="12809" max="12809" width="7" style="443" customWidth="1"/>
    <col min="12810" max="12814" width="8.140625" style="443" customWidth="1"/>
    <col min="12815" max="12815" width="10.85546875" style="443" customWidth="1"/>
    <col min="12816" max="13056" width="9.140625" style="443"/>
    <col min="13057" max="13057" width="4.140625" style="443" customWidth="1"/>
    <col min="13058" max="13058" width="26.7109375" style="443" customWidth="1"/>
    <col min="13059" max="13060" width="7.7109375" style="443" customWidth="1"/>
    <col min="13061" max="13061" width="8.140625" style="443" customWidth="1"/>
    <col min="13062" max="13062" width="7.5703125" style="443" customWidth="1"/>
    <col min="13063" max="13063" width="7.42578125" style="443" customWidth="1"/>
    <col min="13064" max="13064" width="7.5703125" style="443" customWidth="1"/>
    <col min="13065" max="13065" width="7" style="443" customWidth="1"/>
    <col min="13066" max="13070" width="8.140625" style="443" customWidth="1"/>
    <col min="13071" max="13071" width="10.85546875" style="443" customWidth="1"/>
    <col min="13072" max="13312" width="9.140625" style="443"/>
    <col min="13313" max="13313" width="4.140625" style="443" customWidth="1"/>
    <col min="13314" max="13314" width="26.7109375" style="443" customWidth="1"/>
    <col min="13315" max="13316" width="7.7109375" style="443" customWidth="1"/>
    <col min="13317" max="13317" width="8.140625" style="443" customWidth="1"/>
    <col min="13318" max="13318" width="7.5703125" style="443" customWidth="1"/>
    <col min="13319" max="13319" width="7.42578125" style="443" customWidth="1"/>
    <col min="13320" max="13320" width="7.5703125" style="443" customWidth="1"/>
    <col min="13321" max="13321" width="7" style="443" customWidth="1"/>
    <col min="13322" max="13326" width="8.140625" style="443" customWidth="1"/>
    <col min="13327" max="13327" width="10.85546875" style="443" customWidth="1"/>
    <col min="13328" max="13568" width="9.140625" style="443"/>
    <col min="13569" max="13569" width="4.140625" style="443" customWidth="1"/>
    <col min="13570" max="13570" width="26.7109375" style="443" customWidth="1"/>
    <col min="13571" max="13572" width="7.7109375" style="443" customWidth="1"/>
    <col min="13573" max="13573" width="8.140625" style="443" customWidth="1"/>
    <col min="13574" max="13574" width="7.5703125" style="443" customWidth="1"/>
    <col min="13575" max="13575" width="7.42578125" style="443" customWidth="1"/>
    <col min="13576" max="13576" width="7.5703125" style="443" customWidth="1"/>
    <col min="13577" max="13577" width="7" style="443" customWidth="1"/>
    <col min="13578" max="13582" width="8.140625" style="443" customWidth="1"/>
    <col min="13583" max="13583" width="10.85546875" style="443" customWidth="1"/>
    <col min="13584" max="13824" width="9.140625" style="443"/>
    <col min="13825" max="13825" width="4.140625" style="443" customWidth="1"/>
    <col min="13826" max="13826" width="26.7109375" style="443" customWidth="1"/>
    <col min="13827" max="13828" width="7.7109375" style="443" customWidth="1"/>
    <col min="13829" max="13829" width="8.140625" style="443" customWidth="1"/>
    <col min="13830" max="13830" width="7.5703125" style="443" customWidth="1"/>
    <col min="13831" max="13831" width="7.42578125" style="443" customWidth="1"/>
    <col min="13832" max="13832" width="7.5703125" style="443" customWidth="1"/>
    <col min="13833" max="13833" width="7" style="443" customWidth="1"/>
    <col min="13834" max="13838" width="8.140625" style="443" customWidth="1"/>
    <col min="13839" max="13839" width="10.85546875" style="443" customWidth="1"/>
    <col min="13840" max="14080" width="9.140625" style="443"/>
    <col min="14081" max="14081" width="4.140625" style="443" customWidth="1"/>
    <col min="14082" max="14082" width="26.7109375" style="443" customWidth="1"/>
    <col min="14083" max="14084" width="7.7109375" style="443" customWidth="1"/>
    <col min="14085" max="14085" width="8.140625" style="443" customWidth="1"/>
    <col min="14086" max="14086" width="7.5703125" style="443" customWidth="1"/>
    <col min="14087" max="14087" width="7.42578125" style="443" customWidth="1"/>
    <col min="14088" max="14088" width="7.5703125" style="443" customWidth="1"/>
    <col min="14089" max="14089" width="7" style="443" customWidth="1"/>
    <col min="14090" max="14094" width="8.140625" style="443" customWidth="1"/>
    <col min="14095" max="14095" width="10.85546875" style="443" customWidth="1"/>
    <col min="14096" max="14336" width="9.140625" style="443"/>
    <col min="14337" max="14337" width="4.140625" style="443" customWidth="1"/>
    <col min="14338" max="14338" width="26.7109375" style="443" customWidth="1"/>
    <col min="14339" max="14340" width="7.7109375" style="443" customWidth="1"/>
    <col min="14341" max="14341" width="8.140625" style="443" customWidth="1"/>
    <col min="14342" max="14342" width="7.5703125" style="443" customWidth="1"/>
    <col min="14343" max="14343" width="7.42578125" style="443" customWidth="1"/>
    <col min="14344" max="14344" width="7.5703125" style="443" customWidth="1"/>
    <col min="14345" max="14345" width="7" style="443" customWidth="1"/>
    <col min="14346" max="14350" width="8.140625" style="443" customWidth="1"/>
    <col min="14351" max="14351" width="10.85546875" style="443" customWidth="1"/>
    <col min="14352" max="14592" width="9.140625" style="443"/>
    <col min="14593" max="14593" width="4.140625" style="443" customWidth="1"/>
    <col min="14594" max="14594" width="26.7109375" style="443" customWidth="1"/>
    <col min="14595" max="14596" width="7.7109375" style="443" customWidth="1"/>
    <col min="14597" max="14597" width="8.140625" style="443" customWidth="1"/>
    <col min="14598" max="14598" width="7.5703125" style="443" customWidth="1"/>
    <col min="14599" max="14599" width="7.42578125" style="443" customWidth="1"/>
    <col min="14600" max="14600" width="7.5703125" style="443" customWidth="1"/>
    <col min="14601" max="14601" width="7" style="443" customWidth="1"/>
    <col min="14602" max="14606" width="8.140625" style="443" customWidth="1"/>
    <col min="14607" max="14607" width="10.85546875" style="443" customWidth="1"/>
    <col min="14608" max="14848" width="9.140625" style="443"/>
    <col min="14849" max="14849" width="4.140625" style="443" customWidth="1"/>
    <col min="14850" max="14850" width="26.7109375" style="443" customWidth="1"/>
    <col min="14851" max="14852" width="7.7109375" style="443" customWidth="1"/>
    <col min="14853" max="14853" width="8.140625" style="443" customWidth="1"/>
    <col min="14854" max="14854" width="7.5703125" style="443" customWidth="1"/>
    <col min="14855" max="14855" width="7.42578125" style="443" customWidth="1"/>
    <col min="14856" max="14856" width="7.5703125" style="443" customWidth="1"/>
    <col min="14857" max="14857" width="7" style="443" customWidth="1"/>
    <col min="14858" max="14862" width="8.140625" style="443" customWidth="1"/>
    <col min="14863" max="14863" width="10.85546875" style="443" customWidth="1"/>
    <col min="14864" max="15104" width="9.140625" style="443"/>
    <col min="15105" max="15105" width="4.140625" style="443" customWidth="1"/>
    <col min="15106" max="15106" width="26.7109375" style="443" customWidth="1"/>
    <col min="15107" max="15108" width="7.7109375" style="443" customWidth="1"/>
    <col min="15109" max="15109" width="8.140625" style="443" customWidth="1"/>
    <col min="15110" max="15110" width="7.5703125" style="443" customWidth="1"/>
    <col min="15111" max="15111" width="7.42578125" style="443" customWidth="1"/>
    <col min="15112" max="15112" width="7.5703125" style="443" customWidth="1"/>
    <col min="15113" max="15113" width="7" style="443" customWidth="1"/>
    <col min="15114" max="15118" width="8.140625" style="443" customWidth="1"/>
    <col min="15119" max="15119" width="10.85546875" style="443" customWidth="1"/>
    <col min="15120" max="15360" width="9.140625" style="443"/>
    <col min="15361" max="15361" width="4.140625" style="443" customWidth="1"/>
    <col min="15362" max="15362" width="26.7109375" style="443" customWidth="1"/>
    <col min="15363" max="15364" width="7.7109375" style="443" customWidth="1"/>
    <col min="15365" max="15365" width="8.140625" style="443" customWidth="1"/>
    <col min="15366" max="15366" width="7.5703125" style="443" customWidth="1"/>
    <col min="15367" max="15367" width="7.42578125" style="443" customWidth="1"/>
    <col min="15368" max="15368" width="7.5703125" style="443" customWidth="1"/>
    <col min="15369" max="15369" width="7" style="443" customWidth="1"/>
    <col min="15370" max="15374" width="8.140625" style="443" customWidth="1"/>
    <col min="15375" max="15375" width="10.85546875" style="443" customWidth="1"/>
    <col min="15376" max="15616" width="9.140625" style="443"/>
    <col min="15617" max="15617" width="4.140625" style="443" customWidth="1"/>
    <col min="15618" max="15618" width="26.7109375" style="443" customWidth="1"/>
    <col min="15619" max="15620" width="7.7109375" style="443" customWidth="1"/>
    <col min="15621" max="15621" width="8.140625" style="443" customWidth="1"/>
    <col min="15622" max="15622" width="7.5703125" style="443" customWidth="1"/>
    <col min="15623" max="15623" width="7.42578125" style="443" customWidth="1"/>
    <col min="15624" max="15624" width="7.5703125" style="443" customWidth="1"/>
    <col min="15625" max="15625" width="7" style="443" customWidth="1"/>
    <col min="15626" max="15630" width="8.140625" style="443" customWidth="1"/>
    <col min="15631" max="15631" width="10.85546875" style="443" customWidth="1"/>
    <col min="15632" max="15872" width="9.140625" style="443"/>
    <col min="15873" max="15873" width="4.140625" style="443" customWidth="1"/>
    <col min="15874" max="15874" width="26.7109375" style="443" customWidth="1"/>
    <col min="15875" max="15876" width="7.7109375" style="443" customWidth="1"/>
    <col min="15877" max="15877" width="8.140625" style="443" customWidth="1"/>
    <col min="15878" max="15878" width="7.5703125" style="443" customWidth="1"/>
    <col min="15879" max="15879" width="7.42578125" style="443" customWidth="1"/>
    <col min="15880" max="15880" width="7.5703125" style="443" customWidth="1"/>
    <col min="15881" max="15881" width="7" style="443" customWidth="1"/>
    <col min="15882" max="15886" width="8.140625" style="443" customWidth="1"/>
    <col min="15887" max="15887" width="10.85546875" style="443" customWidth="1"/>
    <col min="15888" max="16128" width="9.140625" style="443"/>
    <col min="16129" max="16129" width="4.140625" style="443" customWidth="1"/>
    <col min="16130" max="16130" width="26.7109375" style="443" customWidth="1"/>
    <col min="16131" max="16132" width="7.7109375" style="443" customWidth="1"/>
    <col min="16133" max="16133" width="8.140625" style="443" customWidth="1"/>
    <col min="16134" max="16134" width="7.5703125" style="443" customWidth="1"/>
    <col min="16135" max="16135" width="7.42578125" style="443" customWidth="1"/>
    <col min="16136" max="16136" width="7.5703125" style="443" customWidth="1"/>
    <col min="16137" max="16137" width="7" style="443" customWidth="1"/>
    <col min="16138" max="16142" width="8.140625" style="443" customWidth="1"/>
    <col min="16143" max="16143" width="10.85546875" style="443" customWidth="1"/>
    <col min="16144" max="16384" width="9.140625" style="443"/>
  </cols>
  <sheetData>
    <row r="1" spans="1:15" x14ac:dyDescent="0.25">
      <c r="I1" s="1126" t="s">
        <v>1059</v>
      </c>
      <c r="J1" s="1126"/>
      <c r="K1" s="1126"/>
      <c r="L1" s="1126"/>
      <c r="M1" s="1126"/>
      <c r="N1" s="1126"/>
      <c r="O1" s="1126"/>
    </row>
    <row r="2" spans="1:15" x14ac:dyDescent="0.25">
      <c r="I2" s="444"/>
      <c r="J2" s="444"/>
      <c r="K2" s="444"/>
      <c r="L2" s="444"/>
      <c r="M2" s="444"/>
      <c r="N2" s="444"/>
      <c r="O2" s="444"/>
    </row>
    <row r="3" spans="1:15" x14ac:dyDescent="0.25">
      <c r="I3" s="444"/>
      <c r="J3" s="444"/>
      <c r="K3" s="444"/>
      <c r="L3" s="444"/>
      <c r="M3" s="444"/>
      <c r="N3" s="444"/>
      <c r="O3" s="444"/>
    </row>
    <row r="4" spans="1:15" ht="31.5" customHeight="1" x14ac:dyDescent="0.25">
      <c r="A4" s="1127" t="s">
        <v>1060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</row>
    <row r="5" spans="1:15" ht="16.5" thickBot="1" x14ac:dyDescent="0.3">
      <c r="O5" s="445" t="s">
        <v>744</v>
      </c>
    </row>
    <row r="6" spans="1:15" s="442" customFormat="1" ht="26.1" customHeight="1" thickBot="1" x14ac:dyDescent="0.3">
      <c r="A6" s="446" t="s">
        <v>570</v>
      </c>
      <c r="B6" s="447" t="s">
        <v>320</v>
      </c>
      <c r="C6" s="447" t="s">
        <v>571</v>
      </c>
      <c r="D6" s="447" t="s">
        <v>572</v>
      </c>
      <c r="E6" s="447" t="s">
        <v>573</v>
      </c>
      <c r="F6" s="447" t="s">
        <v>574</v>
      </c>
      <c r="G6" s="447" t="s">
        <v>575</v>
      </c>
      <c r="H6" s="447" t="s">
        <v>576</v>
      </c>
      <c r="I6" s="447" t="s">
        <v>577</v>
      </c>
      <c r="J6" s="447" t="s">
        <v>578</v>
      </c>
      <c r="K6" s="447" t="s">
        <v>579</v>
      </c>
      <c r="L6" s="447" t="s">
        <v>580</v>
      </c>
      <c r="M6" s="447" t="s">
        <v>581</v>
      </c>
      <c r="N6" s="447" t="s">
        <v>582</v>
      </c>
      <c r="O6" s="448" t="s">
        <v>111</v>
      </c>
    </row>
    <row r="7" spans="1:15" s="450" customFormat="1" ht="15" customHeight="1" thickBot="1" x14ac:dyDescent="0.3">
      <c r="A7" s="449" t="s">
        <v>9</v>
      </c>
      <c r="B7" s="1129" t="s">
        <v>8</v>
      </c>
      <c r="C7" s="1130"/>
      <c r="D7" s="1130"/>
      <c r="E7" s="1130"/>
      <c r="F7" s="1130"/>
      <c r="G7" s="1130"/>
      <c r="H7" s="1130"/>
      <c r="I7" s="1130"/>
      <c r="J7" s="1130"/>
      <c r="K7" s="1130"/>
      <c r="L7" s="1130"/>
      <c r="M7" s="1130"/>
      <c r="N7" s="1130"/>
      <c r="O7" s="1131"/>
    </row>
    <row r="8" spans="1:15" s="450" customFormat="1" ht="22.5" x14ac:dyDescent="0.25">
      <c r="A8" s="451" t="s">
        <v>31</v>
      </c>
      <c r="B8" s="452" t="s">
        <v>440</v>
      </c>
      <c r="C8" s="453">
        <v>13697000</v>
      </c>
      <c r="D8" s="453">
        <v>7395830</v>
      </c>
      <c r="E8" s="453">
        <v>9500412</v>
      </c>
      <c r="F8" s="453">
        <v>9500412</v>
      </c>
      <c r="G8" s="453">
        <v>9500412</v>
      </c>
      <c r="H8" s="453">
        <v>9500412</v>
      </c>
      <c r="I8" s="453">
        <v>9500412</v>
      </c>
      <c r="J8" s="453">
        <v>9500412</v>
      </c>
      <c r="K8" s="453">
        <v>9500412</v>
      </c>
      <c r="L8" s="453">
        <v>9500412</v>
      </c>
      <c r="M8" s="453">
        <v>9500412</v>
      </c>
      <c r="N8" s="453">
        <v>9500413</v>
      </c>
      <c r="O8" s="454">
        <f t="shared" ref="O8:O28" si="0">SUM(C8:N8)</f>
        <v>116096951</v>
      </c>
    </row>
    <row r="9" spans="1:15" s="459" customFormat="1" ht="22.5" x14ac:dyDescent="0.25">
      <c r="A9" s="455" t="s">
        <v>41</v>
      </c>
      <c r="B9" s="456" t="s">
        <v>583</v>
      </c>
      <c r="C9" s="457">
        <v>4085100</v>
      </c>
      <c r="D9" s="457">
        <v>4085100</v>
      </c>
      <c r="E9" s="457">
        <v>11162141</v>
      </c>
      <c r="F9" s="457">
        <v>3384857</v>
      </c>
      <c r="G9" s="457">
        <v>2510000</v>
      </c>
      <c r="H9" s="457">
        <v>2510000</v>
      </c>
      <c r="I9" s="457">
        <v>2510000</v>
      </c>
      <c r="J9" s="457">
        <v>2510000</v>
      </c>
      <c r="K9" s="457">
        <v>5085100</v>
      </c>
      <c r="L9" s="457">
        <v>5085100</v>
      </c>
      <c r="M9" s="457">
        <v>5085100</v>
      </c>
      <c r="N9" s="457">
        <v>5085100</v>
      </c>
      <c r="O9" s="458">
        <f t="shared" si="0"/>
        <v>53097598</v>
      </c>
    </row>
    <row r="10" spans="1:15" s="459" customFormat="1" ht="22.5" x14ac:dyDescent="0.25">
      <c r="A10" s="455" t="s">
        <v>43</v>
      </c>
      <c r="B10" s="460" t="s">
        <v>584</v>
      </c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2">
        <f t="shared" si="0"/>
        <v>0</v>
      </c>
    </row>
    <row r="11" spans="1:15" s="459" customFormat="1" ht="14.1" customHeight="1" x14ac:dyDescent="0.25">
      <c r="A11" s="455" t="s">
        <v>50</v>
      </c>
      <c r="B11" s="463" t="s">
        <v>42</v>
      </c>
      <c r="C11" s="457"/>
      <c r="D11" s="457"/>
      <c r="E11" s="457"/>
      <c r="F11" s="457"/>
      <c r="G11" s="457">
        <v>12700000</v>
      </c>
      <c r="H11" s="457"/>
      <c r="I11" s="457"/>
      <c r="J11" s="457"/>
      <c r="K11" s="457">
        <v>12700000</v>
      </c>
      <c r="L11" s="457"/>
      <c r="M11" s="457"/>
      <c r="N11" s="457"/>
      <c r="O11" s="458">
        <f t="shared" si="0"/>
        <v>25400000</v>
      </c>
    </row>
    <row r="12" spans="1:15" s="459" customFormat="1" ht="14.1" customHeight="1" x14ac:dyDescent="0.25">
      <c r="A12" s="455" t="s">
        <v>58</v>
      </c>
      <c r="B12" s="463" t="s">
        <v>585</v>
      </c>
      <c r="C12" s="457">
        <v>928500</v>
      </c>
      <c r="D12" s="457">
        <v>1050000</v>
      </c>
      <c r="E12" s="457">
        <v>1012000</v>
      </c>
      <c r="F12" s="457">
        <v>852000</v>
      </c>
      <c r="G12" s="457">
        <v>852000</v>
      </c>
      <c r="H12" s="457">
        <v>7812390</v>
      </c>
      <c r="I12" s="457">
        <v>1415200</v>
      </c>
      <c r="J12" s="457">
        <v>7506208</v>
      </c>
      <c r="K12" s="457">
        <v>820000</v>
      </c>
      <c r="L12" s="457">
        <v>1446641</v>
      </c>
      <c r="M12" s="457">
        <v>859000</v>
      </c>
      <c r="N12" s="457">
        <v>859000</v>
      </c>
      <c r="O12" s="458">
        <f t="shared" si="0"/>
        <v>25412939</v>
      </c>
    </row>
    <row r="13" spans="1:15" s="459" customFormat="1" ht="14.1" customHeight="1" x14ac:dyDescent="0.25">
      <c r="A13" s="455" t="s">
        <v>60</v>
      </c>
      <c r="B13" s="463" t="s">
        <v>491</v>
      </c>
      <c r="C13" s="457"/>
      <c r="D13" s="457"/>
      <c r="E13" s="457"/>
      <c r="F13" s="457"/>
      <c r="G13" s="457"/>
      <c r="H13" s="457"/>
      <c r="I13" s="457"/>
      <c r="J13" s="457">
        <v>8400100</v>
      </c>
      <c r="K13" s="457"/>
      <c r="L13" s="457">
        <v>980000</v>
      </c>
      <c r="M13" s="457"/>
      <c r="N13" s="457"/>
      <c r="O13" s="458">
        <f t="shared" si="0"/>
        <v>9380100</v>
      </c>
    </row>
    <row r="14" spans="1:15" s="459" customFormat="1" ht="14.1" customHeight="1" x14ac:dyDescent="0.25">
      <c r="A14" s="455" t="s">
        <v>62</v>
      </c>
      <c r="B14" s="463" t="s">
        <v>59</v>
      </c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8">
        <f t="shared" si="0"/>
        <v>0</v>
      </c>
    </row>
    <row r="15" spans="1:15" s="459" customFormat="1" ht="22.5" x14ac:dyDescent="0.25">
      <c r="A15" s="455" t="s">
        <v>64</v>
      </c>
      <c r="B15" s="456" t="s">
        <v>61</v>
      </c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8">
        <f t="shared" si="0"/>
        <v>0</v>
      </c>
    </row>
    <row r="16" spans="1:15" s="459" customFormat="1" ht="14.1" customHeight="1" thickBot="1" x14ac:dyDescent="0.3">
      <c r="A16" s="455" t="s">
        <v>72</v>
      </c>
      <c r="B16" s="463" t="s">
        <v>559</v>
      </c>
      <c r="C16" s="457">
        <v>30965374</v>
      </c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8">
        <f t="shared" si="0"/>
        <v>30965374</v>
      </c>
    </row>
    <row r="17" spans="1:15" s="450" customFormat="1" ht="15.95" customHeight="1" thickBot="1" x14ac:dyDescent="0.3">
      <c r="A17" s="449" t="s">
        <v>447</v>
      </c>
      <c r="B17" s="464" t="s">
        <v>586</v>
      </c>
      <c r="C17" s="465">
        <f t="shared" ref="C17:N17" si="1">SUM(C8:C16)</f>
        <v>49675974</v>
      </c>
      <c r="D17" s="465">
        <f t="shared" si="1"/>
        <v>12530930</v>
      </c>
      <c r="E17" s="465">
        <f t="shared" si="1"/>
        <v>21674553</v>
      </c>
      <c r="F17" s="465">
        <f t="shared" si="1"/>
        <v>13737269</v>
      </c>
      <c r="G17" s="465">
        <f t="shared" si="1"/>
        <v>25562412</v>
      </c>
      <c r="H17" s="465">
        <f t="shared" si="1"/>
        <v>19822802</v>
      </c>
      <c r="I17" s="465">
        <f t="shared" si="1"/>
        <v>13425612</v>
      </c>
      <c r="J17" s="465">
        <f t="shared" si="1"/>
        <v>27916720</v>
      </c>
      <c r="K17" s="465">
        <f t="shared" si="1"/>
        <v>28105512</v>
      </c>
      <c r="L17" s="465">
        <f t="shared" si="1"/>
        <v>17012153</v>
      </c>
      <c r="M17" s="465">
        <f t="shared" si="1"/>
        <v>15444512</v>
      </c>
      <c r="N17" s="465">
        <f t="shared" si="1"/>
        <v>15444513</v>
      </c>
      <c r="O17" s="466">
        <f>SUM(C17:N17)</f>
        <v>260352962</v>
      </c>
    </row>
    <row r="18" spans="1:15" s="450" customFormat="1" ht="15" customHeight="1" thickBot="1" x14ac:dyDescent="0.3">
      <c r="A18" s="449" t="s">
        <v>448</v>
      </c>
      <c r="B18" s="1129" t="s">
        <v>74</v>
      </c>
      <c r="C18" s="1130"/>
      <c r="D18" s="1130"/>
      <c r="E18" s="1130"/>
      <c r="F18" s="1130"/>
      <c r="G18" s="1130"/>
      <c r="H18" s="1130"/>
      <c r="I18" s="1130"/>
      <c r="J18" s="1130"/>
      <c r="K18" s="1130"/>
      <c r="L18" s="1130"/>
      <c r="M18" s="1130"/>
      <c r="N18" s="1130"/>
      <c r="O18" s="1131"/>
    </row>
    <row r="19" spans="1:15" s="459" customFormat="1" ht="14.1" customHeight="1" x14ac:dyDescent="0.25">
      <c r="A19" s="467" t="s">
        <v>449</v>
      </c>
      <c r="B19" s="468" t="s">
        <v>441</v>
      </c>
      <c r="C19" s="461">
        <v>2839108</v>
      </c>
      <c r="D19" s="461">
        <v>2839108</v>
      </c>
      <c r="E19" s="461">
        <v>2839108</v>
      </c>
      <c r="F19" s="461">
        <v>2839108</v>
      </c>
      <c r="G19" s="461">
        <v>2839108</v>
      </c>
      <c r="H19" s="461">
        <v>2839108</v>
      </c>
      <c r="I19" s="461">
        <v>2839108</v>
      </c>
      <c r="J19" s="461">
        <v>2839108</v>
      </c>
      <c r="K19" s="461">
        <v>2839108</v>
      </c>
      <c r="L19" s="461">
        <v>2839108</v>
      </c>
      <c r="M19" s="461">
        <v>2839108</v>
      </c>
      <c r="N19" s="461">
        <v>2839108</v>
      </c>
      <c r="O19" s="462">
        <f t="shared" si="0"/>
        <v>34069296</v>
      </c>
    </row>
    <row r="20" spans="1:15" s="459" customFormat="1" ht="27" customHeight="1" x14ac:dyDescent="0.25">
      <c r="A20" s="455" t="s">
        <v>452</v>
      </c>
      <c r="B20" s="456" t="s">
        <v>77</v>
      </c>
      <c r="C20" s="457">
        <v>397059</v>
      </c>
      <c r="D20" s="457">
        <v>397059</v>
      </c>
      <c r="E20" s="457">
        <v>397059</v>
      </c>
      <c r="F20" s="457">
        <v>397059</v>
      </c>
      <c r="G20" s="457">
        <v>397058</v>
      </c>
      <c r="H20" s="457">
        <v>397059</v>
      </c>
      <c r="I20" s="457">
        <v>397059</v>
      </c>
      <c r="J20" s="457">
        <v>397059</v>
      </c>
      <c r="K20" s="457">
        <v>397059</v>
      </c>
      <c r="L20" s="457">
        <v>397059</v>
      </c>
      <c r="M20" s="457">
        <v>397057</v>
      </c>
      <c r="N20" s="457">
        <v>397056</v>
      </c>
      <c r="O20" s="458">
        <f t="shared" si="0"/>
        <v>4764702</v>
      </c>
    </row>
    <row r="21" spans="1:15" s="459" customFormat="1" ht="14.1" customHeight="1" x14ac:dyDescent="0.25">
      <c r="A21" s="455" t="s">
        <v>455</v>
      </c>
      <c r="B21" s="463" t="s">
        <v>78</v>
      </c>
      <c r="C21" s="457">
        <v>4206000</v>
      </c>
      <c r="D21" s="457">
        <v>4206000</v>
      </c>
      <c r="E21" s="457">
        <v>4206000</v>
      </c>
      <c r="F21" s="457">
        <v>2080301</v>
      </c>
      <c r="G21" s="457">
        <v>2080201</v>
      </c>
      <c r="H21" s="457">
        <v>9427012</v>
      </c>
      <c r="I21" s="457">
        <v>6303892</v>
      </c>
      <c r="J21" s="457">
        <v>9427000</v>
      </c>
      <c r="K21" s="457">
        <v>9427000</v>
      </c>
      <c r="L21" s="457">
        <v>9727000</v>
      </c>
      <c r="M21" s="457">
        <v>7115699</v>
      </c>
      <c r="N21" s="457">
        <v>4206000</v>
      </c>
      <c r="O21" s="458">
        <f t="shared" si="0"/>
        <v>72412105</v>
      </c>
    </row>
    <row r="22" spans="1:15" s="459" customFormat="1" ht="14.1" customHeight="1" x14ac:dyDescent="0.25">
      <c r="A22" s="455" t="s">
        <v>458</v>
      </c>
      <c r="B22" s="463" t="s">
        <v>79</v>
      </c>
      <c r="C22" s="457">
        <v>706000</v>
      </c>
      <c r="D22" s="457">
        <v>706000</v>
      </c>
      <c r="E22" s="457">
        <v>706000</v>
      </c>
      <c r="F22" s="457">
        <v>1396835</v>
      </c>
      <c r="G22" s="457">
        <v>1016000</v>
      </c>
      <c r="H22" s="457">
        <v>1260000</v>
      </c>
      <c r="I22" s="457">
        <v>712000</v>
      </c>
      <c r="J22" s="457">
        <v>706000</v>
      </c>
      <c r="K22" s="457">
        <v>1679000</v>
      </c>
      <c r="L22" s="457">
        <v>706000</v>
      </c>
      <c r="M22" s="457">
        <v>706000</v>
      </c>
      <c r="N22" s="457">
        <v>2094760</v>
      </c>
      <c r="O22" s="458">
        <f t="shared" si="0"/>
        <v>12394595</v>
      </c>
    </row>
    <row r="23" spans="1:15" s="459" customFormat="1" ht="14.1" customHeight="1" x14ac:dyDescent="0.25">
      <c r="A23" s="455" t="s">
        <v>461</v>
      </c>
      <c r="B23" s="463" t="s">
        <v>587</v>
      </c>
      <c r="C23" s="457">
        <v>4758000</v>
      </c>
      <c r="D23" s="457">
        <v>4267000</v>
      </c>
      <c r="E23" s="457">
        <v>4551939</v>
      </c>
      <c r="F23" s="457">
        <v>4065545</v>
      </c>
      <c r="G23" s="457">
        <v>4650000</v>
      </c>
      <c r="H23" s="457">
        <v>4650000</v>
      </c>
      <c r="I23" s="457">
        <v>4500000</v>
      </c>
      <c r="J23" s="457">
        <v>4200000</v>
      </c>
      <c r="K23" s="457">
        <v>4200000</v>
      </c>
      <c r="L23" s="457">
        <v>4520000</v>
      </c>
      <c r="M23" s="457">
        <v>4104200</v>
      </c>
      <c r="N23" s="457">
        <v>4580000</v>
      </c>
      <c r="O23" s="458">
        <f t="shared" si="0"/>
        <v>53046684</v>
      </c>
    </row>
    <row r="24" spans="1:15" s="459" customFormat="1" ht="14.1" customHeight="1" x14ac:dyDescent="0.25">
      <c r="A24" s="455" t="s">
        <v>464</v>
      </c>
      <c r="B24" s="463" t="s">
        <v>82</v>
      </c>
      <c r="C24" s="457"/>
      <c r="D24" s="457"/>
      <c r="E24" s="457"/>
      <c r="F24" s="457">
        <v>13065000</v>
      </c>
      <c r="G24" s="457">
        <v>13065000</v>
      </c>
      <c r="H24" s="457">
        <v>8114777</v>
      </c>
      <c r="I24" s="457"/>
      <c r="J24" s="457"/>
      <c r="K24" s="457"/>
      <c r="L24" s="457"/>
      <c r="M24" s="457"/>
      <c r="N24" s="457"/>
      <c r="O24" s="458">
        <f t="shared" si="0"/>
        <v>34244777</v>
      </c>
    </row>
    <row r="25" spans="1:15" s="459" customFormat="1" x14ac:dyDescent="0.25">
      <c r="A25" s="455" t="s">
        <v>467</v>
      </c>
      <c r="B25" s="456" t="s">
        <v>83</v>
      </c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8"/>
    </row>
    <row r="26" spans="1:15" s="459" customFormat="1" ht="14.1" customHeight="1" x14ac:dyDescent="0.25">
      <c r="A26" s="455" t="s">
        <v>470</v>
      </c>
      <c r="B26" s="463" t="s">
        <v>278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8">
        <f t="shared" si="0"/>
        <v>0</v>
      </c>
    </row>
    <row r="27" spans="1:15" s="459" customFormat="1" ht="14.1" customHeight="1" thickBot="1" x14ac:dyDescent="0.3">
      <c r="A27" s="455" t="s">
        <v>473</v>
      </c>
      <c r="B27" s="463" t="s">
        <v>588</v>
      </c>
      <c r="C27" s="457">
        <v>4118725</v>
      </c>
      <c r="D27" s="457">
        <v>4265411</v>
      </c>
      <c r="E27" s="457">
        <v>4165411</v>
      </c>
      <c r="F27" s="457">
        <v>3955500</v>
      </c>
      <c r="G27" s="457">
        <v>4365411</v>
      </c>
      <c r="H27" s="457">
        <v>3854654</v>
      </c>
      <c r="I27" s="457">
        <v>3985550</v>
      </c>
      <c r="J27" s="457">
        <v>3985500</v>
      </c>
      <c r="K27" s="457">
        <v>3985500</v>
      </c>
      <c r="L27" s="457">
        <v>4007415</v>
      </c>
      <c r="M27" s="457">
        <v>4365411</v>
      </c>
      <c r="N27" s="457">
        <v>2965941</v>
      </c>
      <c r="O27" s="458">
        <f t="shared" si="0"/>
        <v>48020429</v>
      </c>
    </row>
    <row r="28" spans="1:15" s="450" customFormat="1" ht="15.95" customHeight="1" thickBot="1" x14ac:dyDescent="0.3">
      <c r="A28" s="469" t="s">
        <v>475</v>
      </c>
      <c r="B28" s="464" t="s">
        <v>589</v>
      </c>
      <c r="C28" s="465">
        <f t="shared" ref="C28:N28" si="2">SUM(C19:C27)</f>
        <v>17024892</v>
      </c>
      <c r="D28" s="465">
        <f t="shared" si="2"/>
        <v>16680578</v>
      </c>
      <c r="E28" s="465">
        <f t="shared" si="2"/>
        <v>16865517</v>
      </c>
      <c r="F28" s="465">
        <f t="shared" si="2"/>
        <v>27799348</v>
      </c>
      <c r="G28" s="465">
        <f t="shared" si="2"/>
        <v>28412778</v>
      </c>
      <c r="H28" s="465">
        <f t="shared" si="2"/>
        <v>30542610</v>
      </c>
      <c r="I28" s="465">
        <f t="shared" si="2"/>
        <v>18737609</v>
      </c>
      <c r="J28" s="465">
        <f t="shared" si="2"/>
        <v>21554667</v>
      </c>
      <c r="K28" s="465">
        <f t="shared" si="2"/>
        <v>22527667</v>
      </c>
      <c r="L28" s="465">
        <f t="shared" si="2"/>
        <v>22196582</v>
      </c>
      <c r="M28" s="465">
        <f t="shared" si="2"/>
        <v>19527475</v>
      </c>
      <c r="N28" s="465">
        <f t="shared" si="2"/>
        <v>17082865</v>
      </c>
      <c r="O28" s="466">
        <f t="shared" si="0"/>
        <v>258952588</v>
      </c>
    </row>
    <row r="29" spans="1:15" ht="16.5" thickBot="1" x14ac:dyDescent="0.3">
      <c r="A29" s="469" t="s">
        <v>478</v>
      </c>
      <c r="B29" s="470" t="s">
        <v>590</v>
      </c>
      <c r="C29" s="471">
        <f t="shared" ref="C29:O29" si="3">C17-C28</f>
        <v>32651082</v>
      </c>
      <c r="D29" s="471">
        <f t="shared" si="3"/>
        <v>-4149648</v>
      </c>
      <c r="E29" s="471">
        <f t="shared" si="3"/>
        <v>4809036</v>
      </c>
      <c r="F29" s="471">
        <f t="shared" si="3"/>
        <v>-14062079</v>
      </c>
      <c r="G29" s="471">
        <f t="shared" si="3"/>
        <v>-2850366</v>
      </c>
      <c r="H29" s="471">
        <f t="shared" si="3"/>
        <v>-10719808</v>
      </c>
      <c r="I29" s="471">
        <f t="shared" si="3"/>
        <v>-5311997</v>
      </c>
      <c r="J29" s="471">
        <f t="shared" si="3"/>
        <v>6362053</v>
      </c>
      <c r="K29" s="471">
        <f t="shared" si="3"/>
        <v>5577845</v>
      </c>
      <c r="L29" s="471">
        <f t="shared" si="3"/>
        <v>-5184429</v>
      </c>
      <c r="M29" s="471">
        <f t="shared" si="3"/>
        <v>-4082963</v>
      </c>
      <c r="N29" s="471">
        <f t="shared" si="3"/>
        <v>-1638352</v>
      </c>
      <c r="O29" s="472">
        <f t="shared" si="3"/>
        <v>1400374</v>
      </c>
    </row>
    <row r="30" spans="1:15" x14ac:dyDescent="0.25">
      <c r="A30" s="473"/>
    </row>
    <row r="31" spans="1:15" x14ac:dyDescent="0.25">
      <c r="B31" s="474"/>
      <c r="C31" s="475"/>
      <c r="D31" s="475"/>
      <c r="O31" s="443"/>
    </row>
    <row r="32" spans="1:15" x14ac:dyDescent="0.25">
      <c r="O32" s="443"/>
    </row>
    <row r="33" spans="15:15" x14ac:dyDescent="0.25">
      <c r="O33" s="443"/>
    </row>
    <row r="34" spans="15:15" x14ac:dyDescent="0.25">
      <c r="O34" s="443"/>
    </row>
    <row r="35" spans="15:15" x14ac:dyDescent="0.25">
      <c r="O35" s="443"/>
    </row>
    <row r="36" spans="15:15" x14ac:dyDescent="0.25">
      <c r="O36" s="443"/>
    </row>
    <row r="37" spans="15:15" x14ac:dyDescent="0.25">
      <c r="O37" s="443"/>
    </row>
    <row r="38" spans="15:15" x14ac:dyDescent="0.25">
      <c r="O38" s="443"/>
    </row>
    <row r="39" spans="15:15" x14ac:dyDescent="0.25">
      <c r="O39" s="443"/>
    </row>
    <row r="40" spans="15:15" x14ac:dyDescent="0.25">
      <c r="O40" s="443"/>
    </row>
    <row r="41" spans="15:15" x14ac:dyDescent="0.25">
      <c r="O41" s="443"/>
    </row>
    <row r="42" spans="15:15" x14ac:dyDescent="0.25">
      <c r="O42" s="443"/>
    </row>
    <row r="43" spans="15:15" x14ac:dyDescent="0.25">
      <c r="O43" s="443"/>
    </row>
    <row r="44" spans="15:15" x14ac:dyDescent="0.25">
      <c r="O44" s="443"/>
    </row>
    <row r="45" spans="15:15" x14ac:dyDescent="0.25">
      <c r="O45" s="443"/>
    </row>
    <row r="46" spans="15:15" x14ac:dyDescent="0.25">
      <c r="O46" s="443"/>
    </row>
    <row r="47" spans="15:15" x14ac:dyDescent="0.25">
      <c r="O47" s="443"/>
    </row>
    <row r="48" spans="15:15" x14ac:dyDescent="0.25">
      <c r="O48" s="443"/>
    </row>
    <row r="49" spans="15:15" x14ac:dyDescent="0.25">
      <c r="O49" s="443"/>
    </row>
    <row r="50" spans="15:15" x14ac:dyDescent="0.25">
      <c r="O50" s="443"/>
    </row>
    <row r="51" spans="15:15" x14ac:dyDescent="0.25">
      <c r="O51" s="443"/>
    </row>
    <row r="52" spans="15:15" x14ac:dyDescent="0.25">
      <c r="O52" s="443"/>
    </row>
    <row r="53" spans="15:15" x14ac:dyDescent="0.25">
      <c r="O53" s="443"/>
    </row>
    <row r="54" spans="15:15" x14ac:dyDescent="0.25">
      <c r="O54" s="443"/>
    </row>
    <row r="55" spans="15:15" x14ac:dyDescent="0.25">
      <c r="O55" s="443"/>
    </row>
    <row r="56" spans="15:15" x14ac:dyDescent="0.25">
      <c r="O56" s="443"/>
    </row>
    <row r="57" spans="15:15" x14ac:dyDescent="0.25">
      <c r="O57" s="443"/>
    </row>
    <row r="58" spans="15:15" x14ac:dyDescent="0.25">
      <c r="O58" s="443"/>
    </row>
    <row r="59" spans="15:15" x14ac:dyDescent="0.25">
      <c r="O59" s="443"/>
    </row>
    <row r="60" spans="15:15" x14ac:dyDescent="0.25">
      <c r="O60" s="443"/>
    </row>
    <row r="61" spans="15:15" x14ac:dyDescent="0.25">
      <c r="O61" s="443"/>
    </row>
    <row r="62" spans="15:15" x14ac:dyDescent="0.25">
      <c r="O62" s="443"/>
    </row>
    <row r="63" spans="15:15" x14ac:dyDescent="0.25">
      <c r="O63" s="443"/>
    </row>
    <row r="64" spans="15:15" x14ac:dyDescent="0.25">
      <c r="O64" s="443"/>
    </row>
    <row r="65" spans="15:15" x14ac:dyDescent="0.25">
      <c r="O65" s="443"/>
    </row>
    <row r="66" spans="15:15" x14ac:dyDescent="0.25">
      <c r="O66" s="443"/>
    </row>
    <row r="67" spans="15:15" x14ac:dyDescent="0.25">
      <c r="O67" s="443"/>
    </row>
    <row r="68" spans="15:15" x14ac:dyDescent="0.25">
      <c r="O68" s="443"/>
    </row>
    <row r="69" spans="15:15" x14ac:dyDescent="0.25">
      <c r="O69" s="443"/>
    </row>
    <row r="70" spans="15:15" x14ac:dyDescent="0.25">
      <c r="O70" s="443"/>
    </row>
    <row r="71" spans="15:15" x14ac:dyDescent="0.25">
      <c r="O71" s="443"/>
    </row>
    <row r="72" spans="15:15" x14ac:dyDescent="0.25">
      <c r="O72" s="443"/>
    </row>
    <row r="73" spans="15:15" x14ac:dyDescent="0.25">
      <c r="O73" s="443"/>
    </row>
    <row r="74" spans="15:15" x14ac:dyDescent="0.25">
      <c r="O74" s="443"/>
    </row>
    <row r="75" spans="15:15" x14ac:dyDescent="0.25">
      <c r="O75" s="443"/>
    </row>
    <row r="76" spans="15:15" x14ac:dyDescent="0.25">
      <c r="O76" s="443"/>
    </row>
    <row r="77" spans="15:15" x14ac:dyDescent="0.25">
      <c r="O77" s="443"/>
    </row>
    <row r="78" spans="15:15" x14ac:dyDescent="0.25">
      <c r="O78" s="443"/>
    </row>
    <row r="79" spans="15:15" x14ac:dyDescent="0.25">
      <c r="O79" s="443"/>
    </row>
    <row r="80" spans="15:15" x14ac:dyDescent="0.25">
      <c r="O80" s="443"/>
    </row>
    <row r="81" spans="15:15" x14ac:dyDescent="0.25">
      <c r="O81" s="443"/>
    </row>
    <row r="82" spans="15:15" x14ac:dyDescent="0.25">
      <c r="O82" s="443"/>
    </row>
    <row r="83" spans="15:15" x14ac:dyDescent="0.25">
      <c r="O83" s="443"/>
    </row>
    <row r="84" spans="15:15" x14ac:dyDescent="0.25">
      <c r="O84" s="443"/>
    </row>
  </sheetData>
  <mergeCells count="4">
    <mergeCell ref="I1:O1"/>
    <mergeCell ref="A4:O4"/>
    <mergeCell ref="B7:O7"/>
    <mergeCell ref="B18:O18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>
    <oddHeader xml:space="preserve">&amp;R&amp;"Times New Roman CE,Félkövér dőlt"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1"/>
  <sheetViews>
    <sheetView zoomScaleNormal="100" workbookViewId="0">
      <selection activeCell="C28" sqref="C28"/>
    </sheetView>
  </sheetViews>
  <sheetFormatPr defaultRowHeight="12.75" x14ac:dyDescent="0.25"/>
  <cols>
    <col min="1" max="1" width="5" style="476" customWidth="1"/>
    <col min="2" max="2" width="47" style="200" customWidth="1"/>
    <col min="3" max="4" width="15.140625" style="200" customWidth="1"/>
    <col min="5" max="256" width="9.140625" style="200"/>
    <col min="257" max="257" width="5" style="200" customWidth="1"/>
    <col min="258" max="258" width="47" style="200" customWidth="1"/>
    <col min="259" max="260" width="15.140625" style="200" customWidth="1"/>
    <col min="261" max="512" width="9.140625" style="200"/>
    <col min="513" max="513" width="5" style="200" customWidth="1"/>
    <col min="514" max="514" width="47" style="200" customWidth="1"/>
    <col min="515" max="516" width="15.140625" style="200" customWidth="1"/>
    <col min="517" max="768" width="9.140625" style="200"/>
    <col min="769" max="769" width="5" style="200" customWidth="1"/>
    <col min="770" max="770" width="47" style="200" customWidth="1"/>
    <col min="771" max="772" width="15.140625" style="200" customWidth="1"/>
    <col min="773" max="1024" width="9.140625" style="200"/>
    <col min="1025" max="1025" width="5" style="200" customWidth="1"/>
    <col min="1026" max="1026" width="47" style="200" customWidth="1"/>
    <col min="1027" max="1028" width="15.140625" style="200" customWidth="1"/>
    <col min="1029" max="1280" width="9.140625" style="200"/>
    <col min="1281" max="1281" width="5" style="200" customWidth="1"/>
    <col min="1282" max="1282" width="47" style="200" customWidth="1"/>
    <col min="1283" max="1284" width="15.140625" style="200" customWidth="1"/>
    <col min="1285" max="1536" width="9.140625" style="200"/>
    <col min="1537" max="1537" width="5" style="200" customWidth="1"/>
    <col min="1538" max="1538" width="47" style="200" customWidth="1"/>
    <col min="1539" max="1540" width="15.140625" style="200" customWidth="1"/>
    <col min="1541" max="1792" width="9.140625" style="200"/>
    <col min="1793" max="1793" width="5" style="200" customWidth="1"/>
    <col min="1794" max="1794" width="47" style="200" customWidth="1"/>
    <col min="1795" max="1796" width="15.140625" style="200" customWidth="1"/>
    <col min="1797" max="2048" width="9.140625" style="200"/>
    <col min="2049" max="2049" width="5" style="200" customWidth="1"/>
    <col min="2050" max="2050" width="47" style="200" customWidth="1"/>
    <col min="2051" max="2052" width="15.140625" style="200" customWidth="1"/>
    <col min="2053" max="2304" width="9.140625" style="200"/>
    <col min="2305" max="2305" width="5" style="200" customWidth="1"/>
    <col min="2306" max="2306" width="47" style="200" customWidth="1"/>
    <col min="2307" max="2308" width="15.140625" style="200" customWidth="1"/>
    <col min="2309" max="2560" width="9.140625" style="200"/>
    <col min="2561" max="2561" width="5" style="200" customWidth="1"/>
    <col min="2562" max="2562" width="47" style="200" customWidth="1"/>
    <col min="2563" max="2564" width="15.140625" style="200" customWidth="1"/>
    <col min="2565" max="2816" width="9.140625" style="200"/>
    <col min="2817" max="2817" width="5" style="200" customWidth="1"/>
    <col min="2818" max="2818" width="47" style="200" customWidth="1"/>
    <col min="2819" max="2820" width="15.140625" style="200" customWidth="1"/>
    <col min="2821" max="3072" width="9.140625" style="200"/>
    <col min="3073" max="3073" width="5" style="200" customWidth="1"/>
    <col min="3074" max="3074" width="47" style="200" customWidth="1"/>
    <col min="3075" max="3076" width="15.140625" style="200" customWidth="1"/>
    <col min="3077" max="3328" width="9.140625" style="200"/>
    <col min="3329" max="3329" width="5" style="200" customWidth="1"/>
    <col min="3330" max="3330" width="47" style="200" customWidth="1"/>
    <col min="3331" max="3332" width="15.140625" style="200" customWidth="1"/>
    <col min="3333" max="3584" width="9.140625" style="200"/>
    <col min="3585" max="3585" width="5" style="200" customWidth="1"/>
    <col min="3586" max="3586" width="47" style="200" customWidth="1"/>
    <col min="3587" max="3588" width="15.140625" style="200" customWidth="1"/>
    <col min="3589" max="3840" width="9.140625" style="200"/>
    <col min="3841" max="3841" width="5" style="200" customWidth="1"/>
    <col min="3842" max="3842" width="47" style="200" customWidth="1"/>
    <col min="3843" max="3844" width="15.140625" style="200" customWidth="1"/>
    <col min="3845" max="4096" width="9.140625" style="200"/>
    <col min="4097" max="4097" width="5" style="200" customWidth="1"/>
    <col min="4098" max="4098" width="47" style="200" customWidth="1"/>
    <col min="4099" max="4100" width="15.140625" style="200" customWidth="1"/>
    <col min="4101" max="4352" width="9.140625" style="200"/>
    <col min="4353" max="4353" width="5" style="200" customWidth="1"/>
    <col min="4354" max="4354" width="47" style="200" customWidth="1"/>
    <col min="4355" max="4356" width="15.140625" style="200" customWidth="1"/>
    <col min="4357" max="4608" width="9.140625" style="200"/>
    <col min="4609" max="4609" width="5" style="200" customWidth="1"/>
    <col min="4610" max="4610" width="47" style="200" customWidth="1"/>
    <col min="4611" max="4612" width="15.140625" style="200" customWidth="1"/>
    <col min="4613" max="4864" width="9.140625" style="200"/>
    <col min="4865" max="4865" width="5" style="200" customWidth="1"/>
    <col min="4866" max="4866" width="47" style="200" customWidth="1"/>
    <col min="4867" max="4868" width="15.140625" style="200" customWidth="1"/>
    <col min="4869" max="5120" width="9.140625" style="200"/>
    <col min="5121" max="5121" width="5" style="200" customWidth="1"/>
    <col min="5122" max="5122" width="47" style="200" customWidth="1"/>
    <col min="5123" max="5124" width="15.140625" style="200" customWidth="1"/>
    <col min="5125" max="5376" width="9.140625" style="200"/>
    <col min="5377" max="5377" width="5" style="200" customWidth="1"/>
    <col min="5378" max="5378" width="47" style="200" customWidth="1"/>
    <col min="5379" max="5380" width="15.140625" style="200" customWidth="1"/>
    <col min="5381" max="5632" width="9.140625" style="200"/>
    <col min="5633" max="5633" width="5" style="200" customWidth="1"/>
    <col min="5634" max="5634" width="47" style="200" customWidth="1"/>
    <col min="5635" max="5636" width="15.140625" style="200" customWidth="1"/>
    <col min="5637" max="5888" width="9.140625" style="200"/>
    <col min="5889" max="5889" width="5" style="200" customWidth="1"/>
    <col min="5890" max="5890" width="47" style="200" customWidth="1"/>
    <col min="5891" max="5892" width="15.140625" style="200" customWidth="1"/>
    <col min="5893" max="6144" width="9.140625" style="200"/>
    <col min="6145" max="6145" width="5" style="200" customWidth="1"/>
    <col min="6146" max="6146" width="47" style="200" customWidth="1"/>
    <col min="6147" max="6148" width="15.140625" style="200" customWidth="1"/>
    <col min="6149" max="6400" width="9.140625" style="200"/>
    <col min="6401" max="6401" width="5" style="200" customWidth="1"/>
    <col min="6402" max="6402" width="47" style="200" customWidth="1"/>
    <col min="6403" max="6404" width="15.140625" style="200" customWidth="1"/>
    <col min="6405" max="6656" width="9.140625" style="200"/>
    <col min="6657" max="6657" width="5" style="200" customWidth="1"/>
    <col min="6658" max="6658" width="47" style="200" customWidth="1"/>
    <col min="6659" max="6660" width="15.140625" style="200" customWidth="1"/>
    <col min="6661" max="6912" width="9.140625" style="200"/>
    <col min="6913" max="6913" width="5" style="200" customWidth="1"/>
    <col min="6914" max="6914" width="47" style="200" customWidth="1"/>
    <col min="6915" max="6916" width="15.140625" style="200" customWidth="1"/>
    <col min="6917" max="7168" width="9.140625" style="200"/>
    <col min="7169" max="7169" width="5" style="200" customWidth="1"/>
    <col min="7170" max="7170" width="47" style="200" customWidth="1"/>
    <col min="7171" max="7172" width="15.140625" style="200" customWidth="1"/>
    <col min="7173" max="7424" width="9.140625" style="200"/>
    <col min="7425" max="7425" width="5" style="200" customWidth="1"/>
    <col min="7426" max="7426" width="47" style="200" customWidth="1"/>
    <col min="7427" max="7428" width="15.140625" style="200" customWidth="1"/>
    <col min="7429" max="7680" width="9.140625" style="200"/>
    <col min="7681" max="7681" width="5" style="200" customWidth="1"/>
    <col min="7682" max="7682" width="47" style="200" customWidth="1"/>
    <col min="7683" max="7684" width="15.140625" style="200" customWidth="1"/>
    <col min="7685" max="7936" width="9.140625" style="200"/>
    <col min="7937" max="7937" width="5" style="200" customWidth="1"/>
    <col min="7938" max="7938" width="47" style="200" customWidth="1"/>
    <col min="7939" max="7940" width="15.140625" style="200" customWidth="1"/>
    <col min="7941" max="8192" width="9.140625" style="200"/>
    <col min="8193" max="8193" width="5" style="200" customWidth="1"/>
    <col min="8194" max="8194" width="47" style="200" customWidth="1"/>
    <col min="8195" max="8196" width="15.140625" style="200" customWidth="1"/>
    <col min="8197" max="8448" width="9.140625" style="200"/>
    <col min="8449" max="8449" width="5" style="200" customWidth="1"/>
    <col min="8450" max="8450" width="47" style="200" customWidth="1"/>
    <col min="8451" max="8452" width="15.140625" style="200" customWidth="1"/>
    <col min="8453" max="8704" width="9.140625" style="200"/>
    <col min="8705" max="8705" width="5" style="200" customWidth="1"/>
    <col min="8706" max="8706" width="47" style="200" customWidth="1"/>
    <col min="8707" max="8708" width="15.140625" style="200" customWidth="1"/>
    <col min="8709" max="8960" width="9.140625" style="200"/>
    <col min="8961" max="8961" width="5" style="200" customWidth="1"/>
    <col min="8962" max="8962" width="47" style="200" customWidth="1"/>
    <col min="8963" max="8964" width="15.140625" style="200" customWidth="1"/>
    <col min="8965" max="9216" width="9.140625" style="200"/>
    <col min="9217" max="9217" width="5" style="200" customWidth="1"/>
    <col min="9218" max="9218" width="47" style="200" customWidth="1"/>
    <col min="9219" max="9220" width="15.140625" style="200" customWidth="1"/>
    <col min="9221" max="9472" width="9.140625" style="200"/>
    <col min="9473" max="9473" width="5" style="200" customWidth="1"/>
    <col min="9474" max="9474" width="47" style="200" customWidth="1"/>
    <col min="9475" max="9476" width="15.140625" style="200" customWidth="1"/>
    <col min="9477" max="9728" width="9.140625" style="200"/>
    <col min="9729" max="9729" width="5" style="200" customWidth="1"/>
    <col min="9730" max="9730" width="47" style="200" customWidth="1"/>
    <col min="9731" max="9732" width="15.140625" style="200" customWidth="1"/>
    <col min="9733" max="9984" width="9.140625" style="200"/>
    <col min="9985" max="9985" width="5" style="200" customWidth="1"/>
    <col min="9986" max="9986" width="47" style="200" customWidth="1"/>
    <col min="9987" max="9988" width="15.140625" style="200" customWidth="1"/>
    <col min="9989" max="10240" width="9.140625" style="200"/>
    <col min="10241" max="10241" width="5" style="200" customWidth="1"/>
    <col min="10242" max="10242" width="47" style="200" customWidth="1"/>
    <col min="10243" max="10244" width="15.140625" style="200" customWidth="1"/>
    <col min="10245" max="10496" width="9.140625" style="200"/>
    <col min="10497" max="10497" width="5" style="200" customWidth="1"/>
    <col min="10498" max="10498" width="47" style="200" customWidth="1"/>
    <col min="10499" max="10500" width="15.140625" style="200" customWidth="1"/>
    <col min="10501" max="10752" width="9.140625" style="200"/>
    <col min="10753" max="10753" width="5" style="200" customWidth="1"/>
    <col min="10754" max="10754" width="47" style="200" customWidth="1"/>
    <col min="10755" max="10756" width="15.140625" style="200" customWidth="1"/>
    <col min="10757" max="11008" width="9.140625" style="200"/>
    <col min="11009" max="11009" width="5" style="200" customWidth="1"/>
    <col min="11010" max="11010" width="47" style="200" customWidth="1"/>
    <col min="11011" max="11012" width="15.140625" style="200" customWidth="1"/>
    <col min="11013" max="11264" width="9.140625" style="200"/>
    <col min="11265" max="11265" width="5" style="200" customWidth="1"/>
    <col min="11266" max="11266" width="47" style="200" customWidth="1"/>
    <col min="11267" max="11268" width="15.140625" style="200" customWidth="1"/>
    <col min="11269" max="11520" width="9.140625" style="200"/>
    <col min="11521" max="11521" width="5" style="200" customWidth="1"/>
    <col min="11522" max="11522" width="47" style="200" customWidth="1"/>
    <col min="11523" max="11524" width="15.140625" style="200" customWidth="1"/>
    <col min="11525" max="11776" width="9.140625" style="200"/>
    <col min="11777" max="11777" width="5" style="200" customWidth="1"/>
    <col min="11778" max="11778" width="47" style="200" customWidth="1"/>
    <col min="11779" max="11780" width="15.140625" style="200" customWidth="1"/>
    <col min="11781" max="12032" width="9.140625" style="200"/>
    <col min="12033" max="12033" width="5" style="200" customWidth="1"/>
    <col min="12034" max="12034" width="47" style="200" customWidth="1"/>
    <col min="12035" max="12036" width="15.140625" style="200" customWidth="1"/>
    <col min="12037" max="12288" width="9.140625" style="200"/>
    <col min="12289" max="12289" width="5" style="200" customWidth="1"/>
    <col min="12290" max="12290" width="47" style="200" customWidth="1"/>
    <col min="12291" max="12292" width="15.140625" style="200" customWidth="1"/>
    <col min="12293" max="12544" width="9.140625" style="200"/>
    <col min="12545" max="12545" width="5" style="200" customWidth="1"/>
    <col min="12546" max="12546" width="47" style="200" customWidth="1"/>
    <col min="12547" max="12548" width="15.140625" style="200" customWidth="1"/>
    <col min="12549" max="12800" width="9.140625" style="200"/>
    <col min="12801" max="12801" width="5" style="200" customWidth="1"/>
    <col min="12802" max="12802" width="47" style="200" customWidth="1"/>
    <col min="12803" max="12804" width="15.140625" style="200" customWidth="1"/>
    <col min="12805" max="13056" width="9.140625" style="200"/>
    <col min="13057" max="13057" width="5" style="200" customWidth="1"/>
    <col min="13058" max="13058" width="47" style="200" customWidth="1"/>
    <col min="13059" max="13060" width="15.140625" style="200" customWidth="1"/>
    <col min="13061" max="13312" width="9.140625" style="200"/>
    <col min="13313" max="13313" width="5" style="200" customWidth="1"/>
    <col min="13314" max="13314" width="47" style="200" customWidth="1"/>
    <col min="13315" max="13316" width="15.140625" style="200" customWidth="1"/>
    <col min="13317" max="13568" width="9.140625" style="200"/>
    <col min="13569" max="13569" width="5" style="200" customWidth="1"/>
    <col min="13570" max="13570" width="47" style="200" customWidth="1"/>
    <col min="13571" max="13572" width="15.140625" style="200" customWidth="1"/>
    <col min="13573" max="13824" width="9.140625" style="200"/>
    <col min="13825" max="13825" width="5" style="200" customWidth="1"/>
    <col min="13826" max="13826" width="47" style="200" customWidth="1"/>
    <col min="13827" max="13828" width="15.140625" style="200" customWidth="1"/>
    <col min="13829" max="14080" width="9.140625" style="200"/>
    <col min="14081" max="14081" width="5" style="200" customWidth="1"/>
    <col min="14082" max="14082" width="47" style="200" customWidth="1"/>
    <col min="14083" max="14084" width="15.140625" style="200" customWidth="1"/>
    <col min="14085" max="14336" width="9.140625" style="200"/>
    <col min="14337" max="14337" width="5" style="200" customWidth="1"/>
    <col min="14338" max="14338" width="47" style="200" customWidth="1"/>
    <col min="14339" max="14340" width="15.140625" style="200" customWidth="1"/>
    <col min="14341" max="14592" width="9.140625" style="200"/>
    <col min="14593" max="14593" width="5" style="200" customWidth="1"/>
    <col min="14594" max="14594" width="47" style="200" customWidth="1"/>
    <col min="14595" max="14596" width="15.140625" style="200" customWidth="1"/>
    <col min="14597" max="14848" width="9.140625" style="200"/>
    <col min="14849" max="14849" width="5" style="200" customWidth="1"/>
    <col min="14850" max="14850" width="47" style="200" customWidth="1"/>
    <col min="14851" max="14852" width="15.140625" style="200" customWidth="1"/>
    <col min="14853" max="15104" width="9.140625" style="200"/>
    <col min="15105" max="15105" width="5" style="200" customWidth="1"/>
    <col min="15106" max="15106" width="47" style="200" customWidth="1"/>
    <col min="15107" max="15108" width="15.140625" style="200" customWidth="1"/>
    <col min="15109" max="15360" width="9.140625" style="200"/>
    <col min="15361" max="15361" width="5" style="200" customWidth="1"/>
    <col min="15362" max="15362" width="47" style="200" customWidth="1"/>
    <col min="15363" max="15364" width="15.140625" style="200" customWidth="1"/>
    <col min="15365" max="15616" width="9.140625" style="200"/>
    <col min="15617" max="15617" width="5" style="200" customWidth="1"/>
    <col min="15618" max="15618" width="47" style="200" customWidth="1"/>
    <col min="15619" max="15620" width="15.140625" style="200" customWidth="1"/>
    <col min="15621" max="15872" width="9.140625" style="200"/>
    <col min="15873" max="15873" width="5" style="200" customWidth="1"/>
    <col min="15874" max="15874" width="47" style="200" customWidth="1"/>
    <col min="15875" max="15876" width="15.140625" style="200" customWidth="1"/>
    <col min="15877" max="16128" width="9.140625" style="200"/>
    <col min="16129" max="16129" width="5" style="200" customWidth="1"/>
    <col min="16130" max="16130" width="47" style="200" customWidth="1"/>
    <col min="16131" max="16132" width="15.140625" style="200" customWidth="1"/>
    <col min="16133" max="16384" width="9.140625" style="200"/>
  </cols>
  <sheetData>
    <row r="1" spans="1:4" x14ac:dyDescent="0.25">
      <c r="B1" s="1132" t="s">
        <v>1061</v>
      </c>
      <c r="C1" s="1132"/>
      <c r="D1" s="1132"/>
    </row>
    <row r="2" spans="1:4" x14ac:dyDescent="0.25">
      <c r="B2" s="477"/>
      <c r="C2" s="477"/>
      <c r="D2" s="477"/>
    </row>
    <row r="3" spans="1:4" x14ac:dyDescent="0.25">
      <c r="B3" s="477"/>
      <c r="C3" s="477"/>
      <c r="D3" s="477"/>
    </row>
    <row r="4" spans="1:4" x14ac:dyDescent="0.25">
      <c r="B4" s="477"/>
      <c r="C4" s="477"/>
      <c r="D4" s="477"/>
    </row>
    <row r="5" spans="1:4" ht="25.5" customHeight="1" x14ac:dyDescent="0.25">
      <c r="B5" s="1133" t="s">
        <v>591</v>
      </c>
      <c r="C5" s="1133"/>
      <c r="D5" s="1133"/>
    </row>
    <row r="7" spans="1:4" s="479" customFormat="1" ht="15.75" thickBot="1" x14ac:dyDescent="0.3">
      <c r="A7" s="478"/>
      <c r="D7" s="480" t="s">
        <v>743</v>
      </c>
    </row>
    <row r="8" spans="1:4" s="484" customFormat="1" ht="48" customHeight="1" thickBot="1" x14ac:dyDescent="0.3">
      <c r="A8" s="481" t="s">
        <v>570</v>
      </c>
      <c r="B8" s="482" t="s">
        <v>125</v>
      </c>
      <c r="C8" s="482" t="s">
        <v>592</v>
      </c>
      <c r="D8" s="483" t="s">
        <v>593</v>
      </c>
    </row>
    <row r="9" spans="1:4" s="484" customFormat="1" ht="14.1" customHeight="1" thickBot="1" x14ac:dyDescent="0.3">
      <c r="A9" s="485" t="s">
        <v>128</v>
      </c>
      <c r="B9" s="202" t="s">
        <v>125</v>
      </c>
      <c r="C9" s="202" t="s">
        <v>130</v>
      </c>
      <c r="D9" s="203" t="s">
        <v>131</v>
      </c>
    </row>
    <row r="10" spans="1:4" ht="18" customHeight="1" x14ac:dyDescent="0.25">
      <c r="A10" s="486" t="s">
        <v>9</v>
      </c>
      <c r="B10" s="487" t="s">
        <v>594</v>
      </c>
      <c r="C10" s="488"/>
      <c r="D10" s="362"/>
    </row>
    <row r="11" spans="1:4" ht="18" customHeight="1" x14ac:dyDescent="0.25">
      <c r="A11" s="489" t="s">
        <v>31</v>
      </c>
      <c r="B11" s="490" t="s">
        <v>595</v>
      </c>
      <c r="C11" s="491"/>
      <c r="D11" s="365"/>
    </row>
    <row r="12" spans="1:4" ht="18" customHeight="1" x14ac:dyDescent="0.25">
      <c r="A12" s="489" t="s">
        <v>41</v>
      </c>
      <c r="B12" s="490" t="s">
        <v>596</v>
      </c>
      <c r="C12" s="491"/>
      <c r="D12" s="365"/>
    </row>
    <row r="13" spans="1:4" ht="18" customHeight="1" x14ac:dyDescent="0.25">
      <c r="A13" s="489" t="s">
        <v>43</v>
      </c>
      <c r="B13" s="490" t="s">
        <v>597</v>
      </c>
      <c r="C13" s="491"/>
      <c r="D13" s="365"/>
    </row>
    <row r="14" spans="1:4" ht="18" customHeight="1" x14ac:dyDescent="0.25">
      <c r="A14" s="489" t="s">
        <v>50</v>
      </c>
      <c r="B14" s="490" t="s">
        <v>598</v>
      </c>
      <c r="C14" s="492"/>
      <c r="D14" s="343"/>
    </row>
    <row r="15" spans="1:4" ht="18" customHeight="1" x14ac:dyDescent="0.25">
      <c r="A15" s="489" t="s">
        <v>58</v>
      </c>
      <c r="B15" s="490" t="s">
        <v>599</v>
      </c>
      <c r="C15" s="492"/>
      <c r="D15" s="343"/>
    </row>
    <row r="16" spans="1:4" ht="18" customHeight="1" x14ac:dyDescent="0.25">
      <c r="A16" s="489" t="s">
        <v>60</v>
      </c>
      <c r="B16" s="493" t="s">
        <v>600</v>
      </c>
      <c r="C16" s="492"/>
      <c r="D16" s="343"/>
    </row>
    <row r="17" spans="1:4" ht="18" customHeight="1" x14ac:dyDescent="0.25">
      <c r="A17" s="489" t="s">
        <v>62</v>
      </c>
      <c r="B17" s="493" t="s">
        <v>601</v>
      </c>
      <c r="C17" s="492"/>
      <c r="D17" s="343"/>
    </row>
    <row r="18" spans="1:4" ht="18" customHeight="1" x14ac:dyDescent="0.25">
      <c r="A18" s="489" t="s">
        <v>64</v>
      </c>
      <c r="B18" s="493" t="s">
        <v>602</v>
      </c>
      <c r="C18" s="492"/>
      <c r="D18" s="343"/>
    </row>
    <row r="19" spans="1:4" ht="18" customHeight="1" x14ac:dyDescent="0.25">
      <c r="A19" s="489" t="s">
        <v>72</v>
      </c>
      <c r="B19" s="493" t="s">
        <v>603</v>
      </c>
      <c r="C19" s="492"/>
      <c r="D19" s="343"/>
    </row>
    <row r="20" spans="1:4" ht="18" customHeight="1" x14ac:dyDescent="0.25">
      <c r="A20" s="489" t="s">
        <v>447</v>
      </c>
      <c r="B20" s="493" t="s">
        <v>604</v>
      </c>
      <c r="C20" s="492"/>
      <c r="D20" s="343"/>
    </row>
    <row r="21" spans="1:4" ht="22.5" customHeight="1" x14ac:dyDescent="0.25">
      <c r="A21" s="489" t="s">
        <v>448</v>
      </c>
      <c r="B21" s="493" t="s">
        <v>605</v>
      </c>
      <c r="C21" s="492"/>
      <c r="D21" s="343"/>
    </row>
    <row r="22" spans="1:4" ht="18" customHeight="1" x14ac:dyDescent="0.25">
      <c r="A22" s="489" t="s">
        <v>449</v>
      </c>
      <c r="B22" s="490" t="s">
        <v>606</v>
      </c>
      <c r="C22" s="492">
        <v>2978793</v>
      </c>
      <c r="D22" s="343">
        <v>417371</v>
      </c>
    </row>
    <row r="23" spans="1:4" ht="18" customHeight="1" x14ac:dyDescent="0.25">
      <c r="A23" s="489" t="s">
        <v>452</v>
      </c>
      <c r="B23" s="490" t="s">
        <v>607</v>
      </c>
      <c r="C23" s="492"/>
      <c r="D23" s="343"/>
    </row>
    <row r="24" spans="1:4" ht="18" customHeight="1" x14ac:dyDescent="0.25">
      <c r="A24" s="489" t="s">
        <v>455</v>
      </c>
      <c r="B24" s="490" t="s">
        <v>608</v>
      </c>
      <c r="C24" s="492"/>
      <c r="D24" s="343"/>
    </row>
    <row r="25" spans="1:4" ht="18" customHeight="1" x14ac:dyDescent="0.25">
      <c r="A25" s="489" t="s">
        <v>458</v>
      </c>
      <c r="B25" s="490" t="s">
        <v>609</v>
      </c>
      <c r="C25" s="492"/>
      <c r="D25" s="343"/>
    </row>
    <row r="26" spans="1:4" ht="18" customHeight="1" x14ac:dyDescent="0.25">
      <c r="A26" s="489" t="s">
        <v>461</v>
      </c>
      <c r="B26" s="490" t="s">
        <v>610</v>
      </c>
      <c r="C26" s="492"/>
      <c r="D26" s="343"/>
    </row>
    <row r="27" spans="1:4" ht="18" customHeight="1" x14ac:dyDescent="0.25">
      <c r="A27" s="489" t="s">
        <v>464</v>
      </c>
      <c r="B27" s="494" t="s">
        <v>611</v>
      </c>
      <c r="C27" s="342">
        <v>3986363</v>
      </c>
      <c r="D27" s="343">
        <v>3950363</v>
      </c>
    </row>
    <row r="28" spans="1:4" ht="18" customHeight="1" x14ac:dyDescent="0.25">
      <c r="A28" s="489" t="s">
        <v>467</v>
      </c>
      <c r="B28" s="495" t="s">
        <v>612</v>
      </c>
      <c r="C28" s="342"/>
      <c r="D28" s="343"/>
    </row>
    <row r="29" spans="1:4" ht="18" customHeight="1" thickBot="1" x14ac:dyDescent="0.3">
      <c r="A29" s="496" t="s">
        <v>470</v>
      </c>
      <c r="B29" s="497" t="s">
        <v>613</v>
      </c>
      <c r="C29" s="498"/>
      <c r="D29" s="499"/>
    </row>
    <row r="30" spans="1:4" ht="18" customHeight="1" thickBot="1" x14ac:dyDescent="0.3">
      <c r="A30" s="500"/>
      <c r="B30" s="501" t="s">
        <v>111</v>
      </c>
      <c r="C30" s="316">
        <f>SUM(C10:C29)</f>
        <v>6965156</v>
      </c>
      <c r="D30" s="317">
        <f>SUM(D10:D29)</f>
        <v>4367734</v>
      </c>
    </row>
    <row r="31" spans="1:4" ht="8.25" customHeight="1" x14ac:dyDescent="0.25">
      <c r="A31" s="502"/>
      <c r="B31" s="1134"/>
      <c r="C31" s="1134"/>
      <c r="D31" s="1134"/>
    </row>
  </sheetData>
  <mergeCells count="3">
    <mergeCell ref="B1:D1"/>
    <mergeCell ref="B5:D5"/>
    <mergeCell ref="B31:D31"/>
  </mergeCells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50"/>
  <sheetViews>
    <sheetView topLeftCell="A127" zoomScale="125" zoomScaleNormal="100" zoomScaleSheetLayoutView="85" workbookViewId="0">
      <selection activeCell="A10" sqref="A10"/>
    </sheetView>
  </sheetViews>
  <sheetFormatPr defaultRowHeight="12.75" x14ac:dyDescent="0.25"/>
  <cols>
    <col min="1" max="1" width="16.7109375" style="276" customWidth="1"/>
    <col min="2" max="2" width="61.7109375" style="277" customWidth="1"/>
    <col min="3" max="3" width="21.42578125" style="282" customWidth="1"/>
    <col min="4" max="256" width="9.140625" style="200"/>
    <col min="257" max="257" width="16.7109375" style="200" customWidth="1"/>
    <col min="258" max="258" width="61.7109375" style="200" customWidth="1"/>
    <col min="259" max="259" width="21.42578125" style="200" customWidth="1"/>
    <col min="260" max="512" width="9.140625" style="200"/>
    <col min="513" max="513" width="16.7109375" style="200" customWidth="1"/>
    <col min="514" max="514" width="61.7109375" style="200" customWidth="1"/>
    <col min="515" max="515" width="21.42578125" style="200" customWidth="1"/>
    <col min="516" max="768" width="9.140625" style="200"/>
    <col min="769" max="769" width="16.7109375" style="200" customWidth="1"/>
    <col min="770" max="770" width="61.7109375" style="200" customWidth="1"/>
    <col min="771" max="771" width="21.42578125" style="200" customWidth="1"/>
    <col min="772" max="1024" width="9.140625" style="200"/>
    <col min="1025" max="1025" width="16.7109375" style="200" customWidth="1"/>
    <col min="1026" max="1026" width="61.7109375" style="200" customWidth="1"/>
    <col min="1027" max="1027" width="21.42578125" style="200" customWidth="1"/>
    <col min="1028" max="1280" width="9.140625" style="200"/>
    <col min="1281" max="1281" width="16.7109375" style="200" customWidth="1"/>
    <col min="1282" max="1282" width="61.7109375" style="200" customWidth="1"/>
    <col min="1283" max="1283" width="21.42578125" style="200" customWidth="1"/>
    <col min="1284" max="1536" width="9.140625" style="200"/>
    <col min="1537" max="1537" width="16.7109375" style="200" customWidth="1"/>
    <col min="1538" max="1538" width="61.7109375" style="200" customWidth="1"/>
    <col min="1539" max="1539" width="21.42578125" style="200" customWidth="1"/>
    <col min="1540" max="1792" width="9.140625" style="200"/>
    <col min="1793" max="1793" width="16.7109375" style="200" customWidth="1"/>
    <col min="1794" max="1794" width="61.7109375" style="200" customWidth="1"/>
    <col min="1795" max="1795" width="21.42578125" style="200" customWidth="1"/>
    <col min="1796" max="2048" width="9.140625" style="200"/>
    <col min="2049" max="2049" width="16.7109375" style="200" customWidth="1"/>
    <col min="2050" max="2050" width="61.7109375" style="200" customWidth="1"/>
    <col min="2051" max="2051" width="21.42578125" style="200" customWidth="1"/>
    <col min="2052" max="2304" width="9.140625" style="200"/>
    <col min="2305" max="2305" width="16.7109375" style="200" customWidth="1"/>
    <col min="2306" max="2306" width="61.7109375" style="200" customWidth="1"/>
    <col min="2307" max="2307" width="21.42578125" style="200" customWidth="1"/>
    <col min="2308" max="2560" width="9.140625" style="200"/>
    <col min="2561" max="2561" width="16.7109375" style="200" customWidth="1"/>
    <col min="2562" max="2562" width="61.7109375" style="200" customWidth="1"/>
    <col min="2563" max="2563" width="21.42578125" style="200" customWidth="1"/>
    <col min="2564" max="2816" width="9.140625" style="200"/>
    <col min="2817" max="2817" width="16.7109375" style="200" customWidth="1"/>
    <col min="2818" max="2818" width="61.7109375" style="200" customWidth="1"/>
    <col min="2819" max="2819" width="21.42578125" style="200" customWidth="1"/>
    <col min="2820" max="3072" width="9.140625" style="200"/>
    <col min="3073" max="3073" width="16.7109375" style="200" customWidth="1"/>
    <col min="3074" max="3074" width="61.7109375" style="200" customWidth="1"/>
    <col min="3075" max="3075" width="21.42578125" style="200" customWidth="1"/>
    <col min="3076" max="3328" width="9.140625" style="200"/>
    <col min="3329" max="3329" width="16.7109375" style="200" customWidth="1"/>
    <col min="3330" max="3330" width="61.7109375" style="200" customWidth="1"/>
    <col min="3331" max="3331" width="21.42578125" style="200" customWidth="1"/>
    <col min="3332" max="3584" width="9.140625" style="200"/>
    <col min="3585" max="3585" width="16.7109375" style="200" customWidth="1"/>
    <col min="3586" max="3586" width="61.7109375" style="200" customWidth="1"/>
    <col min="3587" max="3587" width="21.42578125" style="200" customWidth="1"/>
    <col min="3588" max="3840" width="9.140625" style="200"/>
    <col min="3841" max="3841" width="16.7109375" style="200" customWidth="1"/>
    <col min="3842" max="3842" width="61.7109375" style="200" customWidth="1"/>
    <col min="3843" max="3843" width="21.42578125" style="200" customWidth="1"/>
    <col min="3844" max="4096" width="9.140625" style="200"/>
    <col min="4097" max="4097" width="16.7109375" style="200" customWidth="1"/>
    <col min="4098" max="4098" width="61.7109375" style="200" customWidth="1"/>
    <col min="4099" max="4099" width="21.42578125" style="200" customWidth="1"/>
    <col min="4100" max="4352" width="9.140625" style="200"/>
    <col min="4353" max="4353" width="16.7109375" style="200" customWidth="1"/>
    <col min="4354" max="4354" width="61.7109375" style="200" customWidth="1"/>
    <col min="4355" max="4355" width="21.42578125" style="200" customWidth="1"/>
    <col min="4356" max="4608" width="9.140625" style="200"/>
    <col min="4609" max="4609" width="16.7109375" style="200" customWidth="1"/>
    <col min="4610" max="4610" width="61.7109375" style="200" customWidth="1"/>
    <col min="4611" max="4611" width="21.42578125" style="200" customWidth="1"/>
    <col min="4612" max="4864" width="9.140625" style="200"/>
    <col min="4865" max="4865" width="16.7109375" style="200" customWidth="1"/>
    <col min="4866" max="4866" width="61.7109375" style="200" customWidth="1"/>
    <col min="4867" max="4867" width="21.42578125" style="200" customWidth="1"/>
    <col min="4868" max="5120" width="9.140625" style="200"/>
    <col min="5121" max="5121" width="16.7109375" style="200" customWidth="1"/>
    <col min="5122" max="5122" width="61.7109375" style="200" customWidth="1"/>
    <col min="5123" max="5123" width="21.42578125" style="200" customWidth="1"/>
    <col min="5124" max="5376" width="9.140625" style="200"/>
    <col min="5377" max="5377" width="16.7109375" style="200" customWidth="1"/>
    <col min="5378" max="5378" width="61.7109375" style="200" customWidth="1"/>
    <col min="5379" max="5379" width="21.42578125" style="200" customWidth="1"/>
    <col min="5380" max="5632" width="9.140625" style="200"/>
    <col min="5633" max="5633" width="16.7109375" style="200" customWidth="1"/>
    <col min="5634" max="5634" width="61.7109375" style="200" customWidth="1"/>
    <col min="5635" max="5635" width="21.42578125" style="200" customWidth="1"/>
    <col min="5636" max="5888" width="9.140625" style="200"/>
    <col min="5889" max="5889" width="16.7109375" style="200" customWidth="1"/>
    <col min="5890" max="5890" width="61.7109375" style="200" customWidth="1"/>
    <col min="5891" max="5891" width="21.42578125" style="200" customWidth="1"/>
    <col min="5892" max="6144" width="9.140625" style="200"/>
    <col min="6145" max="6145" width="16.7109375" style="200" customWidth="1"/>
    <col min="6146" max="6146" width="61.7109375" style="200" customWidth="1"/>
    <col min="6147" max="6147" width="21.42578125" style="200" customWidth="1"/>
    <col min="6148" max="6400" width="9.140625" style="200"/>
    <col min="6401" max="6401" width="16.7109375" style="200" customWidth="1"/>
    <col min="6402" max="6402" width="61.7109375" style="200" customWidth="1"/>
    <col min="6403" max="6403" width="21.42578125" style="200" customWidth="1"/>
    <col min="6404" max="6656" width="9.140625" style="200"/>
    <col min="6657" max="6657" width="16.7109375" style="200" customWidth="1"/>
    <col min="6658" max="6658" width="61.7109375" style="200" customWidth="1"/>
    <col min="6659" max="6659" width="21.42578125" style="200" customWidth="1"/>
    <col min="6660" max="6912" width="9.140625" style="200"/>
    <col min="6913" max="6913" width="16.7109375" style="200" customWidth="1"/>
    <col min="6914" max="6914" width="61.7109375" style="200" customWidth="1"/>
    <col min="6915" max="6915" width="21.42578125" style="200" customWidth="1"/>
    <col min="6916" max="7168" width="9.140625" style="200"/>
    <col min="7169" max="7169" width="16.7109375" style="200" customWidth="1"/>
    <col min="7170" max="7170" width="61.7109375" style="200" customWidth="1"/>
    <col min="7171" max="7171" width="21.42578125" style="200" customWidth="1"/>
    <col min="7172" max="7424" width="9.140625" style="200"/>
    <col min="7425" max="7425" width="16.7109375" style="200" customWidth="1"/>
    <col min="7426" max="7426" width="61.7109375" style="200" customWidth="1"/>
    <col min="7427" max="7427" width="21.42578125" style="200" customWidth="1"/>
    <col min="7428" max="7680" width="9.140625" style="200"/>
    <col min="7681" max="7681" width="16.7109375" style="200" customWidth="1"/>
    <col min="7682" max="7682" width="61.7109375" style="200" customWidth="1"/>
    <col min="7683" max="7683" width="21.42578125" style="200" customWidth="1"/>
    <col min="7684" max="7936" width="9.140625" style="200"/>
    <col min="7937" max="7937" width="16.7109375" style="200" customWidth="1"/>
    <col min="7938" max="7938" width="61.7109375" style="200" customWidth="1"/>
    <col min="7939" max="7939" width="21.42578125" style="200" customWidth="1"/>
    <col min="7940" max="8192" width="9.140625" style="200"/>
    <col min="8193" max="8193" width="16.7109375" style="200" customWidth="1"/>
    <col min="8194" max="8194" width="61.7109375" style="200" customWidth="1"/>
    <col min="8195" max="8195" width="21.42578125" style="200" customWidth="1"/>
    <col min="8196" max="8448" width="9.140625" style="200"/>
    <col min="8449" max="8449" width="16.7109375" style="200" customWidth="1"/>
    <col min="8450" max="8450" width="61.7109375" style="200" customWidth="1"/>
    <col min="8451" max="8451" width="21.42578125" style="200" customWidth="1"/>
    <col min="8452" max="8704" width="9.140625" style="200"/>
    <col min="8705" max="8705" width="16.7109375" style="200" customWidth="1"/>
    <col min="8706" max="8706" width="61.7109375" style="200" customWidth="1"/>
    <col min="8707" max="8707" width="21.42578125" style="200" customWidth="1"/>
    <col min="8708" max="8960" width="9.140625" style="200"/>
    <col min="8961" max="8961" width="16.7109375" style="200" customWidth="1"/>
    <col min="8962" max="8962" width="61.7109375" style="200" customWidth="1"/>
    <col min="8963" max="8963" width="21.42578125" style="200" customWidth="1"/>
    <col min="8964" max="9216" width="9.140625" style="200"/>
    <col min="9217" max="9217" width="16.7109375" style="200" customWidth="1"/>
    <col min="9218" max="9218" width="61.7109375" style="200" customWidth="1"/>
    <col min="9219" max="9219" width="21.42578125" style="200" customWidth="1"/>
    <col min="9220" max="9472" width="9.140625" style="200"/>
    <col min="9473" max="9473" width="16.7109375" style="200" customWidth="1"/>
    <col min="9474" max="9474" width="61.7109375" style="200" customWidth="1"/>
    <col min="9475" max="9475" width="21.42578125" style="200" customWidth="1"/>
    <col min="9476" max="9728" width="9.140625" style="200"/>
    <col min="9729" max="9729" width="16.7109375" style="200" customWidth="1"/>
    <col min="9730" max="9730" width="61.7109375" style="200" customWidth="1"/>
    <col min="9731" max="9731" width="21.42578125" style="200" customWidth="1"/>
    <col min="9732" max="9984" width="9.140625" style="200"/>
    <col min="9985" max="9985" width="16.7109375" style="200" customWidth="1"/>
    <col min="9986" max="9986" width="61.7109375" style="200" customWidth="1"/>
    <col min="9987" max="9987" width="21.42578125" style="200" customWidth="1"/>
    <col min="9988" max="10240" width="9.140625" style="200"/>
    <col min="10241" max="10241" width="16.7109375" style="200" customWidth="1"/>
    <col min="10242" max="10242" width="61.7109375" style="200" customWidth="1"/>
    <col min="10243" max="10243" width="21.42578125" style="200" customWidth="1"/>
    <col min="10244" max="10496" width="9.140625" style="200"/>
    <col min="10497" max="10497" width="16.7109375" style="200" customWidth="1"/>
    <col min="10498" max="10498" width="61.7109375" style="200" customWidth="1"/>
    <col min="10499" max="10499" width="21.42578125" style="200" customWidth="1"/>
    <col min="10500" max="10752" width="9.140625" style="200"/>
    <col min="10753" max="10753" width="16.7109375" style="200" customWidth="1"/>
    <col min="10754" max="10754" width="61.7109375" style="200" customWidth="1"/>
    <col min="10755" max="10755" width="21.42578125" style="200" customWidth="1"/>
    <col min="10756" max="11008" width="9.140625" style="200"/>
    <col min="11009" max="11009" width="16.7109375" style="200" customWidth="1"/>
    <col min="11010" max="11010" width="61.7109375" style="200" customWidth="1"/>
    <col min="11011" max="11011" width="21.42578125" style="200" customWidth="1"/>
    <col min="11012" max="11264" width="9.140625" style="200"/>
    <col min="11265" max="11265" width="16.7109375" style="200" customWidth="1"/>
    <col min="11266" max="11266" width="61.7109375" style="200" customWidth="1"/>
    <col min="11267" max="11267" width="21.42578125" style="200" customWidth="1"/>
    <col min="11268" max="11520" width="9.140625" style="200"/>
    <col min="11521" max="11521" width="16.7109375" style="200" customWidth="1"/>
    <col min="11522" max="11522" width="61.7109375" style="200" customWidth="1"/>
    <col min="11523" max="11523" width="21.42578125" style="200" customWidth="1"/>
    <col min="11524" max="11776" width="9.140625" style="200"/>
    <col min="11777" max="11777" width="16.7109375" style="200" customWidth="1"/>
    <col min="11778" max="11778" width="61.7109375" style="200" customWidth="1"/>
    <col min="11779" max="11779" width="21.42578125" style="200" customWidth="1"/>
    <col min="11780" max="12032" width="9.140625" style="200"/>
    <col min="12033" max="12033" width="16.7109375" style="200" customWidth="1"/>
    <col min="12034" max="12034" width="61.7109375" style="200" customWidth="1"/>
    <col min="12035" max="12035" width="21.42578125" style="200" customWidth="1"/>
    <col min="12036" max="12288" width="9.140625" style="200"/>
    <col min="12289" max="12289" width="16.7109375" style="200" customWidth="1"/>
    <col min="12290" max="12290" width="61.7109375" style="200" customWidth="1"/>
    <col min="12291" max="12291" width="21.42578125" style="200" customWidth="1"/>
    <col min="12292" max="12544" width="9.140625" style="200"/>
    <col min="12545" max="12545" width="16.7109375" style="200" customWidth="1"/>
    <col min="12546" max="12546" width="61.7109375" style="200" customWidth="1"/>
    <col min="12547" max="12547" width="21.42578125" style="200" customWidth="1"/>
    <col min="12548" max="12800" width="9.140625" style="200"/>
    <col min="12801" max="12801" width="16.7109375" style="200" customWidth="1"/>
    <col min="12802" max="12802" width="61.7109375" style="200" customWidth="1"/>
    <col min="12803" max="12803" width="21.42578125" style="200" customWidth="1"/>
    <col min="12804" max="13056" width="9.140625" style="200"/>
    <col min="13057" max="13057" width="16.7109375" style="200" customWidth="1"/>
    <col min="13058" max="13058" width="61.7109375" style="200" customWidth="1"/>
    <col min="13059" max="13059" width="21.42578125" style="200" customWidth="1"/>
    <col min="13060" max="13312" width="9.140625" style="200"/>
    <col min="13313" max="13313" width="16.7109375" style="200" customWidth="1"/>
    <col min="13314" max="13314" width="61.7109375" style="200" customWidth="1"/>
    <col min="13315" max="13315" width="21.42578125" style="200" customWidth="1"/>
    <col min="13316" max="13568" width="9.140625" style="200"/>
    <col min="13569" max="13569" width="16.7109375" style="200" customWidth="1"/>
    <col min="13570" max="13570" width="61.7109375" style="200" customWidth="1"/>
    <col min="13571" max="13571" width="21.42578125" style="200" customWidth="1"/>
    <col min="13572" max="13824" width="9.140625" style="200"/>
    <col min="13825" max="13825" width="16.7109375" style="200" customWidth="1"/>
    <col min="13826" max="13826" width="61.7109375" style="200" customWidth="1"/>
    <col min="13827" max="13827" width="21.42578125" style="200" customWidth="1"/>
    <col min="13828" max="14080" width="9.140625" style="200"/>
    <col min="14081" max="14081" width="16.7109375" style="200" customWidth="1"/>
    <col min="14082" max="14082" width="61.7109375" style="200" customWidth="1"/>
    <col min="14083" max="14083" width="21.42578125" style="200" customWidth="1"/>
    <col min="14084" max="14336" width="9.140625" style="200"/>
    <col min="14337" max="14337" width="16.7109375" style="200" customWidth="1"/>
    <col min="14338" max="14338" width="61.7109375" style="200" customWidth="1"/>
    <col min="14339" max="14339" width="21.42578125" style="200" customWidth="1"/>
    <col min="14340" max="14592" width="9.140625" style="200"/>
    <col min="14593" max="14593" width="16.7109375" style="200" customWidth="1"/>
    <col min="14594" max="14594" width="61.7109375" style="200" customWidth="1"/>
    <col min="14595" max="14595" width="21.42578125" style="200" customWidth="1"/>
    <col min="14596" max="14848" width="9.140625" style="200"/>
    <col min="14849" max="14849" width="16.7109375" style="200" customWidth="1"/>
    <col min="14850" max="14850" width="61.7109375" style="200" customWidth="1"/>
    <col min="14851" max="14851" width="21.42578125" style="200" customWidth="1"/>
    <col min="14852" max="15104" width="9.140625" style="200"/>
    <col min="15105" max="15105" width="16.7109375" style="200" customWidth="1"/>
    <col min="15106" max="15106" width="61.7109375" style="200" customWidth="1"/>
    <col min="15107" max="15107" width="21.42578125" style="200" customWidth="1"/>
    <col min="15108" max="15360" width="9.140625" style="200"/>
    <col min="15361" max="15361" width="16.7109375" style="200" customWidth="1"/>
    <col min="15362" max="15362" width="61.7109375" style="200" customWidth="1"/>
    <col min="15363" max="15363" width="21.42578125" style="200" customWidth="1"/>
    <col min="15364" max="15616" width="9.140625" style="200"/>
    <col min="15617" max="15617" width="16.7109375" style="200" customWidth="1"/>
    <col min="15618" max="15618" width="61.7109375" style="200" customWidth="1"/>
    <col min="15619" max="15619" width="21.42578125" style="200" customWidth="1"/>
    <col min="15620" max="15872" width="9.140625" style="200"/>
    <col min="15873" max="15873" width="16.7109375" style="200" customWidth="1"/>
    <col min="15874" max="15874" width="61.7109375" style="200" customWidth="1"/>
    <col min="15875" max="15875" width="21.42578125" style="200" customWidth="1"/>
    <col min="15876" max="16128" width="9.140625" style="200"/>
    <col min="16129" max="16129" width="16.7109375" style="200" customWidth="1"/>
    <col min="16130" max="16130" width="61.7109375" style="200" customWidth="1"/>
    <col min="16131" max="16131" width="21.42578125" style="200" customWidth="1"/>
    <col min="16132" max="16384" width="9.140625" style="200"/>
  </cols>
  <sheetData>
    <row r="1" spans="1:3" s="186" customFormat="1" ht="16.5" customHeight="1" thickBot="1" x14ac:dyDescent="0.3">
      <c r="A1" s="183"/>
      <c r="B1" s="184"/>
      <c r="C1" s="185" t="s">
        <v>1068</v>
      </c>
    </row>
    <row r="2" spans="1:3" s="190" customFormat="1" ht="21" customHeight="1" x14ac:dyDescent="0.25">
      <c r="A2" s="187" t="s">
        <v>320</v>
      </c>
      <c r="B2" s="188" t="s">
        <v>321</v>
      </c>
      <c r="C2" s="189" t="s">
        <v>322</v>
      </c>
    </row>
    <row r="3" spans="1:3" s="190" customFormat="1" ht="16.5" thickBot="1" x14ac:dyDescent="0.3">
      <c r="A3" s="191" t="s">
        <v>2</v>
      </c>
      <c r="B3" s="192" t="s">
        <v>323</v>
      </c>
      <c r="C3" s="193">
        <v>1</v>
      </c>
    </row>
    <row r="4" spans="1:3" s="196" customFormat="1" ht="15.95" customHeight="1" thickBot="1" x14ac:dyDescent="0.3">
      <c r="A4" s="194"/>
      <c r="B4" s="194"/>
      <c r="C4" s="195" t="s">
        <v>743</v>
      </c>
    </row>
    <row r="5" spans="1:3" ht="13.5" thickBot="1" x14ac:dyDescent="0.3">
      <c r="A5" s="197" t="s">
        <v>5</v>
      </c>
      <c r="B5" s="198" t="s">
        <v>6</v>
      </c>
      <c r="C5" s="199" t="s">
        <v>7</v>
      </c>
    </row>
    <row r="6" spans="1:3" s="204" customFormat="1" ht="12.95" customHeight="1" thickBot="1" x14ac:dyDescent="0.3">
      <c r="A6" s="201" t="s">
        <v>128</v>
      </c>
      <c r="B6" s="202" t="s">
        <v>129</v>
      </c>
      <c r="C6" s="203" t="s">
        <v>130</v>
      </c>
    </row>
    <row r="7" spans="1:3" s="204" customFormat="1" ht="15.95" customHeight="1" thickBot="1" x14ac:dyDescent="0.3">
      <c r="A7" s="205"/>
      <c r="B7" s="206" t="s">
        <v>8</v>
      </c>
      <c r="C7" s="207"/>
    </row>
    <row r="8" spans="1:3" s="204" customFormat="1" ht="12" customHeight="1" thickBot="1" x14ac:dyDescent="0.3">
      <c r="A8" s="112" t="s">
        <v>9</v>
      </c>
      <c r="B8" s="208" t="s">
        <v>133</v>
      </c>
      <c r="C8" s="129">
        <f>+C9+C10+C11+C12+C13+C14</f>
        <v>116096951</v>
      </c>
    </row>
    <row r="9" spans="1:3" s="212" customFormat="1" ht="12" customHeight="1" x14ac:dyDescent="0.2">
      <c r="A9" s="209" t="s">
        <v>11</v>
      </c>
      <c r="B9" s="210" t="s">
        <v>134</v>
      </c>
      <c r="C9" s="211">
        <v>49937247</v>
      </c>
    </row>
    <row r="10" spans="1:3" s="216" customFormat="1" ht="12" customHeight="1" x14ac:dyDescent="0.2">
      <c r="A10" s="213" t="s">
        <v>13</v>
      </c>
      <c r="B10" s="214" t="s">
        <v>135</v>
      </c>
      <c r="C10" s="215">
        <v>39160134</v>
      </c>
    </row>
    <row r="11" spans="1:3" s="216" customFormat="1" ht="12" customHeight="1" x14ac:dyDescent="0.2">
      <c r="A11" s="213" t="s">
        <v>15</v>
      </c>
      <c r="B11" s="214" t="s">
        <v>136</v>
      </c>
      <c r="C11" s="215">
        <v>25199570</v>
      </c>
    </row>
    <row r="12" spans="1:3" s="216" customFormat="1" ht="12" customHeight="1" x14ac:dyDescent="0.2">
      <c r="A12" s="213" t="s">
        <v>17</v>
      </c>
      <c r="B12" s="214" t="s">
        <v>137</v>
      </c>
      <c r="C12" s="217">
        <v>1800000</v>
      </c>
    </row>
    <row r="13" spans="1:3" s="216" customFormat="1" ht="12" customHeight="1" x14ac:dyDescent="0.2">
      <c r="A13" s="213" t="s">
        <v>19</v>
      </c>
      <c r="B13" s="124" t="s">
        <v>326</v>
      </c>
      <c r="C13" s="218"/>
    </row>
    <row r="14" spans="1:3" s="212" customFormat="1" ht="12" customHeight="1" thickBot="1" x14ac:dyDescent="0.25">
      <c r="A14" s="219" t="s">
        <v>21</v>
      </c>
      <c r="B14" s="220" t="s">
        <v>139</v>
      </c>
      <c r="C14" s="221"/>
    </row>
    <row r="15" spans="1:3" s="212" customFormat="1" ht="12" customHeight="1" thickBot="1" x14ac:dyDescent="0.3">
      <c r="A15" s="112" t="s">
        <v>31</v>
      </c>
      <c r="B15" s="222" t="s">
        <v>140</v>
      </c>
      <c r="C15" s="129">
        <f>SUM(C16:C21)</f>
        <v>53097598</v>
      </c>
    </row>
    <row r="16" spans="1:3" s="212" customFormat="1" ht="12" customHeight="1" x14ac:dyDescent="0.2">
      <c r="A16" s="223" t="s">
        <v>33</v>
      </c>
      <c r="B16" s="224" t="s">
        <v>34</v>
      </c>
      <c r="C16" s="225"/>
    </row>
    <row r="17" spans="1:3" s="212" customFormat="1" ht="12" customHeight="1" x14ac:dyDescent="0.2">
      <c r="A17" s="213" t="s">
        <v>35</v>
      </c>
      <c r="B17" s="214" t="s">
        <v>141</v>
      </c>
      <c r="C17" s="215"/>
    </row>
    <row r="18" spans="1:3" s="212" customFormat="1" ht="12" customHeight="1" x14ac:dyDescent="0.2">
      <c r="A18" s="213" t="s">
        <v>37</v>
      </c>
      <c r="B18" s="214" t="s">
        <v>142</v>
      </c>
      <c r="C18" s="215"/>
    </row>
    <row r="19" spans="1:3" s="212" customFormat="1" ht="12" customHeight="1" x14ac:dyDescent="0.2">
      <c r="A19" s="213" t="s">
        <v>39</v>
      </c>
      <c r="B19" s="214" t="s">
        <v>143</v>
      </c>
      <c r="C19" s="215"/>
    </row>
    <row r="20" spans="1:3" s="212" customFormat="1" ht="12" customHeight="1" x14ac:dyDescent="0.2">
      <c r="A20" s="213" t="s">
        <v>144</v>
      </c>
      <c r="B20" s="214" t="s">
        <v>145</v>
      </c>
      <c r="C20" s="215">
        <v>53097598</v>
      </c>
    </row>
    <row r="21" spans="1:3" s="216" customFormat="1" ht="12" customHeight="1" thickBot="1" x14ac:dyDescent="0.25">
      <c r="A21" s="226" t="s">
        <v>146</v>
      </c>
      <c r="B21" s="227" t="s">
        <v>147</v>
      </c>
      <c r="C21" s="217"/>
    </row>
    <row r="22" spans="1:3" s="216" customFormat="1" ht="12" customHeight="1" thickBot="1" x14ac:dyDescent="0.3">
      <c r="A22" s="112" t="s">
        <v>41</v>
      </c>
      <c r="B22" s="208" t="s">
        <v>148</v>
      </c>
      <c r="C22" s="129">
        <f>+C23+C24+C25+C26+C27</f>
        <v>0</v>
      </c>
    </row>
    <row r="23" spans="1:3" s="216" customFormat="1" ht="12" hidden="1" customHeight="1" x14ac:dyDescent="0.2">
      <c r="A23" s="223" t="s">
        <v>149</v>
      </c>
      <c r="B23" s="224" t="s">
        <v>150</v>
      </c>
      <c r="C23" s="225"/>
    </row>
    <row r="24" spans="1:3" s="212" customFormat="1" ht="12" hidden="1" customHeight="1" x14ac:dyDescent="0.2">
      <c r="A24" s="213" t="s">
        <v>151</v>
      </c>
      <c r="B24" s="214" t="s">
        <v>152</v>
      </c>
      <c r="C24" s="215"/>
    </row>
    <row r="25" spans="1:3" s="216" customFormat="1" ht="12" hidden="1" customHeight="1" x14ac:dyDescent="0.2">
      <c r="A25" s="213" t="s">
        <v>153</v>
      </c>
      <c r="B25" s="214" t="s">
        <v>154</v>
      </c>
      <c r="C25" s="215"/>
    </row>
    <row r="26" spans="1:3" s="216" customFormat="1" ht="12" hidden="1" customHeight="1" x14ac:dyDescent="0.2">
      <c r="A26" s="213" t="s">
        <v>155</v>
      </c>
      <c r="B26" s="214" t="s">
        <v>156</v>
      </c>
      <c r="C26" s="215"/>
    </row>
    <row r="27" spans="1:3" s="216" customFormat="1" ht="12" hidden="1" customHeight="1" x14ac:dyDescent="0.2">
      <c r="A27" s="213" t="s">
        <v>157</v>
      </c>
      <c r="B27" s="214" t="s">
        <v>158</v>
      </c>
      <c r="C27" s="215"/>
    </row>
    <row r="28" spans="1:3" s="216" customFormat="1" ht="12" hidden="1" customHeight="1" thickBot="1" x14ac:dyDescent="0.25">
      <c r="A28" s="226" t="s">
        <v>159</v>
      </c>
      <c r="B28" s="227" t="s">
        <v>160</v>
      </c>
      <c r="C28" s="217"/>
    </row>
    <row r="29" spans="1:3" s="216" customFormat="1" ht="12" customHeight="1" thickBot="1" x14ac:dyDescent="0.3">
      <c r="A29" s="112" t="s">
        <v>161</v>
      </c>
      <c r="B29" s="208" t="s">
        <v>162</v>
      </c>
      <c r="C29" s="228">
        <f>SUM(C30:C35)</f>
        <v>25400000</v>
      </c>
    </row>
    <row r="30" spans="1:3" s="216" customFormat="1" ht="12" customHeight="1" x14ac:dyDescent="0.2">
      <c r="A30" s="223" t="s">
        <v>45</v>
      </c>
      <c r="B30" s="224" t="s">
        <v>669</v>
      </c>
      <c r="C30" s="229"/>
    </row>
    <row r="31" spans="1:3" s="216" customFormat="1" ht="12" customHeight="1" x14ac:dyDescent="0.2">
      <c r="A31" s="213" t="s">
        <v>163</v>
      </c>
      <c r="B31" s="214" t="s">
        <v>688</v>
      </c>
      <c r="C31" s="215">
        <v>23000000</v>
      </c>
    </row>
    <row r="32" spans="1:3" s="216" customFormat="1" ht="12" customHeight="1" x14ac:dyDescent="0.2">
      <c r="A32" s="213" t="s">
        <v>164</v>
      </c>
      <c r="B32" s="214" t="s">
        <v>689</v>
      </c>
      <c r="C32" s="215"/>
    </row>
    <row r="33" spans="1:3" s="216" customFormat="1" ht="12" customHeight="1" x14ac:dyDescent="0.2">
      <c r="A33" s="213" t="s">
        <v>46</v>
      </c>
      <c r="B33" s="214" t="s">
        <v>165</v>
      </c>
      <c r="C33" s="215">
        <v>2400000</v>
      </c>
    </row>
    <row r="34" spans="1:3" s="216" customFormat="1" ht="12" customHeight="1" x14ac:dyDescent="0.2">
      <c r="A34" s="213" t="s">
        <v>48</v>
      </c>
      <c r="B34" s="214" t="s">
        <v>166</v>
      </c>
      <c r="C34" s="215"/>
    </row>
    <row r="35" spans="1:3" s="216" customFormat="1" ht="12" customHeight="1" thickBot="1" x14ac:dyDescent="0.25">
      <c r="A35" s="226" t="s">
        <v>167</v>
      </c>
      <c r="B35" s="227" t="s">
        <v>168</v>
      </c>
      <c r="C35" s="217"/>
    </row>
    <row r="36" spans="1:3" s="216" customFormat="1" ht="12" customHeight="1" thickBot="1" x14ac:dyDescent="0.3">
      <c r="A36" s="112" t="s">
        <v>50</v>
      </c>
      <c r="B36" s="208" t="s">
        <v>169</v>
      </c>
      <c r="C36" s="129">
        <f>SUM(C37:C46)</f>
        <v>27613039</v>
      </c>
    </row>
    <row r="37" spans="1:3" s="216" customFormat="1" ht="12" customHeight="1" x14ac:dyDescent="0.2">
      <c r="A37" s="223" t="s">
        <v>52</v>
      </c>
      <c r="B37" s="224" t="s">
        <v>12</v>
      </c>
      <c r="C37" s="225">
        <v>9341384</v>
      </c>
    </row>
    <row r="38" spans="1:3" s="216" customFormat="1" ht="12" customHeight="1" x14ac:dyDescent="0.2">
      <c r="A38" s="213" t="s">
        <v>54</v>
      </c>
      <c r="B38" s="214" t="s">
        <v>14</v>
      </c>
      <c r="C38" s="215">
        <v>2550100</v>
      </c>
    </row>
    <row r="39" spans="1:3" s="216" customFormat="1" ht="12" customHeight="1" x14ac:dyDescent="0.2">
      <c r="A39" s="213" t="s">
        <v>56</v>
      </c>
      <c r="B39" s="214" t="s">
        <v>16</v>
      </c>
      <c r="C39" s="215"/>
    </row>
    <row r="40" spans="1:3" s="216" customFormat="1" ht="12" customHeight="1" x14ac:dyDescent="0.2">
      <c r="A40" s="213" t="s">
        <v>170</v>
      </c>
      <c r="B40" s="214" t="s">
        <v>18</v>
      </c>
      <c r="C40" s="215"/>
    </row>
    <row r="41" spans="1:3" s="216" customFormat="1" ht="12" customHeight="1" x14ac:dyDescent="0.2">
      <c r="A41" s="213" t="s">
        <v>171</v>
      </c>
      <c r="B41" s="214" t="s">
        <v>20</v>
      </c>
      <c r="C41" s="215">
        <v>5413740</v>
      </c>
    </row>
    <row r="42" spans="1:3" s="216" customFormat="1" ht="12" customHeight="1" x14ac:dyDescent="0.2">
      <c r="A42" s="213" t="s">
        <v>172</v>
      </c>
      <c r="B42" s="214" t="s">
        <v>173</v>
      </c>
      <c r="C42" s="215">
        <v>10101815</v>
      </c>
    </row>
    <row r="43" spans="1:3" s="216" customFormat="1" ht="12" customHeight="1" x14ac:dyDescent="0.2">
      <c r="A43" s="213" t="s">
        <v>174</v>
      </c>
      <c r="B43" s="214" t="s">
        <v>175</v>
      </c>
      <c r="C43" s="215">
        <v>206000</v>
      </c>
    </row>
    <row r="44" spans="1:3" s="216" customFormat="1" ht="12" customHeight="1" x14ac:dyDescent="0.2">
      <c r="A44" s="213" t="s">
        <v>176</v>
      </c>
      <c r="B44" s="214" t="s">
        <v>26</v>
      </c>
      <c r="C44" s="215"/>
    </row>
    <row r="45" spans="1:3" s="216" customFormat="1" ht="12" customHeight="1" x14ac:dyDescent="0.2">
      <c r="A45" s="213" t="s">
        <v>177</v>
      </c>
      <c r="B45" s="214" t="s">
        <v>28</v>
      </c>
      <c r="C45" s="230"/>
    </row>
    <row r="46" spans="1:3" s="216" customFormat="1" ht="12" customHeight="1" thickBot="1" x14ac:dyDescent="0.25">
      <c r="A46" s="226" t="s">
        <v>178</v>
      </c>
      <c r="B46" s="227" t="s">
        <v>30</v>
      </c>
      <c r="C46" s="231"/>
    </row>
    <row r="47" spans="1:3" s="216" customFormat="1" ht="12" customHeight="1" thickBot="1" x14ac:dyDescent="0.3">
      <c r="A47" s="112" t="s">
        <v>58</v>
      </c>
      <c r="B47" s="208" t="s">
        <v>179</v>
      </c>
      <c r="C47" s="129">
        <f>SUM(C48:C52)</f>
        <v>7180000</v>
      </c>
    </row>
    <row r="48" spans="1:3" s="216" customFormat="1" ht="12" customHeight="1" x14ac:dyDescent="0.2">
      <c r="A48" s="223" t="s">
        <v>180</v>
      </c>
      <c r="B48" s="224" t="s">
        <v>53</v>
      </c>
      <c r="C48" s="232"/>
    </row>
    <row r="49" spans="1:3" s="216" customFormat="1" ht="12" customHeight="1" x14ac:dyDescent="0.2">
      <c r="A49" s="213" t="s">
        <v>181</v>
      </c>
      <c r="B49" s="214" t="s">
        <v>55</v>
      </c>
      <c r="C49" s="230">
        <v>6200000</v>
      </c>
    </row>
    <row r="50" spans="1:3" s="216" customFormat="1" ht="12" customHeight="1" x14ac:dyDescent="0.2">
      <c r="A50" s="213" t="s">
        <v>182</v>
      </c>
      <c r="B50" s="214" t="s">
        <v>57</v>
      </c>
      <c r="C50" s="230">
        <v>980000</v>
      </c>
    </row>
    <row r="51" spans="1:3" s="216" customFormat="1" ht="12" customHeight="1" x14ac:dyDescent="0.2">
      <c r="A51" s="213" t="s">
        <v>183</v>
      </c>
      <c r="B51" s="214" t="s">
        <v>184</v>
      </c>
      <c r="C51" s="230"/>
    </row>
    <row r="52" spans="1:3" s="216" customFormat="1" ht="12" customHeight="1" thickBot="1" x14ac:dyDescent="0.25">
      <c r="A52" s="226" t="s">
        <v>185</v>
      </c>
      <c r="B52" s="227" t="s">
        <v>186</v>
      </c>
      <c r="C52" s="231"/>
    </row>
    <row r="53" spans="1:3" s="216" customFormat="1" ht="12" customHeight="1" thickBot="1" x14ac:dyDescent="0.3">
      <c r="A53" s="112" t="s">
        <v>187</v>
      </c>
      <c r="B53" s="208" t="s">
        <v>188</v>
      </c>
      <c r="C53" s="129">
        <f>SUM(C54:C56)</f>
        <v>0</v>
      </c>
    </row>
    <row r="54" spans="1:3" s="216" customFormat="1" ht="12" customHeight="1" x14ac:dyDescent="0.2">
      <c r="A54" s="223" t="s">
        <v>189</v>
      </c>
      <c r="B54" s="224" t="s">
        <v>190</v>
      </c>
      <c r="C54" s="225"/>
    </row>
    <row r="55" spans="1:3" s="216" customFormat="1" ht="12" customHeight="1" x14ac:dyDescent="0.2">
      <c r="A55" s="213" t="s">
        <v>191</v>
      </c>
      <c r="B55" s="214" t="s">
        <v>192</v>
      </c>
      <c r="C55" s="215"/>
    </row>
    <row r="56" spans="1:3" s="216" customFormat="1" ht="12" customHeight="1" x14ac:dyDescent="0.2">
      <c r="A56" s="213" t="s">
        <v>193</v>
      </c>
      <c r="B56" s="214" t="s">
        <v>194</v>
      </c>
      <c r="C56" s="215"/>
    </row>
    <row r="57" spans="1:3" s="216" customFormat="1" ht="12" customHeight="1" thickBot="1" x14ac:dyDescent="0.25">
      <c r="A57" s="226" t="s">
        <v>195</v>
      </c>
      <c r="B57" s="227" t="s">
        <v>196</v>
      </c>
      <c r="C57" s="217"/>
    </row>
    <row r="58" spans="1:3" s="216" customFormat="1" ht="12" customHeight="1" thickBot="1" x14ac:dyDescent="0.3">
      <c r="A58" s="112" t="s">
        <v>62</v>
      </c>
      <c r="B58" s="222" t="s">
        <v>197</v>
      </c>
      <c r="C58" s="129">
        <f>SUM(C59:C61)</f>
        <v>0</v>
      </c>
    </row>
    <row r="59" spans="1:3" s="216" customFormat="1" ht="12" hidden="1" customHeight="1" x14ac:dyDescent="0.2">
      <c r="A59" s="223" t="s">
        <v>198</v>
      </c>
      <c r="B59" s="224" t="s">
        <v>199</v>
      </c>
      <c r="C59" s="230"/>
    </row>
    <row r="60" spans="1:3" s="216" customFormat="1" ht="12" hidden="1" customHeight="1" x14ac:dyDescent="0.2">
      <c r="A60" s="213" t="s">
        <v>200</v>
      </c>
      <c r="B60" s="214" t="s">
        <v>201</v>
      </c>
      <c r="C60" s="230"/>
    </row>
    <row r="61" spans="1:3" s="216" customFormat="1" ht="12" hidden="1" customHeight="1" x14ac:dyDescent="0.2">
      <c r="A61" s="213" t="s">
        <v>202</v>
      </c>
      <c r="B61" s="214" t="s">
        <v>203</v>
      </c>
      <c r="C61" s="230"/>
    </row>
    <row r="62" spans="1:3" s="216" customFormat="1" ht="12" hidden="1" customHeight="1" thickBot="1" x14ac:dyDescent="0.25">
      <c r="A62" s="226" t="s">
        <v>204</v>
      </c>
      <c r="B62" s="227" t="s">
        <v>205</v>
      </c>
      <c r="C62" s="230"/>
    </row>
    <row r="63" spans="1:3" s="216" customFormat="1" ht="12" customHeight="1" thickBot="1" x14ac:dyDescent="0.3">
      <c r="A63" s="112" t="s">
        <v>64</v>
      </c>
      <c r="B63" s="208" t="s">
        <v>206</v>
      </c>
      <c r="C63" s="228">
        <f>+C8+C15+C22+C29+C36+C47+C53+C58</f>
        <v>229387588</v>
      </c>
    </row>
    <row r="64" spans="1:3" s="216" customFormat="1" ht="12" customHeight="1" thickBot="1" x14ac:dyDescent="0.2">
      <c r="A64" s="233" t="s">
        <v>324</v>
      </c>
      <c r="B64" s="222" t="s">
        <v>208</v>
      </c>
      <c r="C64" s="129">
        <f>SUM(C65:C67)</f>
        <v>0</v>
      </c>
    </row>
    <row r="65" spans="1:3" s="216" customFormat="1" ht="12" customHeight="1" x14ac:dyDescent="0.2">
      <c r="A65" s="223" t="s">
        <v>209</v>
      </c>
      <c r="B65" s="224" t="s">
        <v>210</v>
      </c>
      <c r="C65" s="230"/>
    </row>
    <row r="66" spans="1:3" s="216" customFormat="1" ht="12" customHeight="1" x14ac:dyDescent="0.2">
      <c r="A66" s="213" t="s">
        <v>211</v>
      </c>
      <c r="B66" s="214" t="s">
        <v>212</v>
      </c>
      <c r="C66" s="230"/>
    </row>
    <row r="67" spans="1:3" s="216" customFormat="1" ht="12" customHeight="1" thickBot="1" x14ac:dyDescent="0.25">
      <c r="A67" s="226" t="s">
        <v>213</v>
      </c>
      <c r="B67" s="234" t="s">
        <v>214</v>
      </c>
      <c r="C67" s="230"/>
    </row>
    <row r="68" spans="1:3" s="216" customFormat="1" ht="12" customHeight="1" thickBot="1" x14ac:dyDescent="0.2">
      <c r="A68" s="233" t="s">
        <v>215</v>
      </c>
      <c r="B68" s="222" t="s">
        <v>216</v>
      </c>
      <c r="C68" s="129">
        <f>SUM(C69:C72)</f>
        <v>0</v>
      </c>
    </row>
    <row r="69" spans="1:3" s="216" customFormat="1" ht="12" hidden="1" customHeight="1" x14ac:dyDescent="0.2">
      <c r="A69" s="223" t="s">
        <v>217</v>
      </c>
      <c r="B69" s="224" t="s">
        <v>218</v>
      </c>
      <c r="C69" s="230"/>
    </row>
    <row r="70" spans="1:3" s="216" customFormat="1" ht="12" hidden="1" customHeight="1" x14ac:dyDescent="0.2">
      <c r="A70" s="213" t="s">
        <v>219</v>
      </c>
      <c r="B70" s="214" t="s">
        <v>220</v>
      </c>
      <c r="C70" s="230"/>
    </row>
    <row r="71" spans="1:3" s="216" customFormat="1" ht="12" hidden="1" customHeight="1" x14ac:dyDescent="0.2">
      <c r="A71" s="213" t="s">
        <v>221</v>
      </c>
      <c r="B71" s="214" t="s">
        <v>222</v>
      </c>
      <c r="C71" s="230"/>
    </row>
    <row r="72" spans="1:3" s="216" customFormat="1" ht="12" hidden="1" customHeight="1" thickBot="1" x14ac:dyDescent="0.25">
      <c r="A72" s="226" t="s">
        <v>223</v>
      </c>
      <c r="B72" s="227" t="s">
        <v>224</v>
      </c>
      <c r="C72" s="230"/>
    </row>
    <row r="73" spans="1:3" s="216" customFormat="1" ht="12" customHeight="1" thickBot="1" x14ac:dyDescent="0.2">
      <c r="A73" s="233" t="s">
        <v>225</v>
      </c>
      <c r="B73" s="222" t="s">
        <v>226</v>
      </c>
      <c r="C73" s="129">
        <f>SUM(C74:C75)</f>
        <v>30965274</v>
      </c>
    </row>
    <row r="74" spans="1:3" s="216" customFormat="1" ht="12" customHeight="1" x14ac:dyDescent="0.2">
      <c r="A74" s="223" t="s">
        <v>227</v>
      </c>
      <c r="B74" s="224" t="s">
        <v>228</v>
      </c>
      <c r="C74" s="230">
        <v>30965274</v>
      </c>
    </row>
    <row r="75" spans="1:3" s="216" customFormat="1" ht="12" customHeight="1" thickBot="1" x14ac:dyDescent="0.25">
      <c r="A75" s="226" t="s">
        <v>229</v>
      </c>
      <c r="B75" s="227" t="s">
        <v>230</v>
      </c>
      <c r="C75" s="230"/>
    </row>
    <row r="76" spans="1:3" s="212" customFormat="1" ht="12" customHeight="1" thickBot="1" x14ac:dyDescent="0.2">
      <c r="A76" s="233" t="s">
        <v>231</v>
      </c>
      <c r="B76" s="222" t="s">
        <v>232</v>
      </c>
      <c r="C76" s="129">
        <f>SUM(C77:C79)</f>
        <v>0</v>
      </c>
    </row>
    <row r="77" spans="1:3" s="216" customFormat="1" ht="12" customHeight="1" x14ac:dyDescent="0.2">
      <c r="A77" s="223" t="s">
        <v>233</v>
      </c>
      <c r="B77" s="224" t="s">
        <v>234</v>
      </c>
      <c r="C77" s="230"/>
    </row>
    <row r="78" spans="1:3" s="216" customFormat="1" ht="12" customHeight="1" x14ac:dyDescent="0.2">
      <c r="A78" s="213" t="s">
        <v>235</v>
      </c>
      <c r="B78" s="214" t="s">
        <v>236</v>
      </c>
      <c r="C78" s="230"/>
    </row>
    <row r="79" spans="1:3" s="216" customFormat="1" ht="12" customHeight="1" thickBot="1" x14ac:dyDescent="0.25">
      <c r="A79" s="226" t="s">
        <v>237</v>
      </c>
      <c r="B79" s="227" t="s">
        <v>238</v>
      </c>
      <c r="C79" s="230"/>
    </row>
    <row r="80" spans="1:3" s="216" customFormat="1" ht="12" customHeight="1" thickBot="1" x14ac:dyDescent="0.2">
      <c r="A80" s="233" t="s">
        <v>239</v>
      </c>
      <c r="B80" s="222" t="s">
        <v>240</v>
      </c>
      <c r="C80" s="129">
        <f>SUM(C81:C84)</f>
        <v>0</v>
      </c>
    </row>
    <row r="81" spans="1:3" s="216" customFormat="1" ht="12" customHeight="1" x14ac:dyDescent="0.2">
      <c r="A81" s="235" t="s">
        <v>241</v>
      </c>
      <c r="B81" s="224" t="s">
        <v>242</v>
      </c>
      <c r="C81" s="230"/>
    </row>
    <row r="82" spans="1:3" s="216" customFormat="1" ht="12" customHeight="1" x14ac:dyDescent="0.2">
      <c r="A82" s="236" t="s">
        <v>243</v>
      </c>
      <c r="B82" s="214" t="s">
        <v>244</v>
      </c>
      <c r="C82" s="230"/>
    </row>
    <row r="83" spans="1:3" s="216" customFormat="1" ht="12" customHeight="1" x14ac:dyDescent="0.2">
      <c r="A83" s="236" t="s">
        <v>245</v>
      </c>
      <c r="B83" s="214" t="s">
        <v>246</v>
      </c>
      <c r="C83" s="230"/>
    </row>
    <row r="84" spans="1:3" s="212" customFormat="1" ht="12" customHeight="1" thickBot="1" x14ac:dyDescent="0.25">
      <c r="A84" s="237" t="s">
        <v>247</v>
      </c>
      <c r="B84" s="227" t="s">
        <v>248</v>
      </c>
      <c r="C84" s="230"/>
    </row>
    <row r="85" spans="1:3" s="212" customFormat="1" ht="12" customHeight="1" thickBot="1" x14ac:dyDescent="0.2">
      <c r="A85" s="233" t="s">
        <v>249</v>
      </c>
      <c r="B85" s="222" t="s">
        <v>250</v>
      </c>
      <c r="C85" s="238"/>
    </row>
    <row r="86" spans="1:3" s="212" customFormat="1" ht="12" customHeight="1" thickBot="1" x14ac:dyDescent="0.2">
      <c r="A86" s="233" t="s">
        <v>251</v>
      </c>
      <c r="B86" s="239" t="s">
        <v>252</v>
      </c>
      <c r="C86" s="228">
        <f>+C64+C68+C73+C76+C80+C85</f>
        <v>30965274</v>
      </c>
    </row>
    <row r="87" spans="1:3" s="212" customFormat="1" ht="12" customHeight="1" thickBot="1" x14ac:dyDescent="0.2">
      <c r="A87" s="240" t="s">
        <v>253</v>
      </c>
      <c r="B87" s="241" t="s">
        <v>325</v>
      </c>
      <c r="C87" s="228">
        <f>+C63+C86</f>
        <v>260352862</v>
      </c>
    </row>
    <row r="88" spans="1:3" s="212" customFormat="1" ht="12" customHeight="1" x14ac:dyDescent="0.15">
      <c r="A88" s="242"/>
      <c r="B88" s="243"/>
      <c r="C88" s="244"/>
    </row>
    <row r="89" spans="1:3" s="212" customFormat="1" ht="12" customHeight="1" x14ac:dyDescent="0.15">
      <c r="A89" s="242"/>
      <c r="B89" s="243"/>
      <c r="C89" s="244"/>
    </row>
    <row r="90" spans="1:3" s="216" customFormat="1" ht="15" customHeight="1" x14ac:dyDescent="0.25">
      <c r="A90" s="245"/>
      <c r="B90" s="246"/>
      <c r="C90" s="247"/>
    </row>
    <row r="91" spans="1:3" ht="13.5" thickBot="1" x14ac:dyDescent="0.3">
      <c r="A91" s="248"/>
      <c r="B91" s="249"/>
      <c r="C91" s="250"/>
    </row>
    <row r="92" spans="1:3" s="204" customFormat="1" ht="16.5" customHeight="1" thickBot="1" x14ac:dyDescent="0.3">
      <c r="A92" s="251"/>
      <c r="B92" s="252" t="s">
        <v>74</v>
      </c>
      <c r="C92" s="253"/>
    </row>
    <row r="93" spans="1:3" s="257" customFormat="1" ht="12" customHeight="1" thickBot="1" x14ac:dyDescent="0.3">
      <c r="A93" s="254" t="s">
        <v>9</v>
      </c>
      <c r="B93" s="255" t="s">
        <v>258</v>
      </c>
      <c r="C93" s="256">
        <f>SUM(C94:C98)</f>
        <v>176688176</v>
      </c>
    </row>
    <row r="94" spans="1:3" ht="12" customHeight="1" x14ac:dyDescent="0.25">
      <c r="A94" s="209" t="s">
        <v>11</v>
      </c>
      <c r="B94" s="29" t="s">
        <v>76</v>
      </c>
      <c r="C94" s="211">
        <v>34069300</v>
      </c>
    </row>
    <row r="95" spans="1:3" ht="12" customHeight="1" x14ac:dyDescent="0.25">
      <c r="A95" s="213" t="s">
        <v>1069</v>
      </c>
      <c r="B95" s="31" t="s">
        <v>77</v>
      </c>
      <c r="C95" s="215">
        <v>4764702</v>
      </c>
    </row>
    <row r="96" spans="1:3" ht="12" customHeight="1" x14ac:dyDescent="0.25">
      <c r="A96" s="213" t="s">
        <v>15</v>
      </c>
      <c r="B96" s="31" t="s">
        <v>78</v>
      </c>
      <c r="C96" s="217">
        <v>72417905</v>
      </c>
    </row>
    <row r="97" spans="1:3" ht="12" customHeight="1" x14ac:dyDescent="0.25">
      <c r="A97" s="213" t="s">
        <v>17</v>
      </c>
      <c r="B97" s="258" t="s">
        <v>79</v>
      </c>
      <c r="C97" s="217">
        <v>12394585</v>
      </c>
    </row>
    <row r="98" spans="1:3" ht="12" customHeight="1" x14ac:dyDescent="0.25">
      <c r="A98" s="213" t="s">
        <v>259</v>
      </c>
      <c r="B98" s="155" t="s">
        <v>80</v>
      </c>
      <c r="C98" s="217">
        <v>53041684</v>
      </c>
    </row>
    <row r="99" spans="1:3" ht="12" customHeight="1" x14ac:dyDescent="0.25">
      <c r="A99" s="213" t="s">
        <v>21</v>
      </c>
      <c r="B99" s="31" t="s">
        <v>260</v>
      </c>
      <c r="C99" s="217"/>
    </row>
    <row r="100" spans="1:3" ht="12" customHeight="1" x14ac:dyDescent="0.2">
      <c r="A100" s="213" t="s">
        <v>23</v>
      </c>
      <c r="B100" s="259" t="s">
        <v>261</v>
      </c>
      <c r="C100" s="217"/>
    </row>
    <row r="101" spans="1:3" ht="12" customHeight="1" x14ac:dyDescent="0.25">
      <c r="A101" s="213" t="s">
        <v>25</v>
      </c>
      <c r="B101" s="260" t="s">
        <v>262</v>
      </c>
      <c r="C101" s="217"/>
    </row>
    <row r="102" spans="1:3" ht="12" customHeight="1" x14ac:dyDescent="0.25">
      <c r="A102" s="213" t="s">
        <v>27</v>
      </c>
      <c r="B102" s="260" t="s">
        <v>263</v>
      </c>
      <c r="C102" s="217"/>
    </row>
    <row r="103" spans="1:3" ht="12" customHeight="1" x14ac:dyDescent="0.2">
      <c r="A103" s="213" t="s">
        <v>29</v>
      </c>
      <c r="B103" s="259" t="s">
        <v>264</v>
      </c>
      <c r="C103" s="217">
        <v>39563633</v>
      </c>
    </row>
    <row r="104" spans="1:3" ht="12" customHeight="1" x14ac:dyDescent="0.2">
      <c r="A104" s="213" t="s">
        <v>265</v>
      </c>
      <c r="B104" s="259" t="s">
        <v>266</v>
      </c>
      <c r="C104" s="217"/>
    </row>
    <row r="105" spans="1:3" ht="12" customHeight="1" x14ac:dyDescent="0.25">
      <c r="A105" s="213" t="s">
        <v>267</v>
      </c>
      <c r="B105" s="260" t="s">
        <v>268</v>
      </c>
      <c r="C105" s="217"/>
    </row>
    <row r="106" spans="1:3" ht="12" customHeight="1" x14ac:dyDescent="0.25">
      <c r="A106" s="261" t="s">
        <v>269</v>
      </c>
      <c r="B106" s="262" t="s">
        <v>270</v>
      </c>
      <c r="C106" s="217"/>
    </row>
    <row r="107" spans="1:3" ht="12" customHeight="1" x14ac:dyDescent="0.25">
      <c r="A107" s="213" t="s">
        <v>271</v>
      </c>
      <c r="B107" s="262" t="s">
        <v>272</v>
      </c>
      <c r="C107" s="217"/>
    </row>
    <row r="108" spans="1:3" ht="12" customHeight="1" thickBot="1" x14ac:dyDescent="0.3">
      <c r="A108" s="219" t="s">
        <v>273</v>
      </c>
      <c r="B108" s="263" t="s">
        <v>274</v>
      </c>
      <c r="C108" s="264">
        <v>13478051</v>
      </c>
    </row>
    <row r="109" spans="1:3" ht="12" customHeight="1" thickBot="1" x14ac:dyDescent="0.3">
      <c r="A109" s="112" t="s">
        <v>31</v>
      </c>
      <c r="B109" s="177" t="s">
        <v>275</v>
      </c>
      <c r="C109" s="129">
        <f>+C110+C112+C114</f>
        <v>34244777</v>
      </c>
    </row>
    <row r="110" spans="1:3" ht="12" customHeight="1" x14ac:dyDescent="0.25">
      <c r="A110" s="223" t="s">
        <v>33</v>
      </c>
      <c r="B110" s="31" t="s">
        <v>82</v>
      </c>
      <c r="C110" s="225">
        <v>23026000</v>
      </c>
    </row>
    <row r="111" spans="1:3" ht="12" customHeight="1" x14ac:dyDescent="0.25">
      <c r="A111" s="223" t="s">
        <v>35</v>
      </c>
      <c r="B111" s="265" t="s">
        <v>276</v>
      </c>
      <c r="C111" s="225"/>
    </row>
    <row r="112" spans="1:3" ht="12" customHeight="1" x14ac:dyDescent="0.25">
      <c r="A112" s="223" t="s">
        <v>37</v>
      </c>
      <c r="B112" s="265" t="s">
        <v>83</v>
      </c>
      <c r="C112" s="215">
        <v>11218777</v>
      </c>
    </row>
    <row r="113" spans="1:3" ht="12" customHeight="1" x14ac:dyDescent="0.25">
      <c r="A113" s="223" t="s">
        <v>39</v>
      </c>
      <c r="B113" s="265" t="s">
        <v>277</v>
      </c>
      <c r="C113" s="266"/>
    </row>
    <row r="114" spans="1:3" ht="12" customHeight="1" x14ac:dyDescent="0.25">
      <c r="A114" s="223" t="s">
        <v>144</v>
      </c>
      <c r="B114" s="267" t="s">
        <v>278</v>
      </c>
      <c r="C114" s="266"/>
    </row>
    <row r="115" spans="1:3" ht="12" customHeight="1" x14ac:dyDescent="0.25">
      <c r="A115" s="223" t="s">
        <v>146</v>
      </c>
      <c r="B115" s="268" t="s">
        <v>279</v>
      </c>
      <c r="C115" s="266"/>
    </row>
    <row r="116" spans="1:3" ht="12" customHeight="1" x14ac:dyDescent="0.25">
      <c r="A116" s="223" t="s">
        <v>280</v>
      </c>
      <c r="B116" s="269" t="s">
        <v>281</v>
      </c>
      <c r="C116" s="266"/>
    </row>
    <row r="117" spans="1:3" ht="12" customHeight="1" x14ac:dyDescent="0.25">
      <c r="A117" s="223" t="s">
        <v>282</v>
      </c>
      <c r="B117" s="260" t="s">
        <v>263</v>
      </c>
      <c r="C117" s="266"/>
    </row>
    <row r="118" spans="1:3" ht="12" customHeight="1" x14ac:dyDescent="0.25">
      <c r="A118" s="223" t="s">
        <v>283</v>
      </c>
      <c r="B118" s="260" t="s">
        <v>284</v>
      </c>
      <c r="C118" s="266"/>
    </row>
    <row r="119" spans="1:3" ht="12" customHeight="1" x14ac:dyDescent="0.25">
      <c r="A119" s="223" t="s">
        <v>285</v>
      </c>
      <c r="B119" s="260" t="s">
        <v>286</v>
      </c>
      <c r="C119" s="266"/>
    </row>
    <row r="120" spans="1:3" ht="12" customHeight="1" x14ac:dyDescent="0.25">
      <c r="A120" s="223" t="s">
        <v>287</v>
      </c>
      <c r="B120" s="260" t="s">
        <v>268</v>
      </c>
      <c r="C120" s="266"/>
    </row>
    <row r="121" spans="1:3" ht="12" customHeight="1" x14ac:dyDescent="0.25">
      <c r="A121" s="223" t="s">
        <v>288</v>
      </c>
      <c r="B121" s="260" t="s">
        <v>289</v>
      </c>
      <c r="C121" s="266"/>
    </row>
    <row r="122" spans="1:3" ht="12" customHeight="1" thickBot="1" x14ac:dyDescent="0.3">
      <c r="A122" s="261" t="s">
        <v>290</v>
      </c>
      <c r="B122" s="260" t="s">
        <v>291</v>
      </c>
      <c r="C122" s="270"/>
    </row>
    <row r="123" spans="1:3" ht="12" customHeight="1" thickBot="1" x14ac:dyDescent="0.3">
      <c r="A123" s="112" t="s">
        <v>41</v>
      </c>
      <c r="B123" s="36" t="s">
        <v>292</v>
      </c>
      <c r="C123" s="129">
        <f>+C124+C125</f>
        <v>1400374</v>
      </c>
    </row>
    <row r="124" spans="1:3" ht="12" customHeight="1" x14ac:dyDescent="0.25">
      <c r="A124" s="223" t="s">
        <v>149</v>
      </c>
      <c r="B124" s="34" t="s">
        <v>293</v>
      </c>
      <c r="C124" s="225"/>
    </row>
    <row r="125" spans="1:3" ht="12" customHeight="1" thickBot="1" x14ac:dyDescent="0.3">
      <c r="A125" s="226" t="s">
        <v>151</v>
      </c>
      <c r="B125" s="265" t="s">
        <v>294</v>
      </c>
      <c r="C125" s="217">
        <v>1400374</v>
      </c>
    </row>
    <row r="126" spans="1:3" ht="12" customHeight="1" thickBot="1" x14ac:dyDescent="0.3">
      <c r="A126" s="112" t="s">
        <v>43</v>
      </c>
      <c r="B126" s="36" t="s">
        <v>295</v>
      </c>
      <c r="C126" s="129">
        <f>+C93+C109+C123</f>
        <v>212333327</v>
      </c>
    </row>
    <row r="127" spans="1:3" ht="12" customHeight="1" thickBot="1" x14ac:dyDescent="0.3">
      <c r="A127" s="112" t="s">
        <v>50</v>
      </c>
      <c r="B127" s="36" t="s">
        <v>296</v>
      </c>
      <c r="C127" s="129">
        <f>+C128+C129+C130</f>
        <v>0</v>
      </c>
    </row>
    <row r="128" spans="1:3" s="257" customFormat="1" ht="12" customHeight="1" x14ac:dyDescent="0.25">
      <c r="A128" s="223" t="s">
        <v>52</v>
      </c>
      <c r="B128" s="34" t="s">
        <v>297</v>
      </c>
      <c r="C128" s="266"/>
    </row>
    <row r="129" spans="1:11" ht="12" customHeight="1" x14ac:dyDescent="0.25">
      <c r="A129" s="223" t="s">
        <v>54</v>
      </c>
      <c r="B129" s="34" t="s">
        <v>298</v>
      </c>
      <c r="C129" s="266"/>
    </row>
    <row r="130" spans="1:11" ht="12" customHeight="1" thickBot="1" x14ac:dyDescent="0.3">
      <c r="A130" s="261" t="s">
        <v>56</v>
      </c>
      <c r="B130" s="32" t="s">
        <v>299</v>
      </c>
      <c r="C130" s="266"/>
    </row>
    <row r="131" spans="1:11" ht="12" customHeight="1" thickBot="1" x14ac:dyDescent="0.3">
      <c r="A131" s="112" t="s">
        <v>58</v>
      </c>
      <c r="B131" s="36" t="s">
        <v>300</v>
      </c>
      <c r="C131" s="129">
        <f>+C132+C133+C134+C135</f>
        <v>0</v>
      </c>
    </row>
    <row r="132" spans="1:11" ht="12" customHeight="1" x14ac:dyDescent="0.25">
      <c r="A132" s="223" t="s">
        <v>180</v>
      </c>
      <c r="B132" s="34" t="s">
        <v>301</v>
      </c>
      <c r="C132" s="266"/>
    </row>
    <row r="133" spans="1:11" ht="12" customHeight="1" x14ac:dyDescent="0.25">
      <c r="A133" s="223" t="s">
        <v>181</v>
      </c>
      <c r="B133" s="34" t="s">
        <v>302</v>
      </c>
      <c r="C133" s="266"/>
    </row>
    <row r="134" spans="1:11" ht="12" customHeight="1" x14ac:dyDescent="0.25">
      <c r="A134" s="223" t="s">
        <v>182</v>
      </c>
      <c r="B134" s="34" t="s">
        <v>303</v>
      </c>
      <c r="C134" s="266"/>
    </row>
    <row r="135" spans="1:11" s="257" customFormat="1" ht="12" customHeight="1" thickBot="1" x14ac:dyDescent="0.3">
      <c r="A135" s="261" t="s">
        <v>183</v>
      </c>
      <c r="B135" s="32" t="s">
        <v>304</v>
      </c>
      <c r="C135" s="266"/>
    </row>
    <row r="136" spans="1:11" ht="12" customHeight="1" thickBot="1" x14ac:dyDescent="0.3">
      <c r="A136" s="112" t="s">
        <v>60</v>
      </c>
      <c r="B136" s="36" t="s">
        <v>305</v>
      </c>
      <c r="C136" s="228">
        <f>+C137+C138+C139+C140</f>
        <v>4118725</v>
      </c>
      <c r="K136" s="271"/>
    </row>
    <row r="137" spans="1:11" x14ac:dyDescent="0.25">
      <c r="A137" s="223" t="s">
        <v>189</v>
      </c>
      <c r="B137" s="34" t="s">
        <v>306</v>
      </c>
      <c r="C137" s="266"/>
    </row>
    <row r="138" spans="1:11" ht="12" customHeight="1" x14ac:dyDescent="0.25">
      <c r="A138" s="223" t="s">
        <v>191</v>
      </c>
      <c r="B138" s="34" t="s">
        <v>307</v>
      </c>
      <c r="C138" s="266">
        <v>4118725</v>
      </c>
    </row>
    <row r="139" spans="1:11" s="257" customFormat="1" ht="12" customHeight="1" x14ac:dyDescent="0.25">
      <c r="A139" s="223" t="s">
        <v>193</v>
      </c>
      <c r="B139" s="34" t="s">
        <v>308</v>
      </c>
      <c r="C139" s="266"/>
    </row>
    <row r="140" spans="1:11" s="257" customFormat="1" ht="12" customHeight="1" thickBot="1" x14ac:dyDescent="0.3">
      <c r="A140" s="261" t="s">
        <v>195</v>
      </c>
      <c r="B140" s="32" t="s">
        <v>309</v>
      </c>
      <c r="C140" s="266"/>
    </row>
    <row r="141" spans="1:11" s="257" customFormat="1" ht="12" customHeight="1" thickBot="1" x14ac:dyDescent="0.3">
      <c r="A141" s="112" t="s">
        <v>62</v>
      </c>
      <c r="B141" s="36" t="s">
        <v>687</v>
      </c>
      <c r="C141" s="272">
        <f>+C142+C143+C144+C145</f>
        <v>0</v>
      </c>
    </row>
    <row r="142" spans="1:11" s="257" customFormat="1" ht="12" customHeight="1" x14ac:dyDescent="0.25">
      <c r="A142" s="223" t="s">
        <v>198</v>
      </c>
      <c r="B142" s="34" t="s">
        <v>310</v>
      </c>
      <c r="C142" s="266"/>
    </row>
    <row r="143" spans="1:11" s="257" customFormat="1" ht="12" customHeight="1" x14ac:dyDescent="0.25">
      <c r="A143" s="223" t="s">
        <v>200</v>
      </c>
      <c r="B143" s="34" t="s">
        <v>311</v>
      </c>
      <c r="C143" s="266"/>
    </row>
    <row r="144" spans="1:11" s="257" customFormat="1" ht="12" customHeight="1" x14ac:dyDescent="0.25">
      <c r="A144" s="223" t="s">
        <v>202</v>
      </c>
      <c r="B144" s="34" t="s">
        <v>312</v>
      </c>
      <c r="C144" s="266"/>
    </row>
    <row r="145" spans="1:3" ht="12.75" customHeight="1" thickBot="1" x14ac:dyDescent="0.3">
      <c r="A145" s="223" t="s">
        <v>204</v>
      </c>
      <c r="B145" s="34" t="s">
        <v>313</v>
      </c>
      <c r="C145" s="266"/>
    </row>
    <row r="146" spans="1:3" ht="12" customHeight="1" thickBot="1" x14ac:dyDescent="0.3">
      <c r="A146" s="112" t="s">
        <v>64</v>
      </c>
      <c r="B146" s="36" t="s">
        <v>314</v>
      </c>
      <c r="C146" s="273">
        <f>+C127+C131+C136+C141</f>
        <v>4118725</v>
      </c>
    </row>
    <row r="147" spans="1:3" ht="15" customHeight="1" thickBot="1" x14ac:dyDescent="0.3">
      <c r="A147" s="274" t="s">
        <v>72</v>
      </c>
      <c r="B147" s="275" t="s">
        <v>315</v>
      </c>
      <c r="C147" s="273">
        <f>+C126+C146</f>
        <v>216452052</v>
      </c>
    </row>
    <row r="148" spans="1:3" ht="13.5" thickBot="1" x14ac:dyDescent="0.3">
      <c r="C148" s="278"/>
    </row>
    <row r="149" spans="1:3" ht="15" customHeight="1" thickBot="1" x14ac:dyDescent="0.3">
      <c r="A149" s="279" t="s">
        <v>87</v>
      </c>
      <c r="B149" s="280"/>
      <c r="C149" s="739">
        <v>4</v>
      </c>
    </row>
    <row r="150" spans="1:3" ht="14.25" customHeight="1" thickBot="1" x14ac:dyDescent="0.3">
      <c r="A150" s="279" t="s">
        <v>88</v>
      </c>
      <c r="B150" s="280"/>
      <c r="C150" s="281">
        <v>20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I21"/>
  <sheetViews>
    <sheetView zoomScaleNormal="100" workbookViewId="0">
      <selection activeCell="E2" sqref="E2"/>
    </sheetView>
  </sheetViews>
  <sheetFormatPr defaultRowHeight="12.75" x14ac:dyDescent="0.25"/>
  <cols>
    <col min="1" max="1" width="5.85546875" style="302" customWidth="1"/>
    <col min="2" max="2" width="42.5703125" style="301" customWidth="1"/>
    <col min="3" max="8" width="11" style="301" customWidth="1"/>
    <col min="9" max="9" width="11.85546875" style="301" customWidth="1"/>
    <col min="10" max="256" width="9.140625" style="301"/>
    <col min="257" max="257" width="5.85546875" style="301" customWidth="1"/>
    <col min="258" max="258" width="42.5703125" style="301" customWidth="1"/>
    <col min="259" max="264" width="11" style="301" customWidth="1"/>
    <col min="265" max="265" width="11.85546875" style="301" customWidth="1"/>
    <col min="266" max="512" width="9.140625" style="301"/>
    <col min="513" max="513" width="5.85546875" style="301" customWidth="1"/>
    <col min="514" max="514" width="42.5703125" style="301" customWidth="1"/>
    <col min="515" max="520" width="11" style="301" customWidth="1"/>
    <col min="521" max="521" width="11.85546875" style="301" customWidth="1"/>
    <col min="522" max="768" width="9.140625" style="301"/>
    <col min="769" max="769" width="5.85546875" style="301" customWidth="1"/>
    <col min="770" max="770" width="42.5703125" style="301" customWidth="1"/>
    <col min="771" max="776" width="11" style="301" customWidth="1"/>
    <col min="777" max="777" width="11.85546875" style="301" customWidth="1"/>
    <col min="778" max="1024" width="9.140625" style="301"/>
    <col min="1025" max="1025" width="5.85546875" style="301" customWidth="1"/>
    <col min="1026" max="1026" width="42.5703125" style="301" customWidth="1"/>
    <col min="1027" max="1032" width="11" style="301" customWidth="1"/>
    <col min="1033" max="1033" width="11.85546875" style="301" customWidth="1"/>
    <col min="1034" max="1280" width="9.140625" style="301"/>
    <col min="1281" max="1281" width="5.85546875" style="301" customWidth="1"/>
    <col min="1282" max="1282" width="42.5703125" style="301" customWidth="1"/>
    <col min="1283" max="1288" width="11" style="301" customWidth="1"/>
    <col min="1289" max="1289" width="11.85546875" style="301" customWidth="1"/>
    <col min="1290" max="1536" width="9.140625" style="301"/>
    <col min="1537" max="1537" width="5.85546875" style="301" customWidth="1"/>
    <col min="1538" max="1538" width="42.5703125" style="301" customWidth="1"/>
    <col min="1539" max="1544" width="11" style="301" customWidth="1"/>
    <col min="1545" max="1545" width="11.85546875" style="301" customWidth="1"/>
    <col min="1546" max="1792" width="9.140625" style="301"/>
    <col min="1793" max="1793" width="5.85546875" style="301" customWidth="1"/>
    <col min="1794" max="1794" width="42.5703125" style="301" customWidth="1"/>
    <col min="1795" max="1800" width="11" style="301" customWidth="1"/>
    <col min="1801" max="1801" width="11.85546875" style="301" customWidth="1"/>
    <col min="1802" max="2048" width="9.140625" style="301"/>
    <col min="2049" max="2049" width="5.85546875" style="301" customWidth="1"/>
    <col min="2050" max="2050" width="42.5703125" style="301" customWidth="1"/>
    <col min="2051" max="2056" width="11" style="301" customWidth="1"/>
    <col min="2057" max="2057" width="11.85546875" style="301" customWidth="1"/>
    <col min="2058" max="2304" width="9.140625" style="301"/>
    <col min="2305" max="2305" width="5.85546875" style="301" customWidth="1"/>
    <col min="2306" max="2306" width="42.5703125" style="301" customWidth="1"/>
    <col min="2307" max="2312" width="11" style="301" customWidth="1"/>
    <col min="2313" max="2313" width="11.85546875" style="301" customWidth="1"/>
    <col min="2314" max="2560" width="9.140625" style="301"/>
    <col min="2561" max="2561" width="5.85546875" style="301" customWidth="1"/>
    <col min="2562" max="2562" width="42.5703125" style="301" customWidth="1"/>
    <col min="2563" max="2568" width="11" style="301" customWidth="1"/>
    <col min="2569" max="2569" width="11.85546875" style="301" customWidth="1"/>
    <col min="2570" max="2816" width="9.140625" style="301"/>
    <col min="2817" max="2817" width="5.85546875" style="301" customWidth="1"/>
    <col min="2818" max="2818" width="42.5703125" style="301" customWidth="1"/>
    <col min="2819" max="2824" width="11" style="301" customWidth="1"/>
    <col min="2825" max="2825" width="11.85546875" style="301" customWidth="1"/>
    <col min="2826" max="3072" width="9.140625" style="301"/>
    <col min="3073" max="3073" width="5.85546875" style="301" customWidth="1"/>
    <col min="3074" max="3074" width="42.5703125" style="301" customWidth="1"/>
    <col min="3075" max="3080" width="11" style="301" customWidth="1"/>
    <col min="3081" max="3081" width="11.85546875" style="301" customWidth="1"/>
    <col min="3082" max="3328" width="9.140625" style="301"/>
    <col min="3329" max="3329" width="5.85546875" style="301" customWidth="1"/>
    <col min="3330" max="3330" width="42.5703125" style="301" customWidth="1"/>
    <col min="3331" max="3336" width="11" style="301" customWidth="1"/>
    <col min="3337" max="3337" width="11.85546875" style="301" customWidth="1"/>
    <col min="3338" max="3584" width="9.140625" style="301"/>
    <col min="3585" max="3585" width="5.85546875" style="301" customWidth="1"/>
    <col min="3586" max="3586" width="42.5703125" style="301" customWidth="1"/>
    <col min="3587" max="3592" width="11" style="301" customWidth="1"/>
    <col min="3593" max="3593" width="11.85546875" style="301" customWidth="1"/>
    <col min="3594" max="3840" width="9.140625" style="301"/>
    <col min="3841" max="3841" width="5.85546875" style="301" customWidth="1"/>
    <col min="3842" max="3842" width="42.5703125" style="301" customWidth="1"/>
    <col min="3843" max="3848" width="11" style="301" customWidth="1"/>
    <col min="3849" max="3849" width="11.85546875" style="301" customWidth="1"/>
    <col min="3850" max="4096" width="9.140625" style="301"/>
    <col min="4097" max="4097" width="5.85546875" style="301" customWidth="1"/>
    <col min="4098" max="4098" width="42.5703125" style="301" customWidth="1"/>
    <col min="4099" max="4104" width="11" style="301" customWidth="1"/>
    <col min="4105" max="4105" width="11.85546875" style="301" customWidth="1"/>
    <col min="4106" max="4352" width="9.140625" style="301"/>
    <col min="4353" max="4353" width="5.85546875" style="301" customWidth="1"/>
    <col min="4354" max="4354" width="42.5703125" style="301" customWidth="1"/>
    <col min="4355" max="4360" width="11" style="301" customWidth="1"/>
    <col min="4361" max="4361" width="11.85546875" style="301" customWidth="1"/>
    <col min="4362" max="4608" width="9.140625" style="301"/>
    <col min="4609" max="4609" width="5.85546875" style="301" customWidth="1"/>
    <col min="4610" max="4610" width="42.5703125" style="301" customWidth="1"/>
    <col min="4611" max="4616" width="11" style="301" customWidth="1"/>
    <col min="4617" max="4617" width="11.85546875" style="301" customWidth="1"/>
    <col min="4618" max="4864" width="9.140625" style="301"/>
    <col min="4865" max="4865" width="5.85546875" style="301" customWidth="1"/>
    <col min="4866" max="4866" width="42.5703125" style="301" customWidth="1"/>
    <col min="4867" max="4872" width="11" style="301" customWidth="1"/>
    <col min="4873" max="4873" width="11.85546875" style="301" customWidth="1"/>
    <col min="4874" max="5120" width="9.140625" style="301"/>
    <col min="5121" max="5121" width="5.85546875" style="301" customWidth="1"/>
    <col min="5122" max="5122" width="42.5703125" style="301" customWidth="1"/>
    <col min="5123" max="5128" width="11" style="301" customWidth="1"/>
    <col min="5129" max="5129" width="11.85546875" style="301" customWidth="1"/>
    <col min="5130" max="5376" width="9.140625" style="301"/>
    <col min="5377" max="5377" width="5.85546875" style="301" customWidth="1"/>
    <col min="5378" max="5378" width="42.5703125" style="301" customWidth="1"/>
    <col min="5379" max="5384" width="11" style="301" customWidth="1"/>
    <col min="5385" max="5385" width="11.85546875" style="301" customWidth="1"/>
    <col min="5386" max="5632" width="9.140625" style="301"/>
    <col min="5633" max="5633" width="5.85546875" style="301" customWidth="1"/>
    <col min="5634" max="5634" width="42.5703125" style="301" customWidth="1"/>
    <col min="5635" max="5640" width="11" style="301" customWidth="1"/>
    <col min="5641" max="5641" width="11.85546875" style="301" customWidth="1"/>
    <col min="5642" max="5888" width="9.140625" style="301"/>
    <col min="5889" max="5889" width="5.85546875" style="301" customWidth="1"/>
    <col min="5890" max="5890" width="42.5703125" style="301" customWidth="1"/>
    <col min="5891" max="5896" width="11" style="301" customWidth="1"/>
    <col min="5897" max="5897" width="11.85546875" style="301" customWidth="1"/>
    <col min="5898" max="6144" width="9.140625" style="301"/>
    <col min="6145" max="6145" width="5.85546875" style="301" customWidth="1"/>
    <col min="6146" max="6146" width="42.5703125" style="301" customWidth="1"/>
    <col min="6147" max="6152" width="11" style="301" customWidth="1"/>
    <col min="6153" max="6153" width="11.85546875" style="301" customWidth="1"/>
    <col min="6154" max="6400" width="9.140625" style="301"/>
    <col min="6401" max="6401" width="5.85546875" style="301" customWidth="1"/>
    <col min="6402" max="6402" width="42.5703125" style="301" customWidth="1"/>
    <col min="6403" max="6408" width="11" style="301" customWidth="1"/>
    <col min="6409" max="6409" width="11.85546875" style="301" customWidth="1"/>
    <col min="6410" max="6656" width="9.140625" style="301"/>
    <col min="6657" max="6657" width="5.85546875" style="301" customWidth="1"/>
    <col min="6658" max="6658" width="42.5703125" style="301" customWidth="1"/>
    <col min="6659" max="6664" width="11" style="301" customWidth="1"/>
    <col min="6665" max="6665" width="11.85546875" style="301" customWidth="1"/>
    <col min="6666" max="6912" width="9.140625" style="301"/>
    <col min="6913" max="6913" width="5.85546875" style="301" customWidth="1"/>
    <col min="6914" max="6914" width="42.5703125" style="301" customWidth="1"/>
    <col min="6915" max="6920" width="11" style="301" customWidth="1"/>
    <col min="6921" max="6921" width="11.85546875" style="301" customWidth="1"/>
    <col min="6922" max="7168" width="9.140625" style="301"/>
    <col min="7169" max="7169" width="5.85546875" style="301" customWidth="1"/>
    <col min="7170" max="7170" width="42.5703125" style="301" customWidth="1"/>
    <col min="7171" max="7176" width="11" style="301" customWidth="1"/>
    <col min="7177" max="7177" width="11.85546875" style="301" customWidth="1"/>
    <col min="7178" max="7424" width="9.140625" style="301"/>
    <col min="7425" max="7425" width="5.85546875" style="301" customWidth="1"/>
    <col min="7426" max="7426" width="42.5703125" style="301" customWidth="1"/>
    <col min="7427" max="7432" width="11" style="301" customWidth="1"/>
    <col min="7433" max="7433" width="11.85546875" style="301" customWidth="1"/>
    <col min="7434" max="7680" width="9.140625" style="301"/>
    <col min="7681" max="7681" width="5.85546875" style="301" customWidth="1"/>
    <col min="7682" max="7682" width="42.5703125" style="301" customWidth="1"/>
    <col min="7683" max="7688" width="11" style="301" customWidth="1"/>
    <col min="7689" max="7689" width="11.85546875" style="301" customWidth="1"/>
    <col min="7690" max="7936" width="9.140625" style="301"/>
    <col min="7937" max="7937" width="5.85546875" style="301" customWidth="1"/>
    <col min="7938" max="7938" width="42.5703125" style="301" customWidth="1"/>
    <col min="7939" max="7944" width="11" style="301" customWidth="1"/>
    <col min="7945" max="7945" width="11.85546875" style="301" customWidth="1"/>
    <col min="7946" max="8192" width="9.140625" style="301"/>
    <col min="8193" max="8193" width="5.85546875" style="301" customWidth="1"/>
    <col min="8194" max="8194" width="42.5703125" style="301" customWidth="1"/>
    <col min="8195" max="8200" width="11" style="301" customWidth="1"/>
    <col min="8201" max="8201" width="11.85546875" style="301" customWidth="1"/>
    <col min="8202" max="8448" width="9.140625" style="301"/>
    <col min="8449" max="8449" width="5.85546875" style="301" customWidth="1"/>
    <col min="8450" max="8450" width="42.5703125" style="301" customWidth="1"/>
    <col min="8451" max="8456" width="11" style="301" customWidth="1"/>
    <col min="8457" max="8457" width="11.85546875" style="301" customWidth="1"/>
    <col min="8458" max="8704" width="9.140625" style="301"/>
    <col min="8705" max="8705" width="5.85546875" style="301" customWidth="1"/>
    <col min="8706" max="8706" width="42.5703125" style="301" customWidth="1"/>
    <col min="8707" max="8712" width="11" style="301" customWidth="1"/>
    <col min="8713" max="8713" width="11.85546875" style="301" customWidth="1"/>
    <col min="8714" max="8960" width="9.140625" style="301"/>
    <col min="8961" max="8961" width="5.85546875" style="301" customWidth="1"/>
    <col min="8962" max="8962" width="42.5703125" style="301" customWidth="1"/>
    <col min="8963" max="8968" width="11" style="301" customWidth="1"/>
    <col min="8969" max="8969" width="11.85546875" style="301" customWidth="1"/>
    <col min="8970" max="9216" width="9.140625" style="301"/>
    <col min="9217" max="9217" width="5.85546875" style="301" customWidth="1"/>
    <col min="9218" max="9218" width="42.5703125" style="301" customWidth="1"/>
    <col min="9219" max="9224" width="11" style="301" customWidth="1"/>
    <col min="9225" max="9225" width="11.85546875" style="301" customWidth="1"/>
    <col min="9226" max="9472" width="9.140625" style="301"/>
    <col min="9473" max="9473" width="5.85546875" style="301" customWidth="1"/>
    <col min="9474" max="9474" width="42.5703125" style="301" customWidth="1"/>
    <col min="9475" max="9480" width="11" style="301" customWidth="1"/>
    <col min="9481" max="9481" width="11.85546875" style="301" customWidth="1"/>
    <col min="9482" max="9728" width="9.140625" style="301"/>
    <col min="9729" max="9729" width="5.85546875" style="301" customWidth="1"/>
    <col min="9730" max="9730" width="42.5703125" style="301" customWidth="1"/>
    <col min="9731" max="9736" width="11" style="301" customWidth="1"/>
    <col min="9737" max="9737" width="11.85546875" style="301" customWidth="1"/>
    <col min="9738" max="9984" width="9.140625" style="301"/>
    <col min="9985" max="9985" width="5.85546875" style="301" customWidth="1"/>
    <col min="9986" max="9986" width="42.5703125" style="301" customWidth="1"/>
    <col min="9987" max="9992" width="11" style="301" customWidth="1"/>
    <col min="9993" max="9993" width="11.85546875" style="301" customWidth="1"/>
    <col min="9994" max="10240" width="9.140625" style="301"/>
    <col min="10241" max="10241" width="5.85546875" style="301" customWidth="1"/>
    <col min="10242" max="10242" width="42.5703125" style="301" customWidth="1"/>
    <col min="10243" max="10248" width="11" style="301" customWidth="1"/>
    <col min="10249" max="10249" width="11.85546875" style="301" customWidth="1"/>
    <col min="10250" max="10496" width="9.140625" style="301"/>
    <col min="10497" max="10497" width="5.85546875" style="301" customWidth="1"/>
    <col min="10498" max="10498" width="42.5703125" style="301" customWidth="1"/>
    <col min="10499" max="10504" width="11" style="301" customWidth="1"/>
    <col min="10505" max="10505" width="11.85546875" style="301" customWidth="1"/>
    <col min="10506" max="10752" width="9.140625" style="301"/>
    <col min="10753" max="10753" width="5.85546875" style="301" customWidth="1"/>
    <col min="10754" max="10754" width="42.5703125" style="301" customWidth="1"/>
    <col min="10755" max="10760" width="11" style="301" customWidth="1"/>
    <col min="10761" max="10761" width="11.85546875" style="301" customWidth="1"/>
    <col min="10762" max="11008" width="9.140625" style="301"/>
    <col min="11009" max="11009" width="5.85546875" style="301" customWidth="1"/>
    <col min="11010" max="11010" width="42.5703125" style="301" customWidth="1"/>
    <col min="11011" max="11016" width="11" style="301" customWidth="1"/>
    <col min="11017" max="11017" width="11.85546875" style="301" customWidth="1"/>
    <col min="11018" max="11264" width="9.140625" style="301"/>
    <col min="11265" max="11265" width="5.85546875" style="301" customWidth="1"/>
    <col min="11266" max="11266" width="42.5703125" style="301" customWidth="1"/>
    <col min="11267" max="11272" width="11" style="301" customWidth="1"/>
    <col min="11273" max="11273" width="11.85546875" style="301" customWidth="1"/>
    <col min="11274" max="11520" width="9.140625" style="301"/>
    <col min="11521" max="11521" width="5.85546875" style="301" customWidth="1"/>
    <col min="11522" max="11522" width="42.5703125" style="301" customWidth="1"/>
    <col min="11523" max="11528" width="11" style="301" customWidth="1"/>
    <col min="11529" max="11529" width="11.85546875" style="301" customWidth="1"/>
    <col min="11530" max="11776" width="9.140625" style="301"/>
    <col min="11777" max="11777" width="5.85546875" style="301" customWidth="1"/>
    <col min="11778" max="11778" width="42.5703125" style="301" customWidth="1"/>
    <col min="11779" max="11784" width="11" style="301" customWidth="1"/>
    <col min="11785" max="11785" width="11.85546875" style="301" customWidth="1"/>
    <col min="11786" max="12032" width="9.140625" style="301"/>
    <col min="12033" max="12033" width="5.85546875" style="301" customWidth="1"/>
    <col min="12034" max="12034" width="42.5703125" style="301" customWidth="1"/>
    <col min="12035" max="12040" width="11" style="301" customWidth="1"/>
    <col min="12041" max="12041" width="11.85546875" style="301" customWidth="1"/>
    <col min="12042" max="12288" width="9.140625" style="301"/>
    <col min="12289" max="12289" width="5.85546875" style="301" customWidth="1"/>
    <col min="12290" max="12290" width="42.5703125" style="301" customWidth="1"/>
    <col min="12291" max="12296" width="11" style="301" customWidth="1"/>
    <col min="12297" max="12297" width="11.85546875" style="301" customWidth="1"/>
    <col min="12298" max="12544" width="9.140625" style="301"/>
    <col min="12545" max="12545" width="5.85546875" style="301" customWidth="1"/>
    <col min="12546" max="12546" width="42.5703125" style="301" customWidth="1"/>
    <col min="12547" max="12552" width="11" style="301" customWidth="1"/>
    <col min="12553" max="12553" width="11.85546875" style="301" customWidth="1"/>
    <col min="12554" max="12800" width="9.140625" style="301"/>
    <col min="12801" max="12801" width="5.85546875" style="301" customWidth="1"/>
    <col min="12802" max="12802" width="42.5703125" style="301" customWidth="1"/>
    <col min="12803" max="12808" width="11" style="301" customWidth="1"/>
    <col min="12809" max="12809" width="11.85546875" style="301" customWidth="1"/>
    <col min="12810" max="13056" width="9.140625" style="301"/>
    <col min="13057" max="13057" width="5.85546875" style="301" customWidth="1"/>
    <col min="13058" max="13058" width="42.5703125" style="301" customWidth="1"/>
    <col min="13059" max="13064" width="11" style="301" customWidth="1"/>
    <col min="13065" max="13065" width="11.85546875" style="301" customWidth="1"/>
    <col min="13066" max="13312" width="9.140625" style="301"/>
    <col min="13313" max="13313" width="5.85546875" style="301" customWidth="1"/>
    <col min="13314" max="13314" width="42.5703125" style="301" customWidth="1"/>
    <col min="13315" max="13320" width="11" style="301" customWidth="1"/>
    <col min="13321" max="13321" width="11.85546875" style="301" customWidth="1"/>
    <col min="13322" max="13568" width="9.140625" style="301"/>
    <col min="13569" max="13569" width="5.85546875" style="301" customWidth="1"/>
    <col min="13570" max="13570" width="42.5703125" style="301" customWidth="1"/>
    <col min="13571" max="13576" width="11" style="301" customWidth="1"/>
    <col min="13577" max="13577" width="11.85546875" style="301" customWidth="1"/>
    <col min="13578" max="13824" width="9.140625" style="301"/>
    <col min="13825" max="13825" width="5.85546875" style="301" customWidth="1"/>
    <col min="13826" max="13826" width="42.5703125" style="301" customWidth="1"/>
    <col min="13827" max="13832" width="11" style="301" customWidth="1"/>
    <col min="13833" max="13833" width="11.85546875" style="301" customWidth="1"/>
    <col min="13834" max="14080" width="9.140625" style="301"/>
    <col min="14081" max="14081" width="5.85546875" style="301" customWidth="1"/>
    <col min="14082" max="14082" width="42.5703125" style="301" customWidth="1"/>
    <col min="14083" max="14088" width="11" style="301" customWidth="1"/>
    <col min="14089" max="14089" width="11.85546875" style="301" customWidth="1"/>
    <col min="14090" max="14336" width="9.140625" style="301"/>
    <col min="14337" max="14337" width="5.85546875" style="301" customWidth="1"/>
    <col min="14338" max="14338" width="42.5703125" style="301" customWidth="1"/>
    <col min="14339" max="14344" width="11" style="301" customWidth="1"/>
    <col min="14345" max="14345" width="11.85546875" style="301" customWidth="1"/>
    <col min="14346" max="14592" width="9.140625" style="301"/>
    <col min="14593" max="14593" width="5.85546875" style="301" customWidth="1"/>
    <col min="14594" max="14594" width="42.5703125" style="301" customWidth="1"/>
    <col min="14595" max="14600" width="11" style="301" customWidth="1"/>
    <col min="14601" max="14601" width="11.85546875" style="301" customWidth="1"/>
    <col min="14602" max="14848" width="9.140625" style="301"/>
    <col min="14849" max="14849" width="5.85546875" style="301" customWidth="1"/>
    <col min="14850" max="14850" width="42.5703125" style="301" customWidth="1"/>
    <col min="14851" max="14856" width="11" style="301" customWidth="1"/>
    <col min="14857" max="14857" width="11.85546875" style="301" customWidth="1"/>
    <col min="14858" max="15104" width="9.140625" style="301"/>
    <col min="15105" max="15105" width="5.85546875" style="301" customWidth="1"/>
    <col min="15106" max="15106" width="42.5703125" style="301" customWidth="1"/>
    <col min="15107" max="15112" width="11" style="301" customWidth="1"/>
    <col min="15113" max="15113" width="11.85546875" style="301" customWidth="1"/>
    <col min="15114" max="15360" width="9.140625" style="301"/>
    <col min="15361" max="15361" width="5.85546875" style="301" customWidth="1"/>
    <col min="15362" max="15362" width="42.5703125" style="301" customWidth="1"/>
    <col min="15363" max="15368" width="11" style="301" customWidth="1"/>
    <col min="15369" max="15369" width="11.85546875" style="301" customWidth="1"/>
    <col min="15370" max="15616" width="9.140625" style="301"/>
    <col min="15617" max="15617" width="5.85546875" style="301" customWidth="1"/>
    <col min="15618" max="15618" width="42.5703125" style="301" customWidth="1"/>
    <col min="15619" max="15624" width="11" style="301" customWidth="1"/>
    <col min="15625" max="15625" width="11.85546875" style="301" customWidth="1"/>
    <col min="15626" max="15872" width="9.140625" style="301"/>
    <col min="15873" max="15873" width="5.85546875" style="301" customWidth="1"/>
    <col min="15874" max="15874" width="42.5703125" style="301" customWidth="1"/>
    <col min="15875" max="15880" width="11" style="301" customWidth="1"/>
    <col min="15881" max="15881" width="11.85546875" style="301" customWidth="1"/>
    <col min="15882" max="16128" width="9.140625" style="301"/>
    <col min="16129" max="16129" width="5.85546875" style="301" customWidth="1"/>
    <col min="16130" max="16130" width="42.5703125" style="301" customWidth="1"/>
    <col min="16131" max="16136" width="11" style="301" customWidth="1"/>
    <col min="16137" max="16137" width="11.85546875" style="301" customWidth="1"/>
    <col min="16138" max="16384" width="9.140625" style="301"/>
  </cols>
  <sheetData>
    <row r="1" spans="1:9" ht="15" customHeight="1" x14ac:dyDescent="0.25">
      <c r="E1" s="1067" t="s">
        <v>1065</v>
      </c>
      <c r="F1" s="1067"/>
      <c r="G1" s="1067"/>
      <c r="H1" s="1067"/>
      <c r="I1" s="1067"/>
    </row>
    <row r="2" spans="1:9" ht="15" customHeight="1" x14ac:dyDescent="0.25">
      <c r="E2" s="303"/>
      <c r="F2" s="303"/>
      <c r="G2" s="303"/>
      <c r="H2" s="303"/>
      <c r="I2" s="303"/>
    </row>
    <row r="3" spans="1:9" ht="15" customHeight="1" x14ac:dyDescent="0.25">
      <c r="E3" s="303"/>
      <c r="F3" s="303"/>
      <c r="G3" s="303"/>
      <c r="H3" s="303"/>
      <c r="I3" s="303"/>
    </row>
    <row r="4" spans="1:9" ht="27.75" customHeight="1" x14ac:dyDescent="0.25">
      <c r="A4" s="1137" t="s">
        <v>614</v>
      </c>
      <c r="B4" s="1137"/>
      <c r="C4" s="1137"/>
      <c r="D4" s="1137"/>
      <c r="E4" s="1137"/>
      <c r="F4" s="1137"/>
      <c r="G4" s="1137"/>
      <c r="H4" s="1137"/>
      <c r="I4" s="1137"/>
    </row>
    <row r="5" spans="1:9" ht="20.25" customHeight="1" thickBot="1" x14ac:dyDescent="0.3">
      <c r="I5" s="503" t="s">
        <v>744</v>
      </c>
    </row>
    <row r="6" spans="1:9" s="504" customFormat="1" ht="26.25" customHeight="1" x14ac:dyDescent="0.25">
      <c r="A6" s="1138" t="s">
        <v>124</v>
      </c>
      <c r="B6" s="1140" t="s">
        <v>615</v>
      </c>
      <c r="C6" s="1138" t="s">
        <v>616</v>
      </c>
      <c r="D6" s="1138" t="s">
        <v>1062</v>
      </c>
      <c r="E6" s="1142" t="s">
        <v>617</v>
      </c>
      <c r="F6" s="1143"/>
      <c r="G6" s="1143"/>
      <c r="H6" s="1144"/>
      <c r="I6" s="1140" t="s">
        <v>97</v>
      </c>
    </row>
    <row r="7" spans="1:9" s="507" customFormat="1" ht="32.25" customHeight="1" thickBot="1" x14ac:dyDescent="0.3">
      <c r="A7" s="1139"/>
      <c r="B7" s="1141"/>
      <c r="C7" s="1141"/>
      <c r="D7" s="1139"/>
      <c r="E7" s="505" t="s">
        <v>725</v>
      </c>
      <c r="F7" s="505" t="s">
        <v>806</v>
      </c>
      <c r="G7" s="505" t="s">
        <v>1063</v>
      </c>
      <c r="H7" s="506" t="s">
        <v>1064</v>
      </c>
      <c r="I7" s="1141"/>
    </row>
    <row r="8" spans="1:9" s="513" customFormat="1" ht="12.95" customHeight="1" thickBot="1" x14ac:dyDescent="0.3">
      <c r="A8" s="508" t="s">
        <v>128</v>
      </c>
      <c r="B8" s="509" t="s">
        <v>129</v>
      </c>
      <c r="C8" s="510" t="s">
        <v>130</v>
      </c>
      <c r="D8" s="509" t="s">
        <v>131</v>
      </c>
      <c r="E8" s="508" t="s">
        <v>132</v>
      </c>
      <c r="F8" s="510" t="s">
        <v>618</v>
      </c>
      <c r="G8" s="510" t="s">
        <v>619</v>
      </c>
      <c r="H8" s="511" t="s">
        <v>620</v>
      </c>
      <c r="I8" s="512" t="s">
        <v>621</v>
      </c>
    </row>
    <row r="9" spans="1:9" ht="24.75" customHeight="1" thickBot="1" x14ac:dyDescent="0.3">
      <c r="A9" s="514" t="s">
        <v>9</v>
      </c>
      <c r="B9" s="515" t="s">
        <v>622</v>
      </c>
      <c r="C9" s="516"/>
      <c r="D9" s="517">
        <f>+D10+D11</f>
        <v>0</v>
      </c>
      <c r="E9" s="518">
        <f>+E10+E11</f>
        <v>0</v>
      </c>
      <c r="F9" s="519">
        <f>+F10+F11</f>
        <v>0</v>
      </c>
      <c r="G9" s="519">
        <f>+G10+G11</f>
        <v>0</v>
      </c>
      <c r="H9" s="520">
        <f>+H10+H11</f>
        <v>0</v>
      </c>
      <c r="I9" s="521">
        <f t="shared" ref="I9:I20" si="0">SUM(D9:H9)</f>
        <v>0</v>
      </c>
    </row>
    <row r="10" spans="1:9" ht="20.100000000000001" customHeight="1" x14ac:dyDescent="0.25">
      <c r="A10" s="522" t="s">
        <v>31</v>
      </c>
      <c r="B10" s="523" t="s">
        <v>623</v>
      </c>
      <c r="C10" s="524"/>
      <c r="D10" s="525"/>
      <c r="E10" s="526"/>
      <c r="F10" s="325"/>
      <c r="G10" s="325"/>
      <c r="H10" s="326"/>
      <c r="I10" s="527">
        <f t="shared" si="0"/>
        <v>0</v>
      </c>
    </row>
    <row r="11" spans="1:9" ht="20.100000000000001" customHeight="1" thickBot="1" x14ac:dyDescent="0.3">
      <c r="A11" s="522" t="s">
        <v>41</v>
      </c>
      <c r="B11" s="523" t="s">
        <v>623</v>
      </c>
      <c r="C11" s="524"/>
      <c r="D11" s="525"/>
      <c r="E11" s="526"/>
      <c r="F11" s="325"/>
      <c r="G11" s="325"/>
      <c r="H11" s="326"/>
      <c r="I11" s="527">
        <f t="shared" si="0"/>
        <v>0</v>
      </c>
    </row>
    <row r="12" spans="1:9" ht="26.1" customHeight="1" thickBot="1" x14ac:dyDescent="0.3">
      <c r="A12" s="514" t="s">
        <v>43</v>
      </c>
      <c r="B12" s="515" t="s">
        <v>624</v>
      </c>
      <c r="C12" s="528"/>
      <c r="D12" s="517">
        <f>+D13+D14</f>
        <v>8695000</v>
      </c>
      <c r="E12" s="518">
        <f>+E13+E14</f>
        <v>821301</v>
      </c>
      <c r="F12" s="519">
        <f>+F13+F14</f>
        <v>821301</v>
      </c>
      <c r="G12" s="519">
        <f>+G13+G14</f>
        <v>821301</v>
      </c>
      <c r="H12" s="520">
        <f>+H13+H14</f>
        <v>0</v>
      </c>
      <c r="I12" s="521">
        <f t="shared" si="0"/>
        <v>11158903</v>
      </c>
    </row>
    <row r="13" spans="1:9" ht="20.100000000000001" customHeight="1" x14ac:dyDescent="0.25">
      <c r="A13" s="522" t="s">
        <v>50</v>
      </c>
      <c r="B13" s="523" t="s">
        <v>625</v>
      </c>
      <c r="C13" s="524" t="s">
        <v>626</v>
      </c>
      <c r="D13" s="525">
        <v>8695000</v>
      </c>
      <c r="E13" s="526">
        <v>821301</v>
      </c>
      <c r="F13" s="325">
        <v>821301</v>
      </c>
      <c r="G13" s="325">
        <v>821301</v>
      </c>
      <c r="H13" s="326"/>
      <c r="I13" s="527">
        <f t="shared" si="0"/>
        <v>11158903</v>
      </c>
    </row>
    <row r="14" spans="1:9" ht="20.100000000000001" customHeight="1" thickBot="1" x14ac:dyDescent="0.3">
      <c r="A14" s="522" t="s">
        <v>58</v>
      </c>
      <c r="B14" s="523" t="s">
        <v>623</v>
      </c>
      <c r="C14" s="524"/>
      <c r="D14" s="525"/>
      <c r="E14" s="526"/>
      <c r="F14" s="325"/>
      <c r="G14" s="325"/>
      <c r="H14" s="326"/>
      <c r="I14" s="527">
        <f t="shared" si="0"/>
        <v>0</v>
      </c>
    </row>
    <row r="15" spans="1:9" ht="20.100000000000001" customHeight="1" thickBot="1" x14ac:dyDescent="0.3">
      <c r="A15" s="514" t="s">
        <v>60</v>
      </c>
      <c r="B15" s="515" t="s">
        <v>627</v>
      </c>
      <c r="C15" s="528"/>
      <c r="D15" s="517">
        <f>+D16</f>
        <v>0</v>
      </c>
      <c r="E15" s="518">
        <f>+E16</f>
        <v>0</v>
      </c>
      <c r="F15" s="519">
        <f>+F16</f>
        <v>0</v>
      </c>
      <c r="G15" s="519">
        <f>+G16</f>
        <v>0</v>
      </c>
      <c r="H15" s="520">
        <f>+H16</f>
        <v>0</v>
      </c>
      <c r="I15" s="521">
        <f t="shared" si="0"/>
        <v>0</v>
      </c>
    </row>
    <row r="16" spans="1:9" ht="20.100000000000001" customHeight="1" thickBot="1" x14ac:dyDescent="0.3">
      <c r="A16" s="522" t="s">
        <v>62</v>
      </c>
      <c r="B16" s="523" t="s">
        <v>623</v>
      </c>
      <c r="C16" s="524"/>
      <c r="D16" s="525"/>
      <c r="E16" s="526"/>
      <c r="F16" s="325"/>
      <c r="G16" s="325"/>
      <c r="H16" s="326"/>
      <c r="I16" s="527">
        <f t="shared" si="0"/>
        <v>0</v>
      </c>
    </row>
    <row r="17" spans="1:9" ht="20.100000000000001" customHeight="1" thickBot="1" x14ac:dyDescent="0.3">
      <c r="A17" s="514" t="s">
        <v>64</v>
      </c>
      <c r="B17" s="515" t="s">
        <v>628</v>
      </c>
      <c r="C17" s="528"/>
      <c r="D17" s="517">
        <f>+D18</f>
        <v>0</v>
      </c>
      <c r="E17" s="518">
        <f>+E18</f>
        <v>0</v>
      </c>
      <c r="F17" s="519">
        <f>+F18</f>
        <v>0</v>
      </c>
      <c r="G17" s="519">
        <f>+G18</f>
        <v>0</v>
      </c>
      <c r="H17" s="520">
        <f>+H18</f>
        <v>0</v>
      </c>
      <c r="I17" s="521">
        <f t="shared" si="0"/>
        <v>0</v>
      </c>
    </row>
    <row r="18" spans="1:9" ht="20.100000000000001" customHeight="1" thickBot="1" x14ac:dyDescent="0.3">
      <c r="A18" s="529" t="s">
        <v>72</v>
      </c>
      <c r="B18" s="530" t="s">
        <v>629</v>
      </c>
      <c r="C18" s="531"/>
      <c r="D18" s="532"/>
      <c r="E18" s="533"/>
      <c r="F18" s="332"/>
      <c r="G18" s="332"/>
      <c r="H18" s="333"/>
      <c r="I18" s="534">
        <f t="shared" si="0"/>
        <v>0</v>
      </c>
    </row>
    <row r="19" spans="1:9" ht="20.100000000000001" customHeight="1" thickBot="1" x14ac:dyDescent="0.3">
      <c r="A19" s="514" t="s">
        <v>447</v>
      </c>
      <c r="B19" s="535" t="s">
        <v>630</v>
      </c>
      <c r="C19" s="528"/>
      <c r="D19" s="517">
        <f>+D20</f>
        <v>0</v>
      </c>
      <c r="E19" s="518">
        <f>+E20</f>
        <v>0</v>
      </c>
      <c r="F19" s="519">
        <f>+F20</f>
        <v>0</v>
      </c>
      <c r="G19" s="519">
        <f>+G20</f>
        <v>0</v>
      </c>
      <c r="H19" s="520">
        <f>+H20</f>
        <v>0</v>
      </c>
      <c r="I19" s="521">
        <f t="shared" si="0"/>
        <v>0</v>
      </c>
    </row>
    <row r="20" spans="1:9" ht="20.100000000000001" customHeight="1" thickBot="1" x14ac:dyDescent="0.3">
      <c r="A20" s="536" t="s">
        <v>448</v>
      </c>
      <c r="B20" s="537" t="s">
        <v>623</v>
      </c>
      <c r="C20" s="538"/>
      <c r="D20" s="539"/>
      <c r="E20" s="540"/>
      <c r="F20" s="541"/>
      <c r="G20" s="541"/>
      <c r="H20" s="542"/>
      <c r="I20" s="543">
        <f t="shared" si="0"/>
        <v>0</v>
      </c>
    </row>
    <row r="21" spans="1:9" ht="20.100000000000001" customHeight="1" thickBot="1" x14ac:dyDescent="0.3">
      <c r="A21" s="1135" t="s">
        <v>631</v>
      </c>
      <c r="B21" s="1136"/>
      <c r="C21" s="544"/>
      <c r="D21" s="517">
        <f t="shared" ref="D21:I21" si="1">+D9+D12+D15+D17+D19</f>
        <v>8695000</v>
      </c>
      <c r="E21" s="518">
        <f t="shared" si="1"/>
        <v>821301</v>
      </c>
      <c r="F21" s="519">
        <f t="shared" si="1"/>
        <v>821301</v>
      </c>
      <c r="G21" s="519">
        <f t="shared" si="1"/>
        <v>821301</v>
      </c>
      <c r="H21" s="520">
        <f t="shared" si="1"/>
        <v>0</v>
      </c>
      <c r="I21" s="521">
        <f t="shared" si="1"/>
        <v>11158903</v>
      </c>
    </row>
  </sheetData>
  <mergeCells count="9">
    <mergeCell ref="A21:B21"/>
    <mergeCell ref="E1:I1"/>
    <mergeCell ref="A4:I4"/>
    <mergeCell ref="A6:A7"/>
    <mergeCell ref="B6:B7"/>
    <mergeCell ref="C6:C7"/>
    <mergeCell ref="D6:D7"/>
    <mergeCell ref="E6:H6"/>
    <mergeCell ref="I6:I7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2"/>
  <sheetViews>
    <sheetView zoomScaleNormal="100" workbookViewId="0">
      <selection activeCell="O28" sqref="O28"/>
    </sheetView>
  </sheetViews>
  <sheetFormatPr defaultRowHeight="15.75" x14ac:dyDescent="0.25"/>
  <cols>
    <col min="1" max="1" width="4.140625" style="442" customWidth="1"/>
    <col min="2" max="2" width="24.7109375" style="443" customWidth="1"/>
    <col min="3" max="11" width="9.5703125" style="443" bestFit="1" customWidth="1"/>
    <col min="12" max="13" width="11.140625" style="443" customWidth="1"/>
    <col min="14" max="14" width="11.28515625" style="443" customWidth="1"/>
    <col min="15" max="15" width="10.85546875" style="442" customWidth="1"/>
    <col min="16" max="256" width="9.140625" style="443"/>
    <col min="257" max="257" width="4.140625" style="443" customWidth="1"/>
    <col min="258" max="258" width="24.7109375" style="443" customWidth="1"/>
    <col min="259" max="260" width="7.7109375" style="443" customWidth="1"/>
    <col min="261" max="261" width="8.140625" style="443" customWidth="1"/>
    <col min="262" max="262" width="7.5703125" style="443" customWidth="1"/>
    <col min="263" max="263" width="7.42578125" style="443" customWidth="1"/>
    <col min="264" max="264" width="7.5703125" style="443" customWidth="1"/>
    <col min="265" max="265" width="7" style="443" customWidth="1"/>
    <col min="266" max="270" width="8.140625" style="443" customWidth="1"/>
    <col min="271" max="271" width="10.85546875" style="443" customWidth="1"/>
    <col min="272" max="512" width="9.140625" style="443"/>
    <col min="513" max="513" width="4.140625" style="443" customWidth="1"/>
    <col min="514" max="514" width="24.7109375" style="443" customWidth="1"/>
    <col min="515" max="516" width="7.7109375" style="443" customWidth="1"/>
    <col min="517" max="517" width="8.140625" style="443" customWidth="1"/>
    <col min="518" max="518" width="7.5703125" style="443" customWidth="1"/>
    <col min="519" max="519" width="7.42578125" style="443" customWidth="1"/>
    <col min="520" max="520" width="7.5703125" style="443" customWidth="1"/>
    <col min="521" max="521" width="7" style="443" customWidth="1"/>
    <col min="522" max="526" width="8.140625" style="443" customWidth="1"/>
    <col min="527" max="527" width="10.85546875" style="443" customWidth="1"/>
    <col min="528" max="768" width="9.140625" style="443"/>
    <col min="769" max="769" width="4.140625" style="443" customWidth="1"/>
    <col min="770" max="770" width="24.7109375" style="443" customWidth="1"/>
    <col min="771" max="772" width="7.7109375" style="443" customWidth="1"/>
    <col min="773" max="773" width="8.140625" style="443" customWidth="1"/>
    <col min="774" max="774" width="7.5703125" style="443" customWidth="1"/>
    <col min="775" max="775" width="7.42578125" style="443" customWidth="1"/>
    <col min="776" max="776" width="7.5703125" style="443" customWidth="1"/>
    <col min="777" max="777" width="7" style="443" customWidth="1"/>
    <col min="778" max="782" width="8.140625" style="443" customWidth="1"/>
    <col min="783" max="783" width="10.85546875" style="443" customWidth="1"/>
    <col min="784" max="1024" width="9.140625" style="443"/>
    <col min="1025" max="1025" width="4.140625" style="443" customWidth="1"/>
    <col min="1026" max="1026" width="24.7109375" style="443" customWidth="1"/>
    <col min="1027" max="1028" width="7.7109375" style="443" customWidth="1"/>
    <col min="1029" max="1029" width="8.140625" style="443" customWidth="1"/>
    <col min="1030" max="1030" width="7.5703125" style="443" customWidth="1"/>
    <col min="1031" max="1031" width="7.42578125" style="443" customWidth="1"/>
    <col min="1032" max="1032" width="7.5703125" style="443" customWidth="1"/>
    <col min="1033" max="1033" width="7" style="443" customWidth="1"/>
    <col min="1034" max="1038" width="8.140625" style="443" customWidth="1"/>
    <col min="1039" max="1039" width="10.85546875" style="443" customWidth="1"/>
    <col min="1040" max="1280" width="9.140625" style="443"/>
    <col min="1281" max="1281" width="4.140625" style="443" customWidth="1"/>
    <col min="1282" max="1282" width="24.7109375" style="443" customWidth="1"/>
    <col min="1283" max="1284" width="7.7109375" style="443" customWidth="1"/>
    <col min="1285" max="1285" width="8.140625" style="443" customWidth="1"/>
    <col min="1286" max="1286" width="7.5703125" style="443" customWidth="1"/>
    <col min="1287" max="1287" width="7.42578125" style="443" customWidth="1"/>
    <col min="1288" max="1288" width="7.5703125" style="443" customWidth="1"/>
    <col min="1289" max="1289" width="7" style="443" customWidth="1"/>
    <col min="1290" max="1294" width="8.140625" style="443" customWidth="1"/>
    <col min="1295" max="1295" width="10.85546875" style="443" customWidth="1"/>
    <col min="1296" max="1536" width="9.140625" style="443"/>
    <col min="1537" max="1537" width="4.140625" style="443" customWidth="1"/>
    <col min="1538" max="1538" width="24.7109375" style="443" customWidth="1"/>
    <col min="1539" max="1540" width="7.7109375" style="443" customWidth="1"/>
    <col min="1541" max="1541" width="8.140625" style="443" customWidth="1"/>
    <col min="1542" max="1542" width="7.5703125" style="443" customWidth="1"/>
    <col min="1543" max="1543" width="7.42578125" style="443" customWidth="1"/>
    <col min="1544" max="1544" width="7.5703125" style="443" customWidth="1"/>
    <col min="1545" max="1545" width="7" style="443" customWidth="1"/>
    <col min="1546" max="1550" width="8.140625" style="443" customWidth="1"/>
    <col min="1551" max="1551" width="10.85546875" style="443" customWidth="1"/>
    <col min="1552" max="1792" width="9.140625" style="443"/>
    <col min="1793" max="1793" width="4.140625" style="443" customWidth="1"/>
    <col min="1794" max="1794" width="24.7109375" style="443" customWidth="1"/>
    <col min="1795" max="1796" width="7.7109375" style="443" customWidth="1"/>
    <col min="1797" max="1797" width="8.140625" style="443" customWidth="1"/>
    <col min="1798" max="1798" width="7.5703125" style="443" customWidth="1"/>
    <col min="1799" max="1799" width="7.42578125" style="443" customWidth="1"/>
    <col min="1800" max="1800" width="7.5703125" style="443" customWidth="1"/>
    <col min="1801" max="1801" width="7" style="443" customWidth="1"/>
    <col min="1802" max="1806" width="8.140625" style="443" customWidth="1"/>
    <col min="1807" max="1807" width="10.85546875" style="443" customWidth="1"/>
    <col min="1808" max="2048" width="9.140625" style="443"/>
    <col min="2049" max="2049" width="4.140625" style="443" customWidth="1"/>
    <col min="2050" max="2050" width="24.7109375" style="443" customWidth="1"/>
    <col min="2051" max="2052" width="7.7109375" style="443" customWidth="1"/>
    <col min="2053" max="2053" width="8.140625" style="443" customWidth="1"/>
    <col min="2054" max="2054" width="7.5703125" style="443" customWidth="1"/>
    <col min="2055" max="2055" width="7.42578125" style="443" customWidth="1"/>
    <col min="2056" max="2056" width="7.5703125" style="443" customWidth="1"/>
    <col min="2057" max="2057" width="7" style="443" customWidth="1"/>
    <col min="2058" max="2062" width="8.140625" style="443" customWidth="1"/>
    <col min="2063" max="2063" width="10.85546875" style="443" customWidth="1"/>
    <col min="2064" max="2304" width="9.140625" style="443"/>
    <col min="2305" max="2305" width="4.140625" style="443" customWidth="1"/>
    <col min="2306" max="2306" width="24.7109375" style="443" customWidth="1"/>
    <col min="2307" max="2308" width="7.7109375" style="443" customWidth="1"/>
    <col min="2309" max="2309" width="8.140625" style="443" customWidth="1"/>
    <col min="2310" max="2310" width="7.5703125" style="443" customWidth="1"/>
    <col min="2311" max="2311" width="7.42578125" style="443" customWidth="1"/>
    <col min="2312" max="2312" width="7.5703125" style="443" customWidth="1"/>
    <col min="2313" max="2313" width="7" style="443" customWidth="1"/>
    <col min="2314" max="2318" width="8.140625" style="443" customWidth="1"/>
    <col min="2319" max="2319" width="10.85546875" style="443" customWidth="1"/>
    <col min="2320" max="2560" width="9.140625" style="443"/>
    <col min="2561" max="2561" width="4.140625" style="443" customWidth="1"/>
    <col min="2562" max="2562" width="24.7109375" style="443" customWidth="1"/>
    <col min="2563" max="2564" width="7.7109375" style="443" customWidth="1"/>
    <col min="2565" max="2565" width="8.140625" style="443" customWidth="1"/>
    <col min="2566" max="2566" width="7.5703125" style="443" customWidth="1"/>
    <col min="2567" max="2567" width="7.42578125" style="443" customWidth="1"/>
    <col min="2568" max="2568" width="7.5703125" style="443" customWidth="1"/>
    <col min="2569" max="2569" width="7" style="443" customWidth="1"/>
    <col min="2570" max="2574" width="8.140625" style="443" customWidth="1"/>
    <col min="2575" max="2575" width="10.85546875" style="443" customWidth="1"/>
    <col min="2576" max="2816" width="9.140625" style="443"/>
    <col min="2817" max="2817" width="4.140625" style="443" customWidth="1"/>
    <col min="2818" max="2818" width="24.7109375" style="443" customWidth="1"/>
    <col min="2819" max="2820" width="7.7109375" style="443" customWidth="1"/>
    <col min="2821" max="2821" width="8.140625" style="443" customWidth="1"/>
    <col min="2822" max="2822" width="7.5703125" style="443" customWidth="1"/>
    <col min="2823" max="2823" width="7.42578125" style="443" customWidth="1"/>
    <col min="2824" max="2824" width="7.5703125" style="443" customWidth="1"/>
    <col min="2825" max="2825" width="7" style="443" customWidth="1"/>
    <col min="2826" max="2830" width="8.140625" style="443" customWidth="1"/>
    <col min="2831" max="2831" width="10.85546875" style="443" customWidth="1"/>
    <col min="2832" max="3072" width="9.140625" style="443"/>
    <col min="3073" max="3073" width="4.140625" style="443" customWidth="1"/>
    <col min="3074" max="3074" width="24.7109375" style="443" customWidth="1"/>
    <col min="3075" max="3076" width="7.7109375" style="443" customWidth="1"/>
    <col min="3077" max="3077" width="8.140625" style="443" customWidth="1"/>
    <col min="3078" max="3078" width="7.5703125" style="443" customWidth="1"/>
    <col min="3079" max="3079" width="7.42578125" style="443" customWidth="1"/>
    <col min="3080" max="3080" width="7.5703125" style="443" customWidth="1"/>
    <col min="3081" max="3081" width="7" style="443" customWidth="1"/>
    <col min="3082" max="3086" width="8.140625" style="443" customWidth="1"/>
    <col min="3087" max="3087" width="10.85546875" style="443" customWidth="1"/>
    <col min="3088" max="3328" width="9.140625" style="443"/>
    <col min="3329" max="3329" width="4.140625" style="443" customWidth="1"/>
    <col min="3330" max="3330" width="24.7109375" style="443" customWidth="1"/>
    <col min="3331" max="3332" width="7.7109375" style="443" customWidth="1"/>
    <col min="3333" max="3333" width="8.140625" style="443" customWidth="1"/>
    <col min="3334" max="3334" width="7.5703125" style="443" customWidth="1"/>
    <col min="3335" max="3335" width="7.42578125" style="443" customWidth="1"/>
    <col min="3336" max="3336" width="7.5703125" style="443" customWidth="1"/>
    <col min="3337" max="3337" width="7" style="443" customWidth="1"/>
    <col min="3338" max="3342" width="8.140625" style="443" customWidth="1"/>
    <col min="3343" max="3343" width="10.85546875" style="443" customWidth="1"/>
    <col min="3344" max="3584" width="9.140625" style="443"/>
    <col min="3585" max="3585" width="4.140625" style="443" customWidth="1"/>
    <col min="3586" max="3586" width="24.7109375" style="443" customWidth="1"/>
    <col min="3587" max="3588" width="7.7109375" style="443" customWidth="1"/>
    <col min="3589" max="3589" width="8.140625" style="443" customWidth="1"/>
    <col min="3590" max="3590" width="7.5703125" style="443" customWidth="1"/>
    <col min="3591" max="3591" width="7.42578125" style="443" customWidth="1"/>
    <col min="3592" max="3592" width="7.5703125" style="443" customWidth="1"/>
    <col min="3593" max="3593" width="7" style="443" customWidth="1"/>
    <col min="3594" max="3598" width="8.140625" style="443" customWidth="1"/>
    <col min="3599" max="3599" width="10.85546875" style="443" customWidth="1"/>
    <col min="3600" max="3840" width="9.140625" style="443"/>
    <col min="3841" max="3841" width="4.140625" style="443" customWidth="1"/>
    <col min="3842" max="3842" width="24.7109375" style="443" customWidth="1"/>
    <col min="3843" max="3844" width="7.7109375" style="443" customWidth="1"/>
    <col min="3845" max="3845" width="8.140625" style="443" customWidth="1"/>
    <col min="3846" max="3846" width="7.5703125" style="443" customWidth="1"/>
    <col min="3847" max="3847" width="7.42578125" style="443" customWidth="1"/>
    <col min="3848" max="3848" width="7.5703125" style="443" customWidth="1"/>
    <col min="3849" max="3849" width="7" style="443" customWidth="1"/>
    <col min="3850" max="3854" width="8.140625" style="443" customWidth="1"/>
    <col min="3855" max="3855" width="10.85546875" style="443" customWidth="1"/>
    <col min="3856" max="4096" width="9.140625" style="443"/>
    <col min="4097" max="4097" width="4.140625" style="443" customWidth="1"/>
    <col min="4098" max="4098" width="24.7109375" style="443" customWidth="1"/>
    <col min="4099" max="4100" width="7.7109375" style="443" customWidth="1"/>
    <col min="4101" max="4101" width="8.140625" style="443" customWidth="1"/>
    <col min="4102" max="4102" width="7.5703125" style="443" customWidth="1"/>
    <col min="4103" max="4103" width="7.42578125" style="443" customWidth="1"/>
    <col min="4104" max="4104" width="7.5703125" style="443" customWidth="1"/>
    <col min="4105" max="4105" width="7" style="443" customWidth="1"/>
    <col min="4106" max="4110" width="8.140625" style="443" customWidth="1"/>
    <col min="4111" max="4111" width="10.85546875" style="443" customWidth="1"/>
    <col min="4112" max="4352" width="9.140625" style="443"/>
    <col min="4353" max="4353" width="4.140625" style="443" customWidth="1"/>
    <col min="4354" max="4354" width="24.7109375" style="443" customWidth="1"/>
    <col min="4355" max="4356" width="7.7109375" style="443" customWidth="1"/>
    <col min="4357" max="4357" width="8.140625" style="443" customWidth="1"/>
    <col min="4358" max="4358" width="7.5703125" style="443" customWidth="1"/>
    <col min="4359" max="4359" width="7.42578125" style="443" customWidth="1"/>
    <col min="4360" max="4360" width="7.5703125" style="443" customWidth="1"/>
    <col min="4361" max="4361" width="7" style="443" customWidth="1"/>
    <col min="4362" max="4366" width="8.140625" style="443" customWidth="1"/>
    <col min="4367" max="4367" width="10.85546875" style="443" customWidth="1"/>
    <col min="4368" max="4608" width="9.140625" style="443"/>
    <col min="4609" max="4609" width="4.140625" style="443" customWidth="1"/>
    <col min="4610" max="4610" width="24.7109375" style="443" customWidth="1"/>
    <col min="4611" max="4612" width="7.7109375" style="443" customWidth="1"/>
    <col min="4613" max="4613" width="8.140625" style="443" customWidth="1"/>
    <col min="4614" max="4614" width="7.5703125" style="443" customWidth="1"/>
    <col min="4615" max="4615" width="7.42578125" style="443" customWidth="1"/>
    <col min="4616" max="4616" width="7.5703125" style="443" customWidth="1"/>
    <col min="4617" max="4617" width="7" style="443" customWidth="1"/>
    <col min="4618" max="4622" width="8.140625" style="443" customWidth="1"/>
    <col min="4623" max="4623" width="10.85546875" style="443" customWidth="1"/>
    <col min="4624" max="4864" width="9.140625" style="443"/>
    <col min="4865" max="4865" width="4.140625" style="443" customWidth="1"/>
    <col min="4866" max="4866" width="24.7109375" style="443" customWidth="1"/>
    <col min="4867" max="4868" width="7.7109375" style="443" customWidth="1"/>
    <col min="4869" max="4869" width="8.140625" style="443" customWidth="1"/>
    <col min="4870" max="4870" width="7.5703125" style="443" customWidth="1"/>
    <col min="4871" max="4871" width="7.42578125" style="443" customWidth="1"/>
    <col min="4872" max="4872" width="7.5703125" style="443" customWidth="1"/>
    <col min="4873" max="4873" width="7" style="443" customWidth="1"/>
    <col min="4874" max="4878" width="8.140625" style="443" customWidth="1"/>
    <col min="4879" max="4879" width="10.85546875" style="443" customWidth="1"/>
    <col min="4880" max="5120" width="9.140625" style="443"/>
    <col min="5121" max="5121" width="4.140625" style="443" customWidth="1"/>
    <col min="5122" max="5122" width="24.7109375" style="443" customWidth="1"/>
    <col min="5123" max="5124" width="7.7109375" style="443" customWidth="1"/>
    <col min="5125" max="5125" width="8.140625" style="443" customWidth="1"/>
    <col min="5126" max="5126" width="7.5703125" style="443" customWidth="1"/>
    <col min="5127" max="5127" width="7.42578125" style="443" customWidth="1"/>
    <col min="5128" max="5128" width="7.5703125" style="443" customWidth="1"/>
    <col min="5129" max="5129" width="7" style="443" customWidth="1"/>
    <col min="5130" max="5134" width="8.140625" style="443" customWidth="1"/>
    <col min="5135" max="5135" width="10.85546875" style="443" customWidth="1"/>
    <col min="5136" max="5376" width="9.140625" style="443"/>
    <col min="5377" max="5377" width="4.140625" style="443" customWidth="1"/>
    <col min="5378" max="5378" width="24.7109375" style="443" customWidth="1"/>
    <col min="5379" max="5380" width="7.7109375" style="443" customWidth="1"/>
    <col min="5381" max="5381" width="8.140625" style="443" customWidth="1"/>
    <col min="5382" max="5382" width="7.5703125" style="443" customWidth="1"/>
    <col min="5383" max="5383" width="7.42578125" style="443" customWidth="1"/>
    <col min="5384" max="5384" width="7.5703125" style="443" customWidth="1"/>
    <col min="5385" max="5385" width="7" style="443" customWidth="1"/>
    <col min="5386" max="5390" width="8.140625" style="443" customWidth="1"/>
    <col min="5391" max="5391" width="10.85546875" style="443" customWidth="1"/>
    <col min="5392" max="5632" width="9.140625" style="443"/>
    <col min="5633" max="5633" width="4.140625" style="443" customWidth="1"/>
    <col min="5634" max="5634" width="24.7109375" style="443" customWidth="1"/>
    <col min="5635" max="5636" width="7.7109375" style="443" customWidth="1"/>
    <col min="5637" max="5637" width="8.140625" style="443" customWidth="1"/>
    <col min="5638" max="5638" width="7.5703125" style="443" customWidth="1"/>
    <col min="5639" max="5639" width="7.42578125" style="443" customWidth="1"/>
    <col min="5640" max="5640" width="7.5703125" style="443" customWidth="1"/>
    <col min="5641" max="5641" width="7" style="443" customWidth="1"/>
    <col min="5642" max="5646" width="8.140625" style="443" customWidth="1"/>
    <col min="5647" max="5647" width="10.85546875" style="443" customWidth="1"/>
    <col min="5648" max="5888" width="9.140625" style="443"/>
    <col min="5889" max="5889" width="4.140625" style="443" customWidth="1"/>
    <col min="5890" max="5890" width="24.7109375" style="443" customWidth="1"/>
    <col min="5891" max="5892" width="7.7109375" style="443" customWidth="1"/>
    <col min="5893" max="5893" width="8.140625" style="443" customWidth="1"/>
    <col min="5894" max="5894" width="7.5703125" style="443" customWidth="1"/>
    <col min="5895" max="5895" width="7.42578125" style="443" customWidth="1"/>
    <col min="5896" max="5896" width="7.5703125" style="443" customWidth="1"/>
    <col min="5897" max="5897" width="7" style="443" customWidth="1"/>
    <col min="5898" max="5902" width="8.140625" style="443" customWidth="1"/>
    <col min="5903" max="5903" width="10.85546875" style="443" customWidth="1"/>
    <col min="5904" max="6144" width="9.140625" style="443"/>
    <col min="6145" max="6145" width="4.140625" style="443" customWidth="1"/>
    <col min="6146" max="6146" width="24.7109375" style="443" customWidth="1"/>
    <col min="6147" max="6148" width="7.7109375" style="443" customWidth="1"/>
    <col min="6149" max="6149" width="8.140625" style="443" customWidth="1"/>
    <col min="6150" max="6150" width="7.5703125" style="443" customWidth="1"/>
    <col min="6151" max="6151" width="7.42578125" style="443" customWidth="1"/>
    <col min="6152" max="6152" width="7.5703125" style="443" customWidth="1"/>
    <col min="6153" max="6153" width="7" style="443" customWidth="1"/>
    <col min="6154" max="6158" width="8.140625" style="443" customWidth="1"/>
    <col min="6159" max="6159" width="10.85546875" style="443" customWidth="1"/>
    <col min="6160" max="6400" width="9.140625" style="443"/>
    <col min="6401" max="6401" width="4.140625" style="443" customWidth="1"/>
    <col min="6402" max="6402" width="24.7109375" style="443" customWidth="1"/>
    <col min="6403" max="6404" width="7.7109375" style="443" customWidth="1"/>
    <col min="6405" max="6405" width="8.140625" style="443" customWidth="1"/>
    <col min="6406" max="6406" width="7.5703125" style="443" customWidth="1"/>
    <col min="6407" max="6407" width="7.42578125" style="443" customWidth="1"/>
    <col min="6408" max="6408" width="7.5703125" style="443" customWidth="1"/>
    <col min="6409" max="6409" width="7" style="443" customWidth="1"/>
    <col min="6410" max="6414" width="8.140625" style="443" customWidth="1"/>
    <col min="6415" max="6415" width="10.85546875" style="443" customWidth="1"/>
    <col min="6416" max="6656" width="9.140625" style="443"/>
    <col min="6657" max="6657" width="4.140625" style="443" customWidth="1"/>
    <col min="6658" max="6658" width="24.7109375" style="443" customWidth="1"/>
    <col min="6659" max="6660" width="7.7109375" style="443" customWidth="1"/>
    <col min="6661" max="6661" width="8.140625" style="443" customWidth="1"/>
    <col min="6662" max="6662" width="7.5703125" style="443" customWidth="1"/>
    <col min="6663" max="6663" width="7.42578125" style="443" customWidth="1"/>
    <col min="6664" max="6664" width="7.5703125" style="443" customWidth="1"/>
    <col min="6665" max="6665" width="7" style="443" customWidth="1"/>
    <col min="6666" max="6670" width="8.140625" style="443" customWidth="1"/>
    <col min="6671" max="6671" width="10.85546875" style="443" customWidth="1"/>
    <col min="6672" max="6912" width="9.140625" style="443"/>
    <col min="6913" max="6913" width="4.140625" style="443" customWidth="1"/>
    <col min="6914" max="6914" width="24.7109375" style="443" customWidth="1"/>
    <col min="6915" max="6916" width="7.7109375" style="443" customWidth="1"/>
    <col min="6917" max="6917" width="8.140625" style="443" customWidth="1"/>
    <col min="6918" max="6918" width="7.5703125" style="443" customWidth="1"/>
    <col min="6919" max="6919" width="7.42578125" style="443" customWidth="1"/>
    <col min="6920" max="6920" width="7.5703125" style="443" customWidth="1"/>
    <col min="6921" max="6921" width="7" style="443" customWidth="1"/>
    <col min="6922" max="6926" width="8.140625" style="443" customWidth="1"/>
    <col min="6927" max="6927" width="10.85546875" style="443" customWidth="1"/>
    <col min="6928" max="7168" width="9.140625" style="443"/>
    <col min="7169" max="7169" width="4.140625" style="443" customWidth="1"/>
    <col min="7170" max="7170" width="24.7109375" style="443" customWidth="1"/>
    <col min="7171" max="7172" width="7.7109375" style="443" customWidth="1"/>
    <col min="7173" max="7173" width="8.140625" style="443" customWidth="1"/>
    <col min="7174" max="7174" width="7.5703125" style="443" customWidth="1"/>
    <col min="7175" max="7175" width="7.42578125" style="443" customWidth="1"/>
    <col min="7176" max="7176" width="7.5703125" style="443" customWidth="1"/>
    <col min="7177" max="7177" width="7" style="443" customWidth="1"/>
    <col min="7178" max="7182" width="8.140625" style="443" customWidth="1"/>
    <col min="7183" max="7183" width="10.85546875" style="443" customWidth="1"/>
    <col min="7184" max="7424" width="9.140625" style="443"/>
    <col min="7425" max="7425" width="4.140625" style="443" customWidth="1"/>
    <col min="7426" max="7426" width="24.7109375" style="443" customWidth="1"/>
    <col min="7427" max="7428" width="7.7109375" style="443" customWidth="1"/>
    <col min="7429" max="7429" width="8.140625" style="443" customWidth="1"/>
    <col min="7430" max="7430" width="7.5703125" style="443" customWidth="1"/>
    <col min="7431" max="7431" width="7.42578125" style="443" customWidth="1"/>
    <col min="7432" max="7432" width="7.5703125" style="443" customWidth="1"/>
    <col min="7433" max="7433" width="7" style="443" customWidth="1"/>
    <col min="7434" max="7438" width="8.140625" style="443" customWidth="1"/>
    <col min="7439" max="7439" width="10.85546875" style="443" customWidth="1"/>
    <col min="7440" max="7680" width="9.140625" style="443"/>
    <col min="7681" max="7681" width="4.140625" style="443" customWidth="1"/>
    <col min="7682" max="7682" width="24.7109375" style="443" customWidth="1"/>
    <col min="7683" max="7684" width="7.7109375" style="443" customWidth="1"/>
    <col min="7685" max="7685" width="8.140625" style="443" customWidth="1"/>
    <col min="7686" max="7686" width="7.5703125" style="443" customWidth="1"/>
    <col min="7687" max="7687" width="7.42578125" style="443" customWidth="1"/>
    <col min="7688" max="7688" width="7.5703125" style="443" customWidth="1"/>
    <col min="7689" max="7689" width="7" style="443" customWidth="1"/>
    <col min="7690" max="7694" width="8.140625" style="443" customWidth="1"/>
    <col min="7695" max="7695" width="10.85546875" style="443" customWidth="1"/>
    <col min="7696" max="7936" width="9.140625" style="443"/>
    <col min="7937" max="7937" width="4.140625" style="443" customWidth="1"/>
    <col min="7938" max="7938" width="24.7109375" style="443" customWidth="1"/>
    <col min="7939" max="7940" width="7.7109375" style="443" customWidth="1"/>
    <col min="7941" max="7941" width="8.140625" style="443" customWidth="1"/>
    <col min="7942" max="7942" width="7.5703125" style="443" customWidth="1"/>
    <col min="7943" max="7943" width="7.42578125" style="443" customWidth="1"/>
    <col min="7944" max="7944" width="7.5703125" style="443" customWidth="1"/>
    <col min="7945" max="7945" width="7" style="443" customWidth="1"/>
    <col min="7946" max="7950" width="8.140625" style="443" customWidth="1"/>
    <col min="7951" max="7951" width="10.85546875" style="443" customWidth="1"/>
    <col min="7952" max="8192" width="9.140625" style="443"/>
    <col min="8193" max="8193" width="4.140625" style="443" customWidth="1"/>
    <col min="8194" max="8194" width="24.7109375" style="443" customWidth="1"/>
    <col min="8195" max="8196" width="7.7109375" style="443" customWidth="1"/>
    <col min="8197" max="8197" width="8.140625" style="443" customWidth="1"/>
    <col min="8198" max="8198" width="7.5703125" style="443" customWidth="1"/>
    <col min="8199" max="8199" width="7.42578125" style="443" customWidth="1"/>
    <col min="8200" max="8200" width="7.5703125" style="443" customWidth="1"/>
    <col min="8201" max="8201" width="7" style="443" customWidth="1"/>
    <col min="8202" max="8206" width="8.140625" style="443" customWidth="1"/>
    <col min="8207" max="8207" width="10.85546875" style="443" customWidth="1"/>
    <col min="8208" max="8448" width="9.140625" style="443"/>
    <col min="8449" max="8449" width="4.140625" style="443" customWidth="1"/>
    <col min="8450" max="8450" width="24.7109375" style="443" customWidth="1"/>
    <col min="8451" max="8452" width="7.7109375" style="443" customWidth="1"/>
    <col min="8453" max="8453" width="8.140625" style="443" customWidth="1"/>
    <col min="8454" max="8454" width="7.5703125" style="443" customWidth="1"/>
    <col min="8455" max="8455" width="7.42578125" style="443" customWidth="1"/>
    <col min="8456" max="8456" width="7.5703125" style="443" customWidth="1"/>
    <col min="8457" max="8457" width="7" style="443" customWidth="1"/>
    <col min="8458" max="8462" width="8.140625" style="443" customWidth="1"/>
    <col min="8463" max="8463" width="10.85546875" style="443" customWidth="1"/>
    <col min="8464" max="8704" width="9.140625" style="443"/>
    <col min="8705" max="8705" width="4.140625" style="443" customWidth="1"/>
    <col min="8706" max="8706" width="24.7109375" style="443" customWidth="1"/>
    <col min="8707" max="8708" width="7.7109375" style="443" customWidth="1"/>
    <col min="8709" max="8709" width="8.140625" style="443" customWidth="1"/>
    <col min="8710" max="8710" width="7.5703125" style="443" customWidth="1"/>
    <col min="8711" max="8711" width="7.42578125" style="443" customWidth="1"/>
    <col min="8712" max="8712" width="7.5703125" style="443" customWidth="1"/>
    <col min="8713" max="8713" width="7" style="443" customWidth="1"/>
    <col min="8714" max="8718" width="8.140625" style="443" customWidth="1"/>
    <col min="8719" max="8719" width="10.85546875" style="443" customWidth="1"/>
    <col min="8720" max="8960" width="9.140625" style="443"/>
    <col min="8961" max="8961" width="4.140625" style="443" customWidth="1"/>
    <col min="8962" max="8962" width="24.7109375" style="443" customWidth="1"/>
    <col min="8963" max="8964" width="7.7109375" style="443" customWidth="1"/>
    <col min="8965" max="8965" width="8.140625" style="443" customWidth="1"/>
    <col min="8966" max="8966" width="7.5703125" style="443" customWidth="1"/>
    <col min="8967" max="8967" width="7.42578125" style="443" customWidth="1"/>
    <col min="8968" max="8968" width="7.5703125" style="443" customWidth="1"/>
    <col min="8969" max="8969" width="7" style="443" customWidth="1"/>
    <col min="8970" max="8974" width="8.140625" style="443" customWidth="1"/>
    <col min="8975" max="8975" width="10.85546875" style="443" customWidth="1"/>
    <col min="8976" max="9216" width="9.140625" style="443"/>
    <col min="9217" max="9217" width="4.140625" style="443" customWidth="1"/>
    <col min="9218" max="9218" width="24.7109375" style="443" customWidth="1"/>
    <col min="9219" max="9220" width="7.7109375" style="443" customWidth="1"/>
    <col min="9221" max="9221" width="8.140625" style="443" customWidth="1"/>
    <col min="9222" max="9222" width="7.5703125" style="443" customWidth="1"/>
    <col min="9223" max="9223" width="7.42578125" style="443" customWidth="1"/>
    <col min="9224" max="9224" width="7.5703125" style="443" customWidth="1"/>
    <col min="9225" max="9225" width="7" style="443" customWidth="1"/>
    <col min="9226" max="9230" width="8.140625" style="443" customWidth="1"/>
    <col min="9231" max="9231" width="10.85546875" style="443" customWidth="1"/>
    <col min="9232" max="9472" width="9.140625" style="443"/>
    <col min="9473" max="9473" width="4.140625" style="443" customWidth="1"/>
    <col min="9474" max="9474" width="24.7109375" style="443" customWidth="1"/>
    <col min="9475" max="9476" width="7.7109375" style="443" customWidth="1"/>
    <col min="9477" max="9477" width="8.140625" style="443" customWidth="1"/>
    <col min="9478" max="9478" width="7.5703125" style="443" customWidth="1"/>
    <col min="9479" max="9479" width="7.42578125" style="443" customWidth="1"/>
    <col min="9480" max="9480" width="7.5703125" style="443" customWidth="1"/>
    <col min="9481" max="9481" width="7" style="443" customWidth="1"/>
    <col min="9482" max="9486" width="8.140625" style="443" customWidth="1"/>
    <col min="9487" max="9487" width="10.85546875" style="443" customWidth="1"/>
    <col min="9488" max="9728" width="9.140625" style="443"/>
    <col min="9729" max="9729" width="4.140625" style="443" customWidth="1"/>
    <col min="9730" max="9730" width="24.7109375" style="443" customWidth="1"/>
    <col min="9731" max="9732" width="7.7109375" style="443" customWidth="1"/>
    <col min="9733" max="9733" width="8.140625" style="443" customWidth="1"/>
    <col min="9734" max="9734" width="7.5703125" style="443" customWidth="1"/>
    <col min="9735" max="9735" width="7.42578125" style="443" customWidth="1"/>
    <col min="9736" max="9736" width="7.5703125" style="443" customWidth="1"/>
    <col min="9737" max="9737" width="7" style="443" customWidth="1"/>
    <col min="9738" max="9742" width="8.140625" style="443" customWidth="1"/>
    <col min="9743" max="9743" width="10.85546875" style="443" customWidth="1"/>
    <col min="9744" max="9984" width="9.140625" style="443"/>
    <col min="9985" max="9985" width="4.140625" style="443" customWidth="1"/>
    <col min="9986" max="9986" width="24.7109375" style="443" customWidth="1"/>
    <col min="9987" max="9988" width="7.7109375" style="443" customWidth="1"/>
    <col min="9989" max="9989" width="8.140625" style="443" customWidth="1"/>
    <col min="9990" max="9990" width="7.5703125" style="443" customWidth="1"/>
    <col min="9991" max="9991" width="7.42578125" style="443" customWidth="1"/>
    <col min="9992" max="9992" width="7.5703125" style="443" customWidth="1"/>
    <col min="9993" max="9993" width="7" style="443" customWidth="1"/>
    <col min="9994" max="9998" width="8.140625" style="443" customWidth="1"/>
    <col min="9999" max="9999" width="10.85546875" style="443" customWidth="1"/>
    <col min="10000" max="10240" width="9.140625" style="443"/>
    <col min="10241" max="10241" width="4.140625" style="443" customWidth="1"/>
    <col min="10242" max="10242" width="24.7109375" style="443" customWidth="1"/>
    <col min="10243" max="10244" width="7.7109375" style="443" customWidth="1"/>
    <col min="10245" max="10245" width="8.140625" style="443" customWidth="1"/>
    <col min="10246" max="10246" width="7.5703125" style="443" customWidth="1"/>
    <col min="10247" max="10247" width="7.42578125" style="443" customWidth="1"/>
    <col min="10248" max="10248" width="7.5703125" style="443" customWidth="1"/>
    <col min="10249" max="10249" width="7" style="443" customWidth="1"/>
    <col min="10250" max="10254" width="8.140625" style="443" customWidth="1"/>
    <col min="10255" max="10255" width="10.85546875" style="443" customWidth="1"/>
    <col min="10256" max="10496" width="9.140625" style="443"/>
    <col min="10497" max="10497" width="4.140625" style="443" customWidth="1"/>
    <col min="10498" max="10498" width="24.7109375" style="443" customWidth="1"/>
    <col min="10499" max="10500" width="7.7109375" style="443" customWidth="1"/>
    <col min="10501" max="10501" width="8.140625" style="443" customWidth="1"/>
    <col min="10502" max="10502" width="7.5703125" style="443" customWidth="1"/>
    <col min="10503" max="10503" width="7.42578125" style="443" customWidth="1"/>
    <col min="10504" max="10504" width="7.5703125" style="443" customWidth="1"/>
    <col min="10505" max="10505" width="7" style="443" customWidth="1"/>
    <col min="10506" max="10510" width="8.140625" style="443" customWidth="1"/>
    <col min="10511" max="10511" width="10.85546875" style="443" customWidth="1"/>
    <col min="10512" max="10752" width="9.140625" style="443"/>
    <col min="10753" max="10753" width="4.140625" style="443" customWidth="1"/>
    <col min="10754" max="10754" width="24.7109375" style="443" customWidth="1"/>
    <col min="10755" max="10756" width="7.7109375" style="443" customWidth="1"/>
    <col min="10757" max="10757" width="8.140625" style="443" customWidth="1"/>
    <col min="10758" max="10758" width="7.5703125" style="443" customWidth="1"/>
    <col min="10759" max="10759" width="7.42578125" style="443" customWidth="1"/>
    <col min="10760" max="10760" width="7.5703125" style="443" customWidth="1"/>
    <col min="10761" max="10761" width="7" style="443" customWidth="1"/>
    <col min="10762" max="10766" width="8.140625" style="443" customWidth="1"/>
    <col min="10767" max="10767" width="10.85546875" style="443" customWidth="1"/>
    <col min="10768" max="11008" width="9.140625" style="443"/>
    <col min="11009" max="11009" width="4.140625" style="443" customWidth="1"/>
    <col min="11010" max="11010" width="24.7109375" style="443" customWidth="1"/>
    <col min="11011" max="11012" width="7.7109375" style="443" customWidth="1"/>
    <col min="11013" max="11013" width="8.140625" style="443" customWidth="1"/>
    <col min="11014" max="11014" width="7.5703125" style="443" customWidth="1"/>
    <col min="11015" max="11015" width="7.42578125" style="443" customWidth="1"/>
    <col min="11016" max="11016" width="7.5703125" style="443" customWidth="1"/>
    <col min="11017" max="11017" width="7" style="443" customWidth="1"/>
    <col min="11018" max="11022" width="8.140625" style="443" customWidth="1"/>
    <col min="11023" max="11023" width="10.85546875" style="443" customWidth="1"/>
    <col min="11024" max="11264" width="9.140625" style="443"/>
    <col min="11265" max="11265" width="4.140625" style="443" customWidth="1"/>
    <col min="11266" max="11266" width="24.7109375" style="443" customWidth="1"/>
    <col min="11267" max="11268" width="7.7109375" style="443" customWidth="1"/>
    <col min="11269" max="11269" width="8.140625" style="443" customWidth="1"/>
    <col min="11270" max="11270" width="7.5703125" style="443" customWidth="1"/>
    <col min="11271" max="11271" width="7.42578125" style="443" customWidth="1"/>
    <col min="11272" max="11272" width="7.5703125" style="443" customWidth="1"/>
    <col min="11273" max="11273" width="7" style="443" customWidth="1"/>
    <col min="11274" max="11278" width="8.140625" style="443" customWidth="1"/>
    <col min="11279" max="11279" width="10.85546875" style="443" customWidth="1"/>
    <col min="11280" max="11520" width="9.140625" style="443"/>
    <col min="11521" max="11521" width="4.140625" style="443" customWidth="1"/>
    <col min="11522" max="11522" width="24.7109375" style="443" customWidth="1"/>
    <col min="11523" max="11524" width="7.7109375" style="443" customWidth="1"/>
    <col min="11525" max="11525" width="8.140625" style="443" customWidth="1"/>
    <col min="11526" max="11526" width="7.5703125" style="443" customWidth="1"/>
    <col min="11527" max="11527" width="7.42578125" style="443" customWidth="1"/>
    <col min="11528" max="11528" width="7.5703125" style="443" customWidth="1"/>
    <col min="11529" max="11529" width="7" style="443" customWidth="1"/>
    <col min="11530" max="11534" width="8.140625" style="443" customWidth="1"/>
    <col min="11535" max="11535" width="10.85546875" style="443" customWidth="1"/>
    <col min="11536" max="11776" width="9.140625" style="443"/>
    <col min="11777" max="11777" width="4.140625" style="443" customWidth="1"/>
    <col min="11778" max="11778" width="24.7109375" style="443" customWidth="1"/>
    <col min="11779" max="11780" width="7.7109375" style="443" customWidth="1"/>
    <col min="11781" max="11781" width="8.140625" style="443" customWidth="1"/>
    <col min="11782" max="11782" width="7.5703125" style="443" customWidth="1"/>
    <col min="11783" max="11783" width="7.42578125" style="443" customWidth="1"/>
    <col min="11784" max="11784" width="7.5703125" style="443" customWidth="1"/>
    <col min="11785" max="11785" width="7" style="443" customWidth="1"/>
    <col min="11786" max="11790" width="8.140625" style="443" customWidth="1"/>
    <col min="11791" max="11791" width="10.85546875" style="443" customWidth="1"/>
    <col min="11792" max="12032" width="9.140625" style="443"/>
    <col min="12033" max="12033" width="4.140625" style="443" customWidth="1"/>
    <col min="12034" max="12034" width="24.7109375" style="443" customWidth="1"/>
    <col min="12035" max="12036" width="7.7109375" style="443" customWidth="1"/>
    <col min="12037" max="12037" width="8.140625" style="443" customWidth="1"/>
    <col min="12038" max="12038" width="7.5703125" style="443" customWidth="1"/>
    <col min="12039" max="12039" width="7.42578125" style="443" customWidth="1"/>
    <col min="12040" max="12040" width="7.5703125" style="443" customWidth="1"/>
    <col min="12041" max="12041" width="7" style="443" customWidth="1"/>
    <col min="12042" max="12046" width="8.140625" style="443" customWidth="1"/>
    <col min="12047" max="12047" width="10.85546875" style="443" customWidth="1"/>
    <col min="12048" max="12288" width="9.140625" style="443"/>
    <col min="12289" max="12289" width="4.140625" style="443" customWidth="1"/>
    <col min="12290" max="12290" width="24.7109375" style="443" customWidth="1"/>
    <col min="12291" max="12292" width="7.7109375" style="443" customWidth="1"/>
    <col min="12293" max="12293" width="8.140625" style="443" customWidth="1"/>
    <col min="12294" max="12294" width="7.5703125" style="443" customWidth="1"/>
    <col min="12295" max="12295" width="7.42578125" style="443" customWidth="1"/>
    <col min="12296" max="12296" width="7.5703125" style="443" customWidth="1"/>
    <col min="12297" max="12297" width="7" style="443" customWidth="1"/>
    <col min="12298" max="12302" width="8.140625" style="443" customWidth="1"/>
    <col min="12303" max="12303" width="10.85546875" style="443" customWidth="1"/>
    <col min="12304" max="12544" width="9.140625" style="443"/>
    <col min="12545" max="12545" width="4.140625" style="443" customWidth="1"/>
    <col min="12546" max="12546" width="24.7109375" style="443" customWidth="1"/>
    <col min="12547" max="12548" width="7.7109375" style="443" customWidth="1"/>
    <col min="12549" max="12549" width="8.140625" style="443" customWidth="1"/>
    <col min="12550" max="12550" width="7.5703125" style="443" customWidth="1"/>
    <col min="12551" max="12551" width="7.42578125" style="443" customWidth="1"/>
    <col min="12552" max="12552" width="7.5703125" style="443" customWidth="1"/>
    <col min="12553" max="12553" width="7" style="443" customWidth="1"/>
    <col min="12554" max="12558" width="8.140625" style="443" customWidth="1"/>
    <col min="12559" max="12559" width="10.85546875" style="443" customWidth="1"/>
    <col min="12560" max="12800" width="9.140625" style="443"/>
    <col min="12801" max="12801" width="4.140625" style="443" customWidth="1"/>
    <col min="12802" max="12802" width="24.7109375" style="443" customWidth="1"/>
    <col min="12803" max="12804" width="7.7109375" style="443" customWidth="1"/>
    <col min="12805" max="12805" width="8.140625" style="443" customWidth="1"/>
    <col min="12806" max="12806" width="7.5703125" style="443" customWidth="1"/>
    <col min="12807" max="12807" width="7.42578125" style="443" customWidth="1"/>
    <col min="12808" max="12808" width="7.5703125" style="443" customWidth="1"/>
    <col min="12809" max="12809" width="7" style="443" customWidth="1"/>
    <col min="12810" max="12814" width="8.140625" style="443" customWidth="1"/>
    <col min="12815" max="12815" width="10.85546875" style="443" customWidth="1"/>
    <col min="12816" max="13056" width="9.140625" style="443"/>
    <col min="13057" max="13057" width="4.140625" style="443" customWidth="1"/>
    <col min="13058" max="13058" width="24.7109375" style="443" customWidth="1"/>
    <col min="13059" max="13060" width="7.7109375" style="443" customWidth="1"/>
    <col min="13061" max="13061" width="8.140625" style="443" customWidth="1"/>
    <col min="13062" max="13062" width="7.5703125" style="443" customWidth="1"/>
    <col min="13063" max="13063" width="7.42578125" style="443" customWidth="1"/>
    <col min="13064" max="13064" width="7.5703125" style="443" customWidth="1"/>
    <col min="13065" max="13065" width="7" style="443" customWidth="1"/>
    <col min="13066" max="13070" width="8.140625" style="443" customWidth="1"/>
    <col min="13071" max="13071" width="10.85546875" style="443" customWidth="1"/>
    <col min="13072" max="13312" width="9.140625" style="443"/>
    <col min="13313" max="13313" width="4.140625" style="443" customWidth="1"/>
    <col min="13314" max="13314" width="24.7109375" style="443" customWidth="1"/>
    <col min="13315" max="13316" width="7.7109375" style="443" customWidth="1"/>
    <col min="13317" max="13317" width="8.140625" style="443" customWidth="1"/>
    <col min="13318" max="13318" width="7.5703125" style="443" customWidth="1"/>
    <col min="13319" max="13319" width="7.42578125" style="443" customWidth="1"/>
    <col min="13320" max="13320" width="7.5703125" style="443" customWidth="1"/>
    <col min="13321" max="13321" width="7" style="443" customWidth="1"/>
    <col min="13322" max="13326" width="8.140625" style="443" customWidth="1"/>
    <col min="13327" max="13327" width="10.85546875" style="443" customWidth="1"/>
    <col min="13328" max="13568" width="9.140625" style="443"/>
    <col min="13569" max="13569" width="4.140625" style="443" customWidth="1"/>
    <col min="13570" max="13570" width="24.7109375" style="443" customWidth="1"/>
    <col min="13571" max="13572" width="7.7109375" style="443" customWidth="1"/>
    <col min="13573" max="13573" width="8.140625" style="443" customWidth="1"/>
    <col min="13574" max="13574" width="7.5703125" style="443" customWidth="1"/>
    <col min="13575" max="13575" width="7.42578125" style="443" customWidth="1"/>
    <col min="13576" max="13576" width="7.5703125" style="443" customWidth="1"/>
    <col min="13577" max="13577" width="7" style="443" customWidth="1"/>
    <col min="13578" max="13582" width="8.140625" style="443" customWidth="1"/>
    <col min="13583" max="13583" width="10.85546875" style="443" customWidth="1"/>
    <col min="13584" max="13824" width="9.140625" style="443"/>
    <col min="13825" max="13825" width="4.140625" style="443" customWidth="1"/>
    <col min="13826" max="13826" width="24.7109375" style="443" customWidth="1"/>
    <col min="13827" max="13828" width="7.7109375" style="443" customWidth="1"/>
    <col min="13829" max="13829" width="8.140625" style="443" customWidth="1"/>
    <col min="13830" max="13830" width="7.5703125" style="443" customWidth="1"/>
    <col min="13831" max="13831" width="7.42578125" style="443" customWidth="1"/>
    <col min="13832" max="13832" width="7.5703125" style="443" customWidth="1"/>
    <col min="13833" max="13833" width="7" style="443" customWidth="1"/>
    <col min="13834" max="13838" width="8.140625" style="443" customWidth="1"/>
    <col min="13839" max="13839" width="10.85546875" style="443" customWidth="1"/>
    <col min="13840" max="14080" width="9.140625" style="443"/>
    <col min="14081" max="14081" width="4.140625" style="443" customWidth="1"/>
    <col min="14082" max="14082" width="24.7109375" style="443" customWidth="1"/>
    <col min="14083" max="14084" width="7.7109375" style="443" customWidth="1"/>
    <col min="14085" max="14085" width="8.140625" style="443" customWidth="1"/>
    <col min="14086" max="14086" width="7.5703125" style="443" customWidth="1"/>
    <col min="14087" max="14087" width="7.42578125" style="443" customWidth="1"/>
    <col min="14088" max="14088" width="7.5703125" style="443" customWidth="1"/>
    <col min="14089" max="14089" width="7" style="443" customWidth="1"/>
    <col min="14090" max="14094" width="8.140625" style="443" customWidth="1"/>
    <col min="14095" max="14095" width="10.85546875" style="443" customWidth="1"/>
    <col min="14096" max="14336" width="9.140625" style="443"/>
    <col min="14337" max="14337" width="4.140625" style="443" customWidth="1"/>
    <col min="14338" max="14338" width="24.7109375" style="443" customWidth="1"/>
    <col min="14339" max="14340" width="7.7109375" style="443" customWidth="1"/>
    <col min="14341" max="14341" width="8.140625" style="443" customWidth="1"/>
    <col min="14342" max="14342" width="7.5703125" style="443" customWidth="1"/>
    <col min="14343" max="14343" width="7.42578125" style="443" customWidth="1"/>
    <col min="14344" max="14344" width="7.5703125" style="443" customWidth="1"/>
    <col min="14345" max="14345" width="7" style="443" customWidth="1"/>
    <col min="14346" max="14350" width="8.140625" style="443" customWidth="1"/>
    <col min="14351" max="14351" width="10.85546875" style="443" customWidth="1"/>
    <col min="14352" max="14592" width="9.140625" style="443"/>
    <col min="14593" max="14593" width="4.140625" style="443" customWidth="1"/>
    <col min="14594" max="14594" width="24.7109375" style="443" customWidth="1"/>
    <col min="14595" max="14596" width="7.7109375" style="443" customWidth="1"/>
    <col min="14597" max="14597" width="8.140625" style="443" customWidth="1"/>
    <col min="14598" max="14598" width="7.5703125" style="443" customWidth="1"/>
    <col min="14599" max="14599" width="7.42578125" style="443" customWidth="1"/>
    <col min="14600" max="14600" width="7.5703125" style="443" customWidth="1"/>
    <col min="14601" max="14601" width="7" style="443" customWidth="1"/>
    <col min="14602" max="14606" width="8.140625" style="443" customWidth="1"/>
    <col min="14607" max="14607" width="10.85546875" style="443" customWidth="1"/>
    <col min="14608" max="14848" width="9.140625" style="443"/>
    <col min="14849" max="14849" width="4.140625" style="443" customWidth="1"/>
    <col min="14850" max="14850" width="24.7109375" style="443" customWidth="1"/>
    <col min="14851" max="14852" width="7.7109375" style="443" customWidth="1"/>
    <col min="14853" max="14853" width="8.140625" style="443" customWidth="1"/>
    <col min="14854" max="14854" width="7.5703125" style="443" customWidth="1"/>
    <col min="14855" max="14855" width="7.42578125" style="443" customWidth="1"/>
    <col min="14856" max="14856" width="7.5703125" style="443" customWidth="1"/>
    <col min="14857" max="14857" width="7" style="443" customWidth="1"/>
    <col min="14858" max="14862" width="8.140625" style="443" customWidth="1"/>
    <col min="14863" max="14863" width="10.85546875" style="443" customWidth="1"/>
    <col min="14864" max="15104" width="9.140625" style="443"/>
    <col min="15105" max="15105" width="4.140625" style="443" customWidth="1"/>
    <col min="15106" max="15106" width="24.7109375" style="443" customWidth="1"/>
    <col min="15107" max="15108" width="7.7109375" style="443" customWidth="1"/>
    <col min="15109" max="15109" width="8.140625" style="443" customWidth="1"/>
    <col min="15110" max="15110" width="7.5703125" style="443" customWidth="1"/>
    <col min="15111" max="15111" width="7.42578125" style="443" customWidth="1"/>
    <col min="15112" max="15112" width="7.5703125" style="443" customWidth="1"/>
    <col min="15113" max="15113" width="7" style="443" customWidth="1"/>
    <col min="15114" max="15118" width="8.140625" style="443" customWidth="1"/>
    <col min="15119" max="15119" width="10.85546875" style="443" customWidth="1"/>
    <col min="15120" max="15360" width="9.140625" style="443"/>
    <col min="15361" max="15361" width="4.140625" style="443" customWidth="1"/>
    <col min="15362" max="15362" width="24.7109375" style="443" customWidth="1"/>
    <col min="15363" max="15364" width="7.7109375" style="443" customWidth="1"/>
    <col min="15365" max="15365" width="8.140625" style="443" customWidth="1"/>
    <col min="15366" max="15366" width="7.5703125" style="443" customWidth="1"/>
    <col min="15367" max="15367" width="7.42578125" style="443" customWidth="1"/>
    <col min="15368" max="15368" width="7.5703125" style="443" customWidth="1"/>
    <col min="15369" max="15369" width="7" style="443" customWidth="1"/>
    <col min="15370" max="15374" width="8.140625" style="443" customWidth="1"/>
    <col min="15375" max="15375" width="10.85546875" style="443" customWidth="1"/>
    <col min="15376" max="15616" width="9.140625" style="443"/>
    <col min="15617" max="15617" width="4.140625" style="443" customWidth="1"/>
    <col min="15618" max="15618" width="24.7109375" style="443" customWidth="1"/>
    <col min="15619" max="15620" width="7.7109375" style="443" customWidth="1"/>
    <col min="15621" max="15621" width="8.140625" style="443" customWidth="1"/>
    <col min="15622" max="15622" width="7.5703125" style="443" customWidth="1"/>
    <col min="15623" max="15623" width="7.42578125" style="443" customWidth="1"/>
    <col min="15624" max="15624" width="7.5703125" style="443" customWidth="1"/>
    <col min="15625" max="15625" width="7" style="443" customWidth="1"/>
    <col min="15626" max="15630" width="8.140625" style="443" customWidth="1"/>
    <col min="15631" max="15631" width="10.85546875" style="443" customWidth="1"/>
    <col min="15632" max="15872" width="9.140625" style="443"/>
    <col min="15873" max="15873" width="4.140625" style="443" customWidth="1"/>
    <col min="15874" max="15874" width="24.7109375" style="443" customWidth="1"/>
    <col min="15875" max="15876" width="7.7109375" style="443" customWidth="1"/>
    <col min="15877" max="15877" width="8.140625" style="443" customWidth="1"/>
    <col min="15878" max="15878" width="7.5703125" style="443" customWidth="1"/>
    <col min="15879" max="15879" width="7.42578125" style="443" customWidth="1"/>
    <col min="15880" max="15880" width="7.5703125" style="443" customWidth="1"/>
    <col min="15881" max="15881" width="7" style="443" customWidth="1"/>
    <col min="15882" max="15886" width="8.140625" style="443" customWidth="1"/>
    <col min="15887" max="15887" width="10.85546875" style="443" customWidth="1"/>
    <col min="15888" max="16128" width="9.140625" style="443"/>
    <col min="16129" max="16129" width="4.140625" style="443" customWidth="1"/>
    <col min="16130" max="16130" width="24.7109375" style="443" customWidth="1"/>
    <col min="16131" max="16132" width="7.7109375" style="443" customWidth="1"/>
    <col min="16133" max="16133" width="8.140625" style="443" customWidth="1"/>
    <col min="16134" max="16134" width="7.5703125" style="443" customWidth="1"/>
    <col min="16135" max="16135" width="7.42578125" style="443" customWidth="1"/>
    <col min="16136" max="16136" width="7.5703125" style="443" customWidth="1"/>
    <col min="16137" max="16137" width="7" style="443" customWidth="1"/>
    <col min="16138" max="16142" width="8.140625" style="443" customWidth="1"/>
    <col min="16143" max="16143" width="10.85546875" style="443" customWidth="1"/>
    <col min="16144" max="16384" width="9.140625" style="443"/>
  </cols>
  <sheetData>
    <row r="1" spans="1:15" x14ac:dyDescent="0.25">
      <c r="H1" s="1126" t="s">
        <v>1066</v>
      </c>
      <c r="I1" s="1126"/>
      <c r="J1" s="1126"/>
      <c r="K1" s="1126"/>
      <c r="L1" s="1126"/>
      <c r="M1" s="1126"/>
      <c r="N1" s="1126"/>
      <c r="O1" s="1126"/>
    </row>
    <row r="2" spans="1:15" x14ac:dyDescent="0.25">
      <c r="H2" s="545"/>
      <c r="I2" s="545"/>
      <c r="J2" s="545"/>
      <c r="K2" s="545"/>
      <c r="L2" s="545"/>
      <c r="M2" s="545"/>
      <c r="N2" s="545"/>
      <c r="O2" s="545"/>
    </row>
    <row r="3" spans="1:15" ht="31.5" customHeight="1" x14ac:dyDescent="0.25">
      <c r="A3" s="1145" t="s">
        <v>1067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</row>
    <row r="4" spans="1:15" ht="16.5" thickBot="1" x14ac:dyDescent="0.3">
      <c r="O4" s="445" t="s">
        <v>744</v>
      </c>
    </row>
    <row r="5" spans="1:15" s="442" customFormat="1" ht="26.1" customHeight="1" thickBot="1" x14ac:dyDescent="0.3">
      <c r="A5" s="446" t="s">
        <v>570</v>
      </c>
      <c r="B5" s="447" t="s">
        <v>320</v>
      </c>
      <c r="C5" s="447" t="s">
        <v>571</v>
      </c>
      <c r="D5" s="447" t="s">
        <v>572</v>
      </c>
      <c r="E5" s="447" t="s">
        <v>573</v>
      </c>
      <c r="F5" s="447" t="s">
        <v>574</v>
      </c>
      <c r="G5" s="447" t="s">
        <v>575</v>
      </c>
      <c r="H5" s="447" t="s">
        <v>576</v>
      </c>
      <c r="I5" s="447" t="s">
        <v>577</v>
      </c>
      <c r="J5" s="447" t="s">
        <v>578</v>
      </c>
      <c r="K5" s="447" t="s">
        <v>579</v>
      </c>
      <c r="L5" s="447" t="s">
        <v>580</v>
      </c>
      <c r="M5" s="447" t="s">
        <v>581</v>
      </c>
      <c r="N5" s="447" t="s">
        <v>582</v>
      </c>
      <c r="O5" s="448" t="s">
        <v>111</v>
      </c>
    </row>
    <row r="6" spans="1:15" s="450" customFormat="1" ht="15" customHeight="1" thickBot="1" x14ac:dyDescent="0.3">
      <c r="A6" s="449" t="s">
        <v>9</v>
      </c>
      <c r="B6" s="1129" t="s">
        <v>8</v>
      </c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0"/>
      <c r="N6" s="1130"/>
      <c r="O6" s="1131"/>
    </row>
    <row r="7" spans="1:15" s="450" customFormat="1" ht="15" customHeight="1" x14ac:dyDescent="0.25">
      <c r="A7" s="451" t="s">
        <v>31</v>
      </c>
      <c r="B7" s="546" t="s">
        <v>632</v>
      </c>
      <c r="C7" s="547">
        <v>36936774</v>
      </c>
      <c r="D7" s="548">
        <f>+C30</f>
        <v>69587756</v>
      </c>
      <c r="E7" s="548">
        <f>+D30</f>
        <v>65438108</v>
      </c>
      <c r="F7" s="548">
        <f t="shared" ref="F7:N7" si="0">+E30</f>
        <v>70247144</v>
      </c>
      <c r="G7" s="548">
        <f t="shared" si="0"/>
        <v>56185065</v>
      </c>
      <c r="H7" s="548">
        <f t="shared" si="0"/>
        <v>53334699</v>
      </c>
      <c r="I7" s="548">
        <f t="shared" si="0"/>
        <v>42614891</v>
      </c>
      <c r="J7" s="548">
        <f t="shared" si="0"/>
        <v>37302894</v>
      </c>
      <c r="K7" s="548">
        <f t="shared" si="0"/>
        <v>43664947</v>
      </c>
      <c r="L7" s="548">
        <f t="shared" si="0"/>
        <v>49242792</v>
      </c>
      <c r="M7" s="548">
        <f t="shared" si="0"/>
        <v>44058363</v>
      </c>
      <c r="N7" s="548">
        <f t="shared" si="0"/>
        <v>39975400</v>
      </c>
      <c r="O7" s="549" t="s">
        <v>633</v>
      </c>
    </row>
    <row r="8" spans="1:15" s="450" customFormat="1" ht="15" customHeight="1" x14ac:dyDescent="0.25">
      <c r="A8" s="451"/>
      <c r="B8" s="546" t="s">
        <v>634</v>
      </c>
      <c r="C8" s="547">
        <v>13697000</v>
      </c>
      <c r="D8" s="548">
        <v>7395830</v>
      </c>
      <c r="E8" s="548">
        <v>9500412</v>
      </c>
      <c r="F8" s="548">
        <v>9500412</v>
      </c>
      <c r="G8" s="548">
        <v>9500412</v>
      </c>
      <c r="H8" s="548">
        <v>9500412</v>
      </c>
      <c r="I8" s="548">
        <v>9500412</v>
      </c>
      <c r="J8" s="548">
        <v>9500412</v>
      </c>
      <c r="K8" s="548">
        <v>9500412</v>
      </c>
      <c r="L8" s="548">
        <v>9500412</v>
      </c>
      <c r="M8" s="548">
        <v>9500412</v>
      </c>
      <c r="N8" s="548">
        <v>9500413</v>
      </c>
      <c r="O8" s="549">
        <f>SUM(C8:N8)</f>
        <v>116096951</v>
      </c>
    </row>
    <row r="9" spans="1:15" s="459" customFormat="1" ht="14.1" customHeight="1" x14ac:dyDescent="0.25">
      <c r="A9" s="455" t="s">
        <v>41</v>
      </c>
      <c r="B9" s="463" t="s">
        <v>635</v>
      </c>
      <c r="C9" s="550">
        <v>4085100</v>
      </c>
      <c r="D9" s="550">
        <v>4085100</v>
      </c>
      <c r="E9" s="550">
        <v>11162141</v>
      </c>
      <c r="F9" s="550">
        <v>3384857</v>
      </c>
      <c r="G9" s="550">
        <v>2510000</v>
      </c>
      <c r="H9" s="550">
        <v>2510000</v>
      </c>
      <c r="I9" s="550">
        <v>2510000</v>
      </c>
      <c r="J9" s="550">
        <v>2510000</v>
      </c>
      <c r="K9" s="550">
        <v>5085100</v>
      </c>
      <c r="L9" s="550">
        <v>5085100</v>
      </c>
      <c r="M9" s="550">
        <v>5085100</v>
      </c>
      <c r="N9" s="550">
        <v>5085100</v>
      </c>
      <c r="O9" s="551">
        <f t="shared" ref="O9:O28" si="1">SUM(C9:N9)</f>
        <v>53097598</v>
      </c>
    </row>
    <row r="10" spans="1:15" s="459" customFormat="1" ht="27" customHeight="1" x14ac:dyDescent="0.25">
      <c r="A10" s="455" t="s">
        <v>43</v>
      </c>
      <c r="B10" s="460" t="s">
        <v>636</v>
      </c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3">
        <f t="shared" si="1"/>
        <v>0</v>
      </c>
    </row>
    <row r="11" spans="1:15" s="459" customFormat="1" ht="14.1" customHeight="1" x14ac:dyDescent="0.25">
      <c r="A11" s="455" t="s">
        <v>50</v>
      </c>
      <c r="B11" s="463" t="s">
        <v>42</v>
      </c>
      <c r="C11" s="550"/>
      <c r="D11" s="550"/>
      <c r="E11" s="550"/>
      <c r="F11" s="550"/>
      <c r="G11" s="550">
        <v>12700000</v>
      </c>
      <c r="H11" s="550"/>
      <c r="I11" s="550"/>
      <c r="J11" s="550"/>
      <c r="K11" s="550">
        <v>12700000</v>
      </c>
      <c r="L11" s="550"/>
      <c r="M11" s="550"/>
      <c r="N11" s="550"/>
      <c r="O11" s="551">
        <f t="shared" si="1"/>
        <v>25400000</v>
      </c>
    </row>
    <row r="12" spans="1:15" s="459" customFormat="1" ht="14.1" customHeight="1" x14ac:dyDescent="0.25">
      <c r="A12" s="455" t="s">
        <v>58</v>
      </c>
      <c r="B12" s="463" t="s">
        <v>585</v>
      </c>
      <c r="C12" s="550">
        <v>928500</v>
      </c>
      <c r="D12" s="550">
        <v>1050000</v>
      </c>
      <c r="E12" s="550">
        <v>1012000</v>
      </c>
      <c r="F12" s="550">
        <v>852000</v>
      </c>
      <c r="G12" s="550">
        <v>852000</v>
      </c>
      <c r="H12" s="550">
        <v>7812390</v>
      </c>
      <c r="I12" s="550">
        <v>1415200</v>
      </c>
      <c r="J12" s="550">
        <v>7506208</v>
      </c>
      <c r="K12" s="550">
        <v>820000</v>
      </c>
      <c r="L12" s="550">
        <v>1446641</v>
      </c>
      <c r="M12" s="550">
        <v>859000</v>
      </c>
      <c r="N12" s="550">
        <v>859000</v>
      </c>
      <c r="O12" s="551">
        <f t="shared" si="1"/>
        <v>25412939</v>
      </c>
    </row>
    <row r="13" spans="1:15" s="459" customFormat="1" ht="14.1" customHeight="1" x14ac:dyDescent="0.25">
      <c r="A13" s="455" t="s">
        <v>60</v>
      </c>
      <c r="B13" s="463" t="s">
        <v>491</v>
      </c>
      <c r="C13" s="550"/>
      <c r="D13" s="550"/>
      <c r="E13" s="550"/>
      <c r="F13" s="550"/>
      <c r="G13" s="550"/>
      <c r="H13" s="550"/>
      <c r="I13" s="550"/>
      <c r="J13" s="550">
        <v>8400100</v>
      </c>
      <c r="K13" s="550"/>
      <c r="L13" s="550">
        <v>980000</v>
      </c>
      <c r="M13" s="550"/>
      <c r="N13" s="550"/>
      <c r="O13" s="551">
        <f t="shared" si="1"/>
        <v>9380100</v>
      </c>
    </row>
    <row r="14" spans="1:15" s="459" customFormat="1" ht="14.1" customHeight="1" x14ac:dyDescent="0.25">
      <c r="A14" s="455" t="s">
        <v>62</v>
      </c>
      <c r="B14" s="463" t="s">
        <v>637</v>
      </c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1">
        <f t="shared" si="1"/>
        <v>0</v>
      </c>
    </row>
    <row r="15" spans="1:15" s="459" customFormat="1" ht="27" customHeight="1" thickBot="1" x14ac:dyDescent="0.3">
      <c r="A15" s="455" t="s">
        <v>64</v>
      </c>
      <c r="B15" s="456" t="s">
        <v>559</v>
      </c>
      <c r="C15" s="550">
        <v>30965274</v>
      </c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1">
        <f t="shared" si="1"/>
        <v>30965274</v>
      </c>
    </row>
    <row r="16" spans="1:15" s="450" customFormat="1" ht="15.95" customHeight="1" thickBot="1" x14ac:dyDescent="0.3">
      <c r="A16" s="449">
        <v>10</v>
      </c>
      <c r="B16" s="464" t="s">
        <v>586</v>
      </c>
      <c r="C16" s="554">
        <f t="shared" ref="C16:N16" si="2">SUM(C7:C15)</f>
        <v>86612648</v>
      </c>
      <c r="D16" s="554">
        <f t="shared" si="2"/>
        <v>82118686</v>
      </c>
      <c r="E16" s="554">
        <f t="shared" si="2"/>
        <v>87112661</v>
      </c>
      <c r="F16" s="554">
        <f t="shared" si="2"/>
        <v>83984413</v>
      </c>
      <c r="G16" s="554">
        <f t="shared" si="2"/>
        <v>81747477</v>
      </c>
      <c r="H16" s="554">
        <f t="shared" si="2"/>
        <v>73157501</v>
      </c>
      <c r="I16" s="554">
        <f t="shared" si="2"/>
        <v>56040503</v>
      </c>
      <c r="J16" s="554">
        <f t="shared" si="2"/>
        <v>65219614</v>
      </c>
      <c r="K16" s="554">
        <f t="shared" si="2"/>
        <v>71770459</v>
      </c>
      <c r="L16" s="554">
        <f t="shared" si="2"/>
        <v>66254945</v>
      </c>
      <c r="M16" s="554">
        <f t="shared" si="2"/>
        <v>59502875</v>
      </c>
      <c r="N16" s="554">
        <f t="shared" si="2"/>
        <v>55419913</v>
      </c>
      <c r="O16" s="555">
        <f>SUM(O8:O15)</f>
        <v>260352862</v>
      </c>
    </row>
    <row r="17" spans="1:15" s="450" customFormat="1" ht="15" customHeight="1" thickBot="1" x14ac:dyDescent="0.3">
      <c r="A17" s="449">
        <v>11</v>
      </c>
      <c r="B17" s="1129" t="s">
        <v>74</v>
      </c>
      <c r="C17" s="1130"/>
      <c r="D17" s="1130"/>
      <c r="E17" s="1130"/>
      <c r="F17" s="1130"/>
      <c r="G17" s="1130"/>
      <c r="H17" s="1130"/>
      <c r="I17" s="1130"/>
      <c r="J17" s="1130"/>
      <c r="K17" s="1130"/>
      <c r="L17" s="1130"/>
      <c r="M17" s="1130"/>
      <c r="N17" s="1130"/>
      <c r="O17" s="1131"/>
    </row>
    <row r="18" spans="1:15" s="459" customFormat="1" ht="14.1" customHeight="1" x14ac:dyDescent="0.25">
      <c r="A18" s="467">
        <v>12</v>
      </c>
      <c r="B18" s="468" t="s">
        <v>441</v>
      </c>
      <c r="C18" s="552">
        <v>2839108</v>
      </c>
      <c r="D18" s="552">
        <v>2839108</v>
      </c>
      <c r="E18" s="552">
        <v>2839108</v>
      </c>
      <c r="F18" s="552">
        <v>2839108</v>
      </c>
      <c r="G18" s="552">
        <v>2839108</v>
      </c>
      <c r="H18" s="552">
        <v>2839108</v>
      </c>
      <c r="I18" s="552">
        <v>2839108</v>
      </c>
      <c r="J18" s="552">
        <v>2839108</v>
      </c>
      <c r="K18" s="552">
        <v>2839108</v>
      </c>
      <c r="L18" s="552">
        <v>2839108</v>
      </c>
      <c r="M18" s="552">
        <v>2839108</v>
      </c>
      <c r="N18" s="552">
        <v>2839108</v>
      </c>
      <c r="O18" s="553">
        <f t="shared" si="1"/>
        <v>34069296</v>
      </c>
    </row>
    <row r="19" spans="1:15" s="459" customFormat="1" ht="27" customHeight="1" x14ac:dyDescent="0.25">
      <c r="A19" s="455" t="s">
        <v>452</v>
      </c>
      <c r="B19" s="456" t="s">
        <v>77</v>
      </c>
      <c r="C19" s="550">
        <v>397059</v>
      </c>
      <c r="D19" s="550">
        <v>397059</v>
      </c>
      <c r="E19" s="550">
        <v>397059</v>
      </c>
      <c r="F19" s="550">
        <v>397059</v>
      </c>
      <c r="G19" s="550">
        <v>397058</v>
      </c>
      <c r="H19" s="550">
        <v>397059</v>
      </c>
      <c r="I19" s="550">
        <v>397059</v>
      </c>
      <c r="J19" s="550">
        <v>397059</v>
      </c>
      <c r="K19" s="550">
        <v>397059</v>
      </c>
      <c r="L19" s="550">
        <v>397059</v>
      </c>
      <c r="M19" s="550">
        <v>397057</v>
      </c>
      <c r="N19" s="550">
        <v>397056</v>
      </c>
      <c r="O19" s="551">
        <f t="shared" si="1"/>
        <v>4764702</v>
      </c>
    </row>
    <row r="20" spans="1:15" s="459" customFormat="1" ht="14.1" customHeight="1" x14ac:dyDescent="0.25">
      <c r="A20" s="455" t="s">
        <v>455</v>
      </c>
      <c r="B20" s="463" t="s">
        <v>638</v>
      </c>
      <c r="C20" s="550">
        <v>4206000</v>
      </c>
      <c r="D20" s="550">
        <v>4206000</v>
      </c>
      <c r="E20" s="550">
        <v>4206000</v>
      </c>
      <c r="F20" s="550">
        <v>2080301</v>
      </c>
      <c r="G20" s="550">
        <v>2080201</v>
      </c>
      <c r="H20" s="550">
        <v>9427012</v>
      </c>
      <c r="I20" s="550">
        <v>6303892</v>
      </c>
      <c r="J20" s="550">
        <v>9427000</v>
      </c>
      <c r="K20" s="550">
        <v>9427000</v>
      </c>
      <c r="L20" s="550">
        <v>9727000</v>
      </c>
      <c r="M20" s="550">
        <v>7115699</v>
      </c>
      <c r="N20" s="550">
        <v>4206000</v>
      </c>
      <c r="O20" s="551">
        <f t="shared" si="1"/>
        <v>72412105</v>
      </c>
    </row>
    <row r="21" spans="1:15" s="459" customFormat="1" ht="14.1" customHeight="1" x14ac:dyDescent="0.25">
      <c r="A21" s="455" t="s">
        <v>458</v>
      </c>
      <c r="B21" s="463" t="s">
        <v>639</v>
      </c>
      <c r="C21" s="550">
        <v>706000</v>
      </c>
      <c r="D21" s="550">
        <v>706000</v>
      </c>
      <c r="E21" s="550">
        <v>706000</v>
      </c>
      <c r="F21" s="550">
        <v>1396835</v>
      </c>
      <c r="G21" s="550">
        <v>1016000</v>
      </c>
      <c r="H21" s="550">
        <v>1260000</v>
      </c>
      <c r="I21" s="550">
        <v>712000</v>
      </c>
      <c r="J21" s="550">
        <v>706000</v>
      </c>
      <c r="K21" s="550">
        <v>1679000</v>
      </c>
      <c r="L21" s="550">
        <v>706000</v>
      </c>
      <c r="M21" s="550">
        <v>706000</v>
      </c>
      <c r="N21" s="550">
        <v>2094760</v>
      </c>
      <c r="O21" s="551">
        <f t="shared" si="1"/>
        <v>12394595</v>
      </c>
    </row>
    <row r="22" spans="1:15" s="459" customFormat="1" ht="14.1" customHeight="1" x14ac:dyDescent="0.25">
      <c r="A22" s="455" t="s">
        <v>461</v>
      </c>
      <c r="B22" s="463" t="s">
        <v>80</v>
      </c>
      <c r="C22" s="550">
        <v>4758000</v>
      </c>
      <c r="D22" s="550">
        <v>4267000</v>
      </c>
      <c r="E22" s="550">
        <v>4551939</v>
      </c>
      <c r="F22" s="550">
        <v>4065545</v>
      </c>
      <c r="G22" s="550">
        <v>4650000</v>
      </c>
      <c r="H22" s="550">
        <v>4650000</v>
      </c>
      <c r="I22" s="550">
        <v>4500000</v>
      </c>
      <c r="J22" s="550">
        <v>4200000</v>
      </c>
      <c r="K22" s="550">
        <v>4200000</v>
      </c>
      <c r="L22" s="550">
        <v>4520000</v>
      </c>
      <c r="M22" s="550">
        <v>4104200</v>
      </c>
      <c r="N22" s="550">
        <v>4580000</v>
      </c>
      <c r="O22" s="551">
        <f t="shared" si="1"/>
        <v>53046684</v>
      </c>
    </row>
    <row r="23" spans="1:15" s="459" customFormat="1" ht="14.1" customHeight="1" x14ac:dyDescent="0.25">
      <c r="A23" s="455" t="s">
        <v>464</v>
      </c>
      <c r="B23" s="463" t="s">
        <v>82</v>
      </c>
      <c r="C23" s="550"/>
      <c r="D23" s="550"/>
      <c r="E23" s="550"/>
      <c r="F23" s="550">
        <v>13065000</v>
      </c>
      <c r="G23" s="550">
        <v>13065000</v>
      </c>
      <c r="H23" s="550">
        <v>8114777</v>
      </c>
      <c r="I23" s="550"/>
      <c r="J23" s="550"/>
      <c r="K23" s="550"/>
      <c r="L23" s="550"/>
      <c r="M23" s="550"/>
      <c r="N23" s="550"/>
      <c r="O23" s="551">
        <f t="shared" si="1"/>
        <v>34244777</v>
      </c>
    </row>
    <row r="24" spans="1:15" s="459" customFormat="1" ht="15.75" customHeight="1" x14ac:dyDescent="0.25">
      <c r="A24" s="455" t="s">
        <v>467</v>
      </c>
      <c r="B24" s="456" t="s">
        <v>83</v>
      </c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1">
        <f t="shared" si="1"/>
        <v>0</v>
      </c>
    </row>
    <row r="25" spans="1:15" s="459" customFormat="1" ht="14.1" customHeight="1" x14ac:dyDescent="0.25">
      <c r="A25" s="455" t="s">
        <v>470</v>
      </c>
      <c r="B25" s="463" t="s">
        <v>446</v>
      </c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1">
        <f t="shared" si="1"/>
        <v>0</v>
      </c>
    </row>
    <row r="26" spans="1:15" s="459" customFormat="1" ht="14.1" customHeight="1" x14ac:dyDescent="0.25">
      <c r="A26" s="455" t="s">
        <v>473</v>
      </c>
      <c r="B26" s="463" t="s">
        <v>640</v>
      </c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1">
        <f t="shared" si="1"/>
        <v>0</v>
      </c>
    </row>
    <row r="27" spans="1:15" s="459" customFormat="1" ht="13.5" customHeight="1" x14ac:dyDescent="0.25">
      <c r="A27" s="455" t="s">
        <v>475</v>
      </c>
      <c r="B27" s="463" t="s">
        <v>641</v>
      </c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1">
        <f t="shared" si="1"/>
        <v>0</v>
      </c>
    </row>
    <row r="28" spans="1:15" s="459" customFormat="1" ht="14.1" customHeight="1" thickBot="1" x14ac:dyDescent="0.3">
      <c r="A28" s="455" t="s">
        <v>478</v>
      </c>
      <c r="B28" s="463" t="s">
        <v>642</v>
      </c>
      <c r="C28" s="550">
        <v>4118725</v>
      </c>
      <c r="D28" s="550">
        <v>4265411</v>
      </c>
      <c r="E28" s="550">
        <v>4165411</v>
      </c>
      <c r="F28" s="550">
        <v>3955500</v>
      </c>
      <c r="G28" s="550">
        <v>4365411</v>
      </c>
      <c r="H28" s="550">
        <v>3854654</v>
      </c>
      <c r="I28" s="550">
        <v>3985550</v>
      </c>
      <c r="J28" s="550">
        <v>3985500</v>
      </c>
      <c r="K28" s="550">
        <v>3985500</v>
      </c>
      <c r="L28" s="550">
        <v>4007415</v>
      </c>
      <c r="M28" s="550">
        <v>4365411</v>
      </c>
      <c r="N28" s="550">
        <v>2965941</v>
      </c>
      <c r="O28" s="551">
        <f t="shared" si="1"/>
        <v>48020429</v>
      </c>
    </row>
    <row r="29" spans="1:15" s="450" customFormat="1" ht="15.95" customHeight="1" thickBot="1" x14ac:dyDescent="0.3">
      <c r="A29" s="469" t="s">
        <v>481</v>
      </c>
      <c r="B29" s="464" t="s">
        <v>589</v>
      </c>
      <c r="C29" s="554">
        <f t="shared" ref="C29:N29" si="3">SUM(C18:C28)</f>
        <v>17024892</v>
      </c>
      <c r="D29" s="554">
        <f t="shared" si="3"/>
        <v>16680578</v>
      </c>
      <c r="E29" s="554">
        <f t="shared" si="3"/>
        <v>16865517</v>
      </c>
      <c r="F29" s="554">
        <f t="shared" si="3"/>
        <v>27799348</v>
      </c>
      <c r="G29" s="554">
        <f t="shared" si="3"/>
        <v>28412778</v>
      </c>
      <c r="H29" s="554">
        <f t="shared" si="3"/>
        <v>30542610</v>
      </c>
      <c r="I29" s="554">
        <f t="shared" si="3"/>
        <v>18737609</v>
      </c>
      <c r="J29" s="554">
        <f t="shared" si="3"/>
        <v>21554667</v>
      </c>
      <c r="K29" s="554">
        <f t="shared" si="3"/>
        <v>22527667</v>
      </c>
      <c r="L29" s="554">
        <f t="shared" si="3"/>
        <v>22196582</v>
      </c>
      <c r="M29" s="554">
        <f t="shared" si="3"/>
        <v>19527475</v>
      </c>
      <c r="N29" s="554">
        <f t="shared" si="3"/>
        <v>17082865</v>
      </c>
      <c r="O29" s="555">
        <f>SUM(C29:N29)</f>
        <v>258952588</v>
      </c>
    </row>
    <row r="30" spans="1:15" ht="16.5" thickBot="1" x14ac:dyDescent="0.3">
      <c r="A30" s="469" t="s">
        <v>484</v>
      </c>
      <c r="B30" s="470" t="s">
        <v>643</v>
      </c>
      <c r="C30" s="556">
        <f t="shared" ref="C30:N30" si="4">C16-C29</f>
        <v>69587756</v>
      </c>
      <c r="D30" s="556">
        <f t="shared" si="4"/>
        <v>65438108</v>
      </c>
      <c r="E30" s="556">
        <f t="shared" si="4"/>
        <v>70247144</v>
      </c>
      <c r="F30" s="556">
        <f t="shared" si="4"/>
        <v>56185065</v>
      </c>
      <c r="G30" s="556">
        <f t="shared" si="4"/>
        <v>53334699</v>
      </c>
      <c r="H30" s="556">
        <f t="shared" si="4"/>
        <v>42614891</v>
      </c>
      <c r="I30" s="556">
        <f t="shared" si="4"/>
        <v>37302894</v>
      </c>
      <c r="J30" s="556">
        <f t="shared" si="4"/>
        <v>43664947</v>
      </c>
      <c r="K30" s="556">
        <f t="shared" si="4"/>
        <v>49242792</v>
      </c>
      <c r="L30" s="556">
        <f t="shared" si="4"/>
        <v>44058363</v>
      </c>
      <c r="M30" s="556">
        <f t="shared" si="4"/>
        <v>39975400</v>
      </c>
      <c r="N30" s="556">
        <f t="shared" si="4"/>
        <v>38337048</v>
      </c>
      <c r="O30" s="557" t="s">
        <v>633</v>
      </c>
    </row>
    <row r="31" spans="1:15" x14ac:dyDescent="0.25">
      <c r="A31" s="473"/>
    </row>
    <row r="32" spans="1:15" x14ac:dyDescent="0.25">
      <c r="B32" s="474"/>
      <c r="C32" s="475"/>
      <c r="D32" s="475"/>
    </row>
  </sheetData>
  <mergeCells count="4">
    <mergeCell ref="H1:O1"/>
    <mergeCell ref="A3:O3"/>
    <mergeCell ref="B6:O6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H30" sqref="H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zoomScaleNormal="100" workbookViewId="0">
      <selection activeCell="G114" sqref="G114"/>
    </sheetView>
  </sheetViews>
  <sheetFormatPr defaultRowHeight="15" x14ac:dyDescent="0.25"/>
  <cols>
    <col min="1" max="1" width="9.85546875" customWidth="1"/>
    <col min="3" max="3" width="14.7109375" customWidth="1"/>
    <col min="4" max="4" width="10.42578125" customWidth="1"/>
    <col min="5" max="5" width="12" customWidth="1"/>
    <col min="6" max="6" width="13" customWidth="1"/>
    <col min="7" max="7" width="12.85546875" customWidth="1"/>
    <col min="251" max="251" width="9.85546875" customWidth="1"/>
    <col min="253" max="253" width="14.7109375" customWidth="1"/>
    <col min="254" max="254" width="10.42578125" customWidth="1"/>
    <col min="255" max="255" width="12" customWidth="1"/>
    <col min="507" max="507" width="9.85546875" customWidth="1"/>
    <col min="509" max="509" width="14.7109375" customWidth="1"/>
    <col min="510" max="510" width="10.42578125" customWidth="1"/>
    <col min="511" max="511" width="12" customWidth="1"/>
    <col min="763" max="763" width="9.85546875" customWidth="1"/>
    <col min="765" max="765" width="14.7109375" customWidth="1"/>
    <col min="766" max="766" width="10.42578125" customWidth="1"/>
    <col min="767" max="767" width="12" customWidth="1"/>
    <col min="1019" max="1019" width="9.85546875" customWidth="1"/>
    <col min="1021" max="1021" width="14.7109375" customWidth="1"/>
    <col min="1022" max="1022" width="10.42578125" customWidth="1"/>
    <col min="1023" max="1023" width="12" customWidth="1"/>
    <col min="1275" max="1275" width="9.85546875" customWidth="1"/>
    <col min="1277" max="1277" width="14.7109375" customWidth="1"/>
    <col min="1278" max="1278" width="10.42578125" customWidth="1"/>
    <col min="1279" max="1279" width="12" customWidth="1"/>
    <col min="1531" max="1531" width="9.85546875" customWidth="1"/>
    <col min="1533" max="1533" width="14.7109375" customWidth="1"/>
    <col min="1534" max="1534" width="10.42578125" customWidth="1"/>
    <col min="1535" max="1535" width="12" customWidth="1"/>
    <col min="1787" max="1787" width="9.85546875" customWidth="1"/>
    <col min="1789" max="1789" width="14.7109375" customWidth="1"/>
    <col min="1790" max="1790" width="10.42578125" customWidth="1"/>
    <col min="1791" max="1791" width="12" customWidth="1"/>
    <col min="2043" max="2043" width="9.85546875" customWidth="1"/>
    <col min="2045" max="2045" width="14.7109375" customWidth="1"/>
    <col min="2046" max="2046" width="10.42578125" customWidth="1"/>
    <col min="2047" max="2047" width="12" customWidth="1"/>
    <col min="2299" max="2299" width="9.85546875" customWidth="1"/>
    <col min="2301" max="2301" width="14.7109375" customWidth="1"/>
    <col min="2302" max="2302" width="10.42578125" customWidth="1"/>
    <col min="2303" max="2303" width="12" customWidth="1"/>
    <col min="2555" max="2555" width="9.85546875" customWidth="1"/>
    <col min="2557" max="2557" width="14.7109375" customWidth="1"/>
    <col min="2558" max="2558" width="10.42578125" customWidth="1"/>
    <col min="2559" max="2559" width="12" customWidth="1"/>
    <col min="2811" max="2811" width="9.85546875" customWidth="1"/>
    <col min="2813" max="2813" width="14.7109375" customWidth="1"/>
    <col min="2814" max="2814" width="10.42578125" customWidth="1"/>
    <col min="2815" max="2815" width="12" customWidth="1"/>
    <col min="3067" max="3067" width="9.85546875" customWidth="1"/>
    <col min="3069" max="3069" width="14.7109375" customWidth="1"/>
    <col min="3070" max="3070" width="10.42578125" customWidth="1"/>
    <col min="3071" max="3071" width="12" customWidth="1"/>
    <col min="3323" max="3323" width="9.85546875" customWidth="1"/>
    <col min="3325" max="3325" width="14.7109375" customWidth="1"/>
    <col min="3326" max="3326" width="10.42578125" customWidth="1"/>
    <col min="3327" max="3327" width="12" customWidth="1"/>
    <col min="3579" max="3579" width="9.85546875" customWidth="1"/>
    <col min="3581" max="3581" width="14.7109375" customWidth="1"/>
    <col min="3582" max="3582" width="10.42578125" customWidth="1"/>
    <col min="3583" max="3583" width="12" customWidth="1"/>
    <col min="3835" max="3835" width="9.85546875" customWidth="1"/>
    <col min="3837" max="3837" width="14.7109375" customWidth="1"/>
    <col min="3838" max="3838" width="10.42578125" customWidth="1"/>
    <col min="3839" max="3839" width="12" customWidth="1"/>
    <col min="4091" max="4091" width="9.85546875" customWidth="1"/>
    <col min="4093" max="4093" width="14.7109375" customWidth="1"/>
    <col min="4094" max="4094" width="10.42578125" customWidth="1"/>
    <col min="4095" max="4095" width="12" customWidth="1"/>
    <col min="4347" max="4347" width="9.85546875" customWidth="1"/>
    <col min="4349" max="4349" width="14.7109375" customWidth="1"/>
    <col min="4350" max="4350" width="10.42578125" customWidth="1"/>
    <col min="4351" max="4351" width="12" customWidth="1"/>
    <col min="4603" max="4603" width="9.85546875" customWidth="1"/>
    <col min="4605" max="4605" width="14.7109375" customWidth="1"/>
    <col min="4606" max="4606" width="10.42578125" customWidth="1"/>
    <col min="4607" max="4607" width="12" customWidth="1"/>
    <col min="4859" max="4859" width="9.85546875" customWidth="1"/>
    <col min="4861" max="4861" width="14.7109375" customWidth="1"/>
    <col min="4862" max="4862" width="10.42578125" customWidth="1"/>
    <col min="4863" max="4863" width="12" customWidth="1"/>
    <col min="5115" max="5115" width="9.85546875" customWidth="1"/>
    <col min="5117" max="5117" width="14.7109375" customWidth="1"/>
    <col min="5118" max="5118" width="10.42578125" customWidth="1"/>
    <col min="5119" max="5119" width="12" customWidth="1"/>
    <col min="5371" max="5371" width="9.85546875" customWidth="1"/>
    <col min="5373" max="5373" width="14.7109375" customWidth="1"/>
    <col min="5374" max="5374" width="10.42578125" customWidth="1"/>
    <col min="5375" max="5375" width="12" customWidth="1"/>
    <col min="5627" max="5627" width="9.85546875" customWidth="1"/>
    <col min="5629" max="5629" width="14.7109375" customWidth="1"/>
    <col min="5630" max="5630" width="10.42578125" customWidth="1"/>
    <col min="5631" max="5631" width="12" customWidth="1"/>
    <col min="5883" max="5883" width="9.85546875" customWidth="1"/>
    <col min="5885" max="5885" width="14.7109375" customWidth="1"/>
    <col min="5886" max="5886" width="10.42578125" customWidth="1"/>
    <col min="5887" max="5887" width="12" customWidth="1"/>
    <col min="6139" max="6139" width="9.85546875" customWidth="1"/>
    <col min="6141" max="6141" width="14.7109375" customWidth="1"/>
    <col min="6142" max="6142" width="10.42578125" customWidth="1"/>
    <col min="6143" max="6143" width="12" customWidth="1"/>
    <col min="6395" max="6395" width="9.85546875" customWidth="1"/>
    <col min="6397" max="6397" width="14.7109375" customWidth="1"/>
    <col min="6398" max="6398" width="10.42578125" customWidth="1"/>
    <col min="6399" max="6399" width="12" customWidth="1"/>
    <col min="6651" max="6651" width="9.85546875" customWidth="1"/>
    <col min="6653" max="6653" width="14.7109375" customWidth="1"/>
    <col min="6654" max="6654" width="10.42578125" customWidth="1"/>
    <col min="6655" max="6655" width="12" customWidth="1"/>
    <col min="6907" max="6907" width="9.85546875" customWidth="1"/>
    <col min="6909" max="6909" width="14.7109375" customWidth="1"/>
    <col min="6910" max="6910" width="10.42578125" customWidth="1"/>
    <col min="6911" max="6911" width="12" customWidth="1"/>
    <col min="7163" max="7163" width="9.85546875" customWidth="1"/>
    <col min="7165" max="7165" width="14.7109375" customWidth="1"/>
    <col min="7166" max="7166" width="10.42578125" customWidth="1"/>
    <col min="7167" max="7167" width="12" customWidth="1"/>
    <col min="7419" max="7419" width="9.85546875" customWidth="1"/>
    <col min="7421" max="7421" width="14.7109375" customWidth="1"/>
    <col min="7422" max="7422" width="10.42578125" customWidth="1"/>
    <col min="7423" max="7423" width="12" customWidth="1"/>
    <col min="7675" max="7675" width="9.85546875" customWidth="1"/>
    <col min="7677" max="7677" width="14.7109375" customWidth="1"/>
    <col min="7678" max="7678" width="10.42578125" customWidth="1"/>
    <col min="7679" max="7679" width="12" customWidth="1"/>
    <col min="7931" max="7931" width="9.85546875" customWidth="1"/>
    <col min="7933" max="7933" width="14.7109375" customWidth="1"/>
    <col min="7934" max="7934" width="10.42578125" customWidth="1"/>
    <col min="7935" max="7935" width="12" customWidth="1"/>
    <col min="8187" max="8187" width="9.85546875" customWidth="1"/>
    <col min="8189" max="8189" width="14.7109375" customWidth="1"/>
    <col min="8190" max="8190" width="10.42578125" customWidth="1"/>
    <col min="8191" max="8191" width="12" customWidth="1"/>
    <col min="8443" max="8443" width="9.85546875" customWidth="1"/>
    <col min="8445" max="8445" width="14.7109375" customWidth="1"/>
    <col min="8446" max="8446" width="10.42578125" customWidth="1"/>
    <col min="8447" max="8447" width="12" customWidth="1"/>
    <col min="8699" max="8699" width="9.85546875" customWidth="1"/>
    <col min="8701" max="8701" width="14.7109375" customWidth="1"/>
    <col min="8702" max="8702" width="10.42578125" customWidth="1"/>
    <col min="8703" max="8703" width="12" customWidth="1"/>
    <col min="8955" max="8955" width="9.85546875" customWidth="1"/>
    <col min="8957" max="8957" width="14.7109375" customWidth="1"/>
    <col min="8958" max="8958" width="10.42578125" customWidth="1"/>
    <col min="8959" max="8959" width="12" customWidth="1"/>
    <col min="9211" max="9211" width="9.85546875" customWidth="1"/>
    <col min="9213" max="9213" width="14.7109375" customWidth="1"/>
    <col min="9214" max="9214" width="10.42578125" customWidth="1"/>
    <col min="9215" max="9215" width="12" customWidth="1"/>
    <col min="9467" max="9467" width="9.85546875" customWidth="1"/>
    <col min="9469" max="9469" width="14.7109375" customWidth="1"/>
    <col min="9470" max="9470" width="10.42578125" customWidth="1"/>
    <col min="9471" max="9471" width="12" customWidth="1"/>
    <col min="9723" max="9723" width="9.85546875" customWidth="1"/>
    <col min="9725" max="9725" width="14.7109375" customWidth="1"/>
    <col min="9726" max="9726" width="10.42578125" customWidth="1"/>
    <col min="9727" max="9727" width="12" customWidth="1"/>
    <col min="9979" max="9979" width="9.85546875" customWidth="1"/>
    <col min="9981" max="9981" width="14.7109375" customWidth="1"/>
    <col min="9982" max="9982" width="10.42578125" customWidth="1"/>
    <col min="9983" max="9983" width="12" customWidth="1"/>
    <col min="10235" max="10235" width="9.85546875" customWidth="1"/>
    <col min="10237" max="10237" width="14.7109375" customWidth="1"/>
    <col min="10238" max="10238" width="10.42578125" customWidth="1"/>
    <col min="10239" max="10239" width="12" customWidth="1"/>
    <col min="10491" max="10491" width="9.85546875" customWidth="1"/>
    <col min="10493" max="10493" width="14.7109375" customWidth="1"/>
    <col min="10494" max="10494" width="10.42578125" customWidth="1"/>
    <col min="10495" max="10495" width="12" customWidth="1"/>
    <col min="10747" max="10747" width="9.85546875" customWidth="1"/>
    <col min="10749" max="10749" width="14.7109375" customWidth="1"/>
    <col min="10750" max="10750" width="10.42578125" customWidth="1"/>
    <col min="10751" max="10751" width="12" customWidth="1"/>
    <col min="11003" max="11003" width="9.85546875" customWidth="1"/>
    <col min="11005" max="11005" width="14.7109375" customWidth="1"/>
    <col min="11006" max="11006" width="10.42578125" customWidth="1"/>
    <col min="11007" max="11007" width="12" customWidth="1"/>
    <col min="11259" max="11259" width="9.85546875" customWidth="1"/>
    <col min="11261" max="11261" width="14.7109375" customWidth="1"/>
    <col min="11262" max="11262" width="10.42578125" customWidth="1"/>
    <col min="11263" max="11263" width="12" customWidth="1"/>
    <col min="11515" max="11515" width="9.85546875" customWidth="1"/>
    <col min="11517" max="11517" width="14.7109375" customWidth="1"/>
    <col min="11518" max="11518" width="10.42578125" customWidth="1"/>
    <col min="11519" max="11519" width="12" customWidth="1"/>
    <col min="11771" max="11771" width="9.85546875" customWidth="1"/>
    <col min="11773" max="11773" width="14.7109375" customWidth="1"/>
    <col min="11774" max="11774" width="10.42578125" customWidth="1"/>
    <col min="11775" max="11775" width="12" customWidth="1"/>
    <col min="12027" max="12027" width="9.85546875" customWidth="1"/>
    <col min="12029" max="12029" width="14.7109375" customWidth="1"/>
    <col min="12030" max="12030" width="10.42578125" customWidth="1"/>
    <col min="12031" max="12031" width="12" customWidth="1"/>
    <col min="12283" max="12283" width="9.85546875" customWidth="1"/>
    <col min="12285" max="12285" width="14.7109375" customWidth="1"/>
    <col min="12286" max="12286" width="10.42578125" customWidth="1"/>
    <col min="12287" max="12287" width="12" customWidth="1"/>
    <col min="12539" max="12539" width="9.85546875" customWidth="1"/>
    <col min="12541" max="12541" width="14.7109375" customWidth="1"/>
    <col min="12542" max="12542" width="10.42578125" customWidth="1"/>
    <col min="12543" max="12543" width="12" customWidth="1"/>
    <col min="12795" max="12795" width="9.85546875" customWidth="1"/>
    <col min="12797" max="12797" width="14.7109375" customWidth="1"/>
    <col min="12798" max="12798" width="10.42578125" customWidth="1"/>
    <col min="12799" max="12799" width="12" customWidth="1"/>
    <col min="13051" max="13051" width="9.85546875" customWidth="1"/>
    <col min="13053" max="13053" width="14.7109375" customWidth="1"/>
    <col min="13054" max="13054" width="10.42578125" customWidth="1"/>
    <col min="13055" max="13055" width="12" customWidth="1"/>
    <col min="13307" max="13307" width="9.85546875" customWidth="1"/>
    <col min="13309" max="13309" width="14.7109375" customWidth="1"/>
    <col min="13310" max="13310" width="10.42578125" customWidth="1"/>
    <col min="13311" max="13311" width="12" customWidth="1"/>
    <col min="13563" max="13563" width="9.85546875" customWidth="1"/>
    <col min="13565" max="13565" width="14.7109375" customWidth="1"/>
    <col min="13566" max="13566" width="10.42578125" customWidth="1"/>
    <col min="13567" max="13567" width="12" customWidth="1"/>
    <col min="13819" max="13819" width="9.85546875" customWidth="1"/>
    <col min="13821" max="13821" width="14.7109375" customWidth="1"/>
    <col min="13822" max="13822" width="10.42578125" customWidth="1"/>
    <col min="13823" max="13823" width="12" customWidth="1"/>
    <col min="14075" max="14075" width="9.85546875" customWidth="1"/>
    <col min="14077" max="14077" width="14.7109375" customWidth="1"/>
    <col min="14078" max="14078" width="10.42578125" customWidth="1"/>
    <col min="14079" max="14079" width="12" customWidth="1"/>
    <col min="14331" max="14331" width="9.85546875" customWidth="1"/>
    <col min="14333" max="14333" width="14.7109375" customWidth="1"/>
    <col min="14334" max="14334" width="10.42578125" customWidth="1"/>
    <col min="14335" max="14335" width="12" customWidth="1"/>
    <col min="14587" max="14587" width="9.85546875" customWidth="1"/>
    <col min="14589" max="14589" width="14.7109375" customWidth="1"/>
    <col min="14590" max="14590" width="10.42578125" customWidth="1"/>
    <col min="14591" max="14591" width="12" customWidth="1"/>
    <col min="14843" max="14843" width="9.85546875" customWidth="1"/>
    <col min="14845" max="14845" width="14.7109375" customWidth="1"/>
    <col min="14846" max="14846" width="10.42578125" customWidth="1"/>
    <col min="14847" max="14847" width="12" customWidth="1"/>
    <col min="15099" max="15099" width="9.85546875" customWidth="1"/>
    <col min="15101" max="15101" width="14.7109375" customWidth="1"/>
    <col min="15102" max="15102" width="10.42578125" customWidth="1"/>
    <col min="15103" max="15103" width="12" customWidth="1"/>
    <col min="15355" max="15355" width="9.85546875" customWidth="1"/>
    <col min="15357" max="15357" width="14.7109375" customWidth="1"/>
    <col min="15358" max="15358" width="10.42578125" customWidth="1"/>
    <col min="15359" max="15359" width="12" customWidth="1"/>
    <col min="15611" max="15611" width="9.85546875" customWidth="1"/>
    <col min="15613" max="15613" width="14.7109375" customWidth="1"/>
    <col min="15614" max="15614" width="10.42578125" customWidth="1"/>
    <col min="15615" max="15615" width="12" customWidth="1"/>
    <col min="15867" max="15867" width="9.85546875" customWidth="1"/>
    <col min="15869" max="15869" width="14.7109375" customWidth="1"/>
    <col min="15870" max="15870" width="10.42578125" customWidth="1"/>
    <col min="15871" max="15871" width="12" customWidth="1"/>
    <col min="16123" max="16123" width="9.85546875" customWidth="1"/>
    <col min="16125" max="16125" width="14.7109375" customWidth="1"/>
    <col min="16126" max="16126" width="10.42578125" customWidth="1"/>
    <col min="16127" max="16127" width="12" customWidth="1"/>
  </cols>
  <sheetData>
    <row r="1" spans="1:7" x14ac:dyDescent="0.25">
      <c r="A1" s="957" t="s">
        <v>1007</v>
      </c>
      <c r="B1" s="957"/>
      <c r="C1" s="957"/>
      <c r="D1" s="957"/>
      <c r="E1" s="957"/>
      <c r="F1" s="957"/>
      <c r="G1" s="957"/>
    </row>
    <row r="2" spans="1:7" x14ac:dyDescent="0.25">
      <c r="A2" s="283"/>
      <c r="B2" s="283"/>
      <c r="C2" s="283"/>
      <c r="D2" s="283"/>
      <c r="E2" s="283"/>
      <c r="F2" s="283"/>
      <c r="G2" s="283"/>
    </row>
    <row r="3" spans="1:7" x14ac:dyDescent="0.25">
      <c r="A3" s="958" t="s">
        <v>327</v>
      </c>
      <c r="B3" s="958"/>
      <c r="C3" s="958"/>
      <c r="D3" s="958"/>
      <c r="E3" s="958"/>
      <c r="F3" s="958"/>
      <c r="G3" s="958"/>
    </row>
    <row r="4" spans="1:7" x14ac:dyDescent="0.25">
      <c r="A4" s="958" t="s">
        <v>807</v>
      </c>
      <c r="B4" s="958"/>
      <c r="C4" s="958"/>
      <c r="D4" s="958"/>
      <c r="E4" s="958"/>
      <c r="F4" s="958"/>
      <c r="G4" s="958"/>
    </row>
    <row r="5" spans="1:7" x14ac:dyDescent="0.25">
      <c r="A5" s="958" t="s">
        <v>328</v>
      </c>
      <c r="B5" s="958"/>
      <c r="C5" s="958"/>
      <c r="D5" s="958"/>
      <c r="E5" s="958"/>
      <c r="F5" s="958"/>
      <c r="G5" s="958"/>
    </row>
    <row r="6" spans="1:7" x14ac:dyDescent="0.25">
      <c r="A6" s="284"/>
      <c r="B6" s="284"/>
      <c r="C6" s="284"/>
      <c r="D6" s="284"/>
      <c r="E6" s="284"/>
      <c r="F6" s="284"/>
      <c r="G6" s="284"/>
    </row>
    <row r="7" spans="1:7" x14ac:dyDescent="0.25">
      <c r="A7" s="287" t="s">
        <v>329</v>
      </c>
      <c r="B7" s="288" t="s">
        <v>648</v>
      </c>
      <c r="C7" s="289"/>
      <c r="D7" s="289"/>
      <c r="E7" s="289"/>
      <c r="F7" s="286"/>
      <c r="G7" s="566">
        <f>SUM(F8:F9)</f>
        <v>1858950</v>
      </c>
    </row>
    <row r="8" spans="1:7" x14ac:dyDescent="0.25">
      <c r="A8" s="563" t="s">
        <v>748</v>
      </c>
      <c r="B8" s="947" t="s">
        <v>330</v>
      </c>
      <c r="C8" s="947"/>
      <c r="D8" s="947"/>
      <c r="E8" s="947"/>
      <c r="F8" s="564">
        <v>1463740</v>
      </c>
      <c r="G8" s="564"/>
    </row>
    <row r="9" spans="1:7" x14ac:dyDescent="0.25">
      <c r="A9" s="563" t="s">
        <v>749</v>
      </c>
      <c r="B9" s="947" t="s">
        <v>716</v>
      </c>
      <c r="C9" s="947"/>
      <c r="D9" s="947"/>
      <c r="E9" s="947"/>
      <c r="F9" s="565">
        <v>395210</v>
      </c>
      <c r="G9" s="565"/>
    </row>
    <row r="10" spans="1:7" x14ac:dyDescent="0.25">
      <c r="A10" s="286"/>
      <c r="B10" s="290"/>
      <c r="C10" s="290"/>
      <c r="D10" s="290"/>
      <c r="E10" s="290"/>
      <c r="F10" s="565"/>
      <c r="G10" s="565"/>
    </row>
    <row r="11" spans="1:7" ht="27.75" customHeight="1" x14ac:dyDescent="0.25">
      <c r="A11" s="287" t="s">
        <v>331</v>
      </c>
      <c r="B11" s="951" t="s">
        <v>332</v>
      </c>
      <c r="C11" s="951"/>
      <c r="D11" s="951"/>
      <c r="E11" s="951"/>
      <c r="F11" s="565"/>
      <c r="G11" s="566">
        <f>SUM(F12:F18)</f>
        <v>11368507</v>
      </c>
    </row>
    <row r="12" spans="1:7" ht="17.25" customHeight="1" x14ac:dyDescent="0.25">
      <c r="A12" s="563" t="s">
        <v>729</v>
      </c>
      <c r="B12" s="947" t="s">
        <v>1022</v>
      </c>
      <c r="C12" s="947"/>
      <c r="D12" s="947"/>
      <c r="E12" s="947"/>
      <c r="F12" s="565">
        <f>SUM(E13:E14)</f>
        <v>6907576</v>
      </c>
      <c r="G12" s="566"/>
    </row>
    <row r="13" spans="1:7" ht="17.25" customHeight="1" x14ac:dyDescent="0.25">
      <c r="A13" s="563"/>
      <c r="B13" s="768"/>
      <c r="C13" s="768" t="s">
        <v>1023</v>
      </c>
      <c r="D13" s="768"/>
      <c r="E13" s="564">
        <v>379576</v>
      </c>
      <c r="F13" s="565"/>
      <c r="G13" s="566"/>
    </row>
    <row r="14" spans="1:7" ht="17.25" customHeight="1" x14ac:dyDescent="0.25">
      <c r="A14" s="563"/>
      <c r="B14" s="768"/>
      <c r="C14" s="768" t="s">
        <v>1024</v>
      </c>
      <c r="D14" s="768"/>
      <c r="E14" s="564">
        <v>6528000</v>
      </c>
      <c r="F14" s="565"/>
      <c r="G14" s="566"/>
    </row>
    <row r="15" spans="1:7" x14ac:dyDescent="0.25">
      <c r="A15" s="563" t="s">
        <v>749</v>
      </c>
      <c r="B15" s="947" t="s">
        <v>918</v>
      </c>
      <c r="C15" s="947"/>
      <c r="D15" s="947"/>
      <c r="E15" s="947"/>
      <c r="F15" s="565">
        <f>SUM(E16:E17)</f>
        <v>4254931</v>
      </c>
      <c r="G15" s="565"/>
    </row>
    <row r="16" spans="1:7" x14ac:dyDescent="0.25">
      <c r="A16" s="563"/>
      <c r="B16" s="760"/>
      <c r="C16" s="947" t="s">
        <v>910</v>
      </c>
      <c r="D16" s="947"/>
      <c r="E16" s="565">
        <v>3150125</v>
      </c>
      <c r="F16" s="565"/>
      <c r="G16" s="565"/>
    </row>
    <row r="17" spans="1:7" x14ac:dyDescent="0.25">
      <c r="A17" s="563"/>
      <c r="B17" s="760"/>
      <c r="C17" s="947" t="s">
        <v>911</v>
      </c>
      <c r="D17" s="947"/>
      <c r="E17" s="565">
        <v>1104806</v>
      </c>
      <c r="F17" s="565"/>
      <c r="G17" s="565"/>
    </row>
    <row r="18" spans="1:7" x14ac:dyDescent="0.25">
      <c r="A18" s="563" t="s">
        <v>784</v>
      </c>
      <c r="B18" s="947" t="s">
        <v>783</v>
      </c>
      <c r="C18" s="947"/>
      <c r="D18" s="947"/>
      <c r="E18" s="947"/>
      <c r="F18" s="565">
        <v>206000</v>
      </c>
      <c r="G18" s="565"/>
    </row>
    <row r="19" spans="1:7" x14ac:dyDescent="0.25">
      <c r="A19" s="563"/>
      <c r="B19" s="746"/>
      <c r="C19" s="746"/>
      <c r="D19" s="746"/>
      <c r="E19" s="746"/>
      <c r="F19" s="565"/>
      <c r="G19" s="565"/>
    </row>
    <row r="20" spans="1:7" x14ac:dyDescent="0.25">
      <c r="A20" s="287" t="s">
        <v>376</v>
      </c>
      <c r="B20" s="950" t="s">
        <v>822</v>
      </c>
      <c r="C20" s="950"/>
      <c r="D20" s="950"/>
      <c r="E20" s="950"/>
      <c r="F20" s="565"/>
      <c r="G20" s="566">
        <f>SUM(F21)</f>
        <v>30000</v>
      </c>
    </row>
    <row r="21" spans="1:7" x14ac:dyDescent="0.25">
      <c r="A21" s="563" t="s">
        <v>753</v>
      </c>
      <c r="B21" s="947" t="s">
        <v>823</v>
      </c>
      <c r="C21" s="947"/>
      <c r="D21" s="947"/>
      <c r="E21" s="947"/>
      <c r="F21" s="565">
        <v>30000</v>
      </c>
      <c r="G21" s="565"/>
    </row>
    <row r="22" spans="1:7" x14ac:dyDescent="0.25">
      <c r="A22" s="563"/>
      <c r="B22" s="746"/>
      <c r="C22" s="746"/>
      <c r="D22" s="746"/>
      <c r="E22" s="746"/>
      <c r="F22" s="565"/>
      <c r="G22" s="565"/>
    </row>
    <row r="23" spans="1:7" ht="33" customHeight="1" x14ac:dyDescent="0.25">
      <c r="A23" s="287" t="s">
        <v>408</v>
      </c>
      <c r="B23" s="951" t="s">
        <v>795</v>
      </c>
      <c r="C23" s="951"/>
      <c r="D23" s="951"/>
      <c r="E23" s="951"/>
      <c r="F23" s="565"/>
      <c r="G23" s="566">
        <f>SUM(F24:F30)</f>
        <v>8400100</v>
      </c>
    </row>
    <row r="24" spans="1:7" ht="21" customHeight="1" x14ac:dyDescent="0.25">
      <c r="A24" s="749" t="s">
        <v>753</v>
      </c>
      <c r="B24" s="949" t="s">
        <v>817</v>
      </c>
      <c r="C24" s="949"/>
      <c r="D24" s="949"/>
      <c r="E24" s="750"/>
      <c r="F24" s="752">
        <f>SUM(E24:E29)</f>
        <v>2200100</v>
      </c>
      <c r="G24" s="566"/>
    </row>
    <row r="25" spans="1:7" ht="19.5" customHeight="1" x14ac:dyDescent="0.25">
      <c r="A25" s="749"/>
      <c r="B25" s="751"/>
      <c r="C25" s="949" t="s">
        <v>816</v>
      </c>
      <c r="D25" s="949"/>
      <c r="E25" s="716">
        <v>280000</v>
      </c>
      <c r="F25" s="750"/>
      <c r="G25" s="566"/>
    </row>
    <row r="26" spans="1:7" ht="19.5" customHeight="1" x14ac:dyDescent="0.25">
      <c r="A26" s="749"/>
      <c r="B26" s="751"/>
      <c r="C26" s="949" t="s">
        <v>818</v>
      </c>
      <c r="D26" s="949"/>
      <c r="E26" s="716">
        <v>1000100</v>
      </c>
      <c r="F26" s="750"/>
      <c r="G26" s="566"/>
    </row>
    <row r="27" spans="1:7" ht="19.5" customHeight="1" x14ac:dyDescent="0.25">
      <c r="A27" s="749"/>
      <c r="B27" s="751"/>
      <c r="C27" s="949" t="s">
        <v>819</v>
      </c>
      <c r="D27" s="949"/>
      <c r="E27" s="716">
        <v>228000</v>
      </c>
      <c r="F27" s="750"/>
      <c r="G27" s="566"/>
    </row>
    <row r="28" spans="1:7" ht="19.5" customHeight="1" x14ac:dyDescent="0.25">
      <c r="A28" s="749"/>
      <c r="B28" s="751"/>
      <c r="C28" s="949" t="s">
        <v>820</v>
      </c>
      <c r="D28" s="949"/>
      <c r="E28" s="716">
        <v>372000</v>
      </c>
      <c r="F28" s="750"/>
      <c r="G28" s="566"/>
    </row>
    <row r="29" spans="1:7" ht="19.5" customHeight="1" x14ac:dyDescent="0.25">
      <c r="A29" s="749"/>
      <c r="B29" s="751"/>
      <c r="C29" s="949" t="s">
        <v>821</v>
      </c>
      <c r="D29" s="949"/>
      <c r="E29" s="716">
        <v>320000</v>
      </c>
      <c r="F29" s="750"/>
      <c r="G29" s="566"/>
    </row>
    <row r="30" spans="1:7" x14ac:dyDescent="0.25">
      <c r="A30" s="563" t="s">
        <v>796</v>
      </c>
      <c r="B30" s="947" t="s">
        <v>55</v>
      </c>
      <c r="C30" s="947"/>
      <c r="D30" s="947"/>
      <c r="E30" s="947"/>
      <c r="F30" s="565">
        <f>SUM(E31:E32)</f>
        <v>6200000</v>
      </c>
      <c r="G30" s="565"/>
    </row>
    <row r="31" spans="1:7" x14ac:dyDescent="0.25">
      <c r="A31" s="563"/>
      <c r="B31" s="947" t="s">
        <v>798</v>
      </c>
      <c r="C31" s="947"/>
      <c r="E31" s="716">
        <v>1200000</v>
      </c>
      <c r="F31" s="565"/>
      <c r="G31" s="565"/>
    </row>
    <row r="32" spans="1:7" x14ac:dyDescent="0.25">
      <c r="A32" s="563"/>
      <c r="B32" s="947" t="s">
        <v>797</v>
      </c>
      <c r="C32" s="947"/>
      <c r="E32" s="716">
        <v>5000000</v>
      </c>
      <c r="F32" s="565"/>
      <c r="G32" s="565"/>
    </row>
    <row r="33" spans="1:7" x14ac:dyDescent="0.25">
      <c r="A33" s="563"/>
      <c r="B33" s="708"/>
      <c r="C33" s="708"/>
      <c r="D33" s="708"/>
      <c r="E33" s="708"/>
      <c r="F33" s="565"/>
      <c r="G33" s="565"/>
    </row>
    <row r="34" spans="1:7" x14ac:dyDescent="0.25">
      <c r="A34" s="287" t="s">
        <v>780</v>
      </c>
      <c r="B34" s="951" t="s">
        <v>781</v>
      </c>
      <c r="C34" s="951"/>
      <c r="D34" s="951"/>
      <c r="E34" s="951"/>
      <c r="F34" s="565"/>
      <c r="G34" s="566">
        <f>F35</f>
        <v>8084025</v>
      </c>
    </row>
    <row r="35" spans="1:7" x14ac:dyDescent="0.25">
      <c r="A35" s="563" t="s">
        <v>750</v>
      </c>
      <c r="B35" s="708" t="s">
        <v>782</v>
      </c>
      <c r="C35" s="708"/>
      <c r="D35" s="708"/>
      <c r="E35" s="708"/>
      <c r="F35" s="565">
        <f>SUM(E36:E38)</f>
        <v>8084025</v>
      </c>
      <c r="G35" s="565"/>
    </row>
    <row r="36" spans="1:7" x14ac:dyDescent="0.25">
      <c r="A36" s="560"/>
      <c r="B36" s="561"/>
      <c r="C36" s="947" t="s">
        <v>913</v>
      </c>
      <c r="D36" s="947"/>
      <c r="E36" s="716">
        <v>400000</v>
      </c>
      <c r="F36" s="565"/>
      <c r="G36" s="565"/>
    </row>
    <row r="37" spans="1:7" x14ac:dyDescent="0.25">
      <c r="A37" s="560"/>
      <c r="B37" s="761"/>
      <c r="C37" s="947" t="s">
        <v>914</v>
      </c>
      <c r="D37" s="947"/>
      <c r="E37" s="716">
        <v>2205125</v>
      </c>
      <c r="F37" s="565"/>
      <c r="G37" s="565"/>
    </row>
    <row r="38" spans="1:7" x14ac:dyDescent="0.25">
      <c r="A38" s="560"/>
      <c r="B38" s="761"/>
      <c r="C38" s="947" t="s">
        <v>915</v>
      </c>
      <c r="D38" s="947"/>
      <c r="E38" s="716">
        <v>5478900</v>
      </c>
      <c r="F38" s="565"/>
      <c r="G38" s="565"/>
    </row>
    <row r="39" spans="1:7" x14ac:dyDescent="0.25">
      <c r="A39" s="287" t="s">
        <v>333</v>
      </c>
      <c r="B39" s="952" t="s">
        <v>334</v>
      </c>
      <c r="C39" s="952"/>
      <c r="D39" s="952"/>
      <c r="E39" s="952"/>
      <c r="F39" s="565"/>
      <c r="G39" s="566">
        <f>SUM(F40:F42,F46,F47)</f>
        <v>10492500</v>
      </c>
    </row>
    <row r="40" spans="1:7" x14ac:dyDescent="0.25">
      <c r="A40" s="563" t="s">
        <v>752</v>
      </c>
      <c r="B40" s="947" t="s">
        <v>697</v>
      </c>
      <c r="C40" s="947"/>
      <c r="D40" s="947"/>
      <c r="E40" s="947"/>
      <c r="F40" s="565">
        <v>5850000</v>
      </c>
      <c r="G40" s="566"/>
    </row>
    <row r="41" spans="1:7" x14ac:dyDescent="0.25">
      <c r="A41" s="563" t="s">
        <v>751</v>
      </c>
      <c r="B41" s="947" t="s">
        <v>653</v>
      </c>
      <c r="C41" s="947"/>
      <c r="D41" s="947"/>
      <c r="E41" s="947"/>
      <c r="F41" s="565">
        <v>220000</v>
      </c>
      <c r="G41" s="565"/>
    </row>
    <row r="42" spans="1:7" x14ac:dyDescent="0.25">
      <c r="A42" s="563" t="s">
        <v>755</v>
      </c>
      <c r="B42" s="947" t="s">
        <v>698</v>
      </c>
      <c r="C42" s="947"/>
      <c r="D42" s="947"/>
      <c r="E42" s="947"/>
      <c r="F42" s="565">
        <f>SUM(F43:F45)</f>
        <v>980000</v>
      </c>
      <c r="G42" s="565"/>
    </row>
    <row r="43" spans="1:7" x14ac:dyDescent="0.25">
      <c r="A43" s="563"/>
      <c r="B43" s="947" t="s">
        <v>699</v>
      </c>
      <c r="C43" s="947"/>
      <c r="D43" s="947"/>
      <c r="E43" s="947"/>
      <c r="F43" s="709">
        <v>100000</v>
      </c>
      <c r="G43" s="565"/>
    </row>
    <row r="44" spans="1:7" x14ac:dyDescent="0.25">
      <c r="A44" s="563"/>
      <c r="B44" s="947" t="s">
        <v>700</v>
      </c>
      <c r="C44" s="947"/>
      <c r="D44" s="947"/>
      <c r="E44" s="947"/>
      <c r="F44" s="709">
        <v>800000</v>
      </c>
      <c r="G44" s="565"/>
    </row>
    <row r="45" spans="1:7" x14ac:dyDescent="0.25">
      <c r="A45" s="563"/>
      <c r="B45" s="947" t="s">
        <v>701</v>
      </c>
      <c r="C45" s="947"/>
      <c r="D45" s="947"/>
      <c r="E45" s="947"/>
      <c r="F45" s="709">
        <v>80000</v>
      </c>
      <c r="G45" s="565"/>
    </row>
    <row r="46" spans="1:7" x14ac:dyDescent="0.25">
      <c r="A46" s="563" t="s">
        <v>749</v>
      </c>
      <c r="B46" s="947" t="s">
        <v>754</v>
      </c>
      <c r="C46" s="947"/>
      <c r="D46" s="947"/>
      <c r="E46" s="947"/>
      <c r="F46" s="565">
        <v>1579500</v>
      </c>
      <c r="G46" s="565"/>
    </row>
    <row r="47" spans="1:7" x14ac:dyDescent="0.25">
      <c r="A47" s="563" t="s">
        <v>784</v>
      </c>
      <c r="B47" s="748" t="s">
        <v>870</v>
      </c>
      <c r="C47" s="748"/>
      <c r="D47" s="748"/>
      <c r="E47" s="748"/>
      <c r="F47" s="565">
        <v>1863000</v>
      </c>
      <c r="G47" s="565"/>
    </row>
    <row r="48" spans="1:7" x14ac:dyDescent="0.25">
      <c r="A48" s="563"/>
      <c r="B48" s="708"/>
      <c r="C48" s="708"/>
      <c r="D48" s="708"/>
      <c r="E48" s="708"/>
      <c r="F48" s="565"/>
      <c r="G48" s="565"/>
    </row>
    <row r="49" spans="1:7" x14ac:dyDescent="0.25">
      <c r="A49" s="287" t="s">
        <v>695</v>
      </c>
      <c r="B49" s="950" t="s">
        <v>696</v>
      </c>
      <c r="C49" s="950"/>
      <c r="D49" s="950"/>
      <c r="E49" s="950"/>
      <c r="F49" s="565"/>
      <c r="G49" s="566">
        <f>SUM(F50:F51)</f>
        <v>25400000</v>
      </c>
    </row>
    <row r="50" spans="1:7" x14ac:dyDescent="0.25">
      <c r="A50" s="563" t="s">
        <v>756</v>
      </c>
      <c r="B50" s="290" t="s">
        <v>335</v>
      </c>
      <c r="C50" s="290"/>
      <c r="D50" s="290"/>
      <c r="E50" s="290"/>
      <c r="F50" s="565">
        <v>23000000</v>
      </c>
      <c r="G50" s="565"/>
    </row>
    <row r="51" spans="1:7" x14ac:dyDescent="0.25">
      <c r="A51" s="563" t="s">
        <v>757</v>
      </c>
      <c r="B51" s="290" t="s">
        <v>165</v>
      </c>
      <c r="C51" s="290"/>
      <c r="D51" s="290"/>
      <c r="E51" s="290"/>
      <c r="F51" s="565">
        <v>2400000</v>
      </c>
      <c r="G51" s="565"/>
    </row>
    <row r="52" spans="1:7" x14ac:dyDescent="0.25">
      <c r="A52" s="563"/>
      <c r="B52" s="711"/>
      <c r="C52" s="711"/>
      <c r="D52" s="711"/>
      <c r="E52" s="711"/>
      <c r="F52" s="565"/>
      <c r="G52" s="565"/>
    </row>
    <row r="53" spans="1:7" x14ac:dyDescent="0.25">
      <c r="A53" s="287" t="s">
        <v>336</v>
      </c>
      <c r="B53" s="952" t="s">
        <v>337</v>
      </c>
      <c r="C53" s="952"/>
      <c r="D53" s="952"/>
      <c r="E53" s="952"/>
      <c r="F53" s="565"/>
      <c r="G53" s="567"/>
    </row>
    <row r="54" spans="1:7" x14ac:dyDescent="0.25">
      <c r="A54" s="286"/>
      <c r="B54" s="962" t="s">
        <v>809</v>
      </c>
      <c r="C54" s="962"/>
      <c r="D54" s="962"/>
      <c r="E54" s="962"/>
      <c r="F54" s="565"/>
      <c r="G54" s="566">
        <f>SUM(F63,F65,F73,F74,F76,F80,F64)</f>
        <v>116096951</v>
      </c>
    </row>
    <row r="55" spans="1:7" x14ac:dyDescent="0.25">
      <c r="A55" s="563"/>
      <c r="B55" s="947" t="s">
        <v>810</v>
      </c>
      <c r="C55" s="947"/>
      <c r="D55" s="947"/>
      <c r="E55" s="947"/>
      <c r="F55" s="565">
        <v>37372800</v>
      </c>
      <c r="G55" s="565"/>
    </row>
    <row r="56" spans="1:7" x14ac:dyDescent="0.25">
      <c r="A56" s="563"/>
      <c r="B56" s="947" t="s">
        <v>338</v>
      </c>
      <c r="C56" s="947"/>
      <c r="D56" s="947"/>
      <c r="E56" s="947"/>
      <c r="F56" s="565">
        <f>SUM(E57:E60)</f>
        <v>9061860</v>
      </c>
      <c r="G56" s="565"/>
    </row>
    <row r="57" spans="1:7" x14ac:dyDescent="0.25">
      <c r="A57" s="286"/>
      <c r="B57" s="947" t="s">
        <v>339</v>
      </c>
      <c r="C57" s="947"/>
      <c r="D57" s="947"/>
      <c r="E57" s="564">
        <v>3081860</v>
      </c>
      <c r="F57" s="565"/>
      <c r="G57" s="565"/>
    </row>
    <row r="58" spans="1:7" x14ac:dyDescent="0.25">
      <c r="A58" s="286"/>
      <c r="B58" s="947" t="s">
        <v>340</v>
      </c>
      <c r="C58" s="947"/>
      <c r="D58" s="947"/>
      <c r="E58" s="564">
        <v>4064000</v>
      </c>
      <c r="F58" s="565"/>
      <c r="G58" s="565"/>
    </row>
    <row r="59" spans="1:7" x14ac:dyDescent="0.25">
      <c r="A59" s="286"/>
      <c r="B59" s="947" t="s">
        <v>341</v>
      </c>
      <c r="C59" s="947"/>
      <c r="D59" s="947"/>
      <c r="E59" s="564">
        <v>100000</v>
      </c>
      <c r="F59" s="565"/>
      <c r="G59" s="565"/>
    </row>
    <row r="60" spans="1:7" x14ac:dyDescent="0.25">
      <c r="A60" s="286"/>
      <c r="B60" s="947" t="s">
        <v>342</v>
      </c>
      <c r="C60" s="947"/>
      <c r="D60" s="947"/>
      <c r="E60" s="564">
        <v>1816000</v>
      </c>
      <c r="F60" s="565"/>
      <c r="G60" s="565"/>
    </row>
    <row r="61" spans="1:7" x14ac:dyDescent="0.25">
      <c r="A61" s="563"/>
      <c r="B61" s="947" t="s">
        <v>343</v>
      </c>
      <c r="C61" s="947"/>
      <c r="D61" s="947"/>
      <c r="E61" s="947"/>
      <c r="F61" s="565">
        <v>2318337</v>
      </c>
      <c r="G61" s="565"/>
    </row>
    <row r="62" spans="1:7" x14ac:dyDescent="0.25">
      <c r="A62" s="563"/>
      <c r="B62" s="948" t="s">
        <v>715</v>
      </c>
      <c r="C62" s="948"/>
      <c r="D62" s="948"/>
      <c r="E62" s="948"/>
      <c r="F62" s="568">
        <v>63750</v>
      </c>
      <c r="G62" s="565"/>
    </row>
    <row r="63" spans="1:7" ht="36" customHeight="1" x14ac:dyDescent="0.25">
      <c r="A63" s="563" t="s">
        <v>758</v>
      </c>
      <c r="B63" s="961" t="s">
        <v>345</v>
      </c>
      <c r="C63" s="961"/>
      <c r="D63" s="961"/>
      <c r="E63" s="961"/>
      <c r="F63" s="753">
        <f>SUM(F55:F56,F61:F62)</f>
        <v>48816747</v>
      </c>
      <c r="G63" s="565"/>
    </row>
    <row r="64" spans="1:7" ht="23.25" customHeight="1" x14ac:dyDescent="0.25">
      <c r="A64" s="563" t="s">
        <v>758</v>
      </c>
      <c r="B64" s="292" t="s">
        <v>785</v>
      </c>
      <c r="C64" s="292"/>
      <c r="D64" s="292"/>
      <c r="E64" s="292"/>
      <c r="F64" s="754">
        <v>1120500</v>
      </c>
      <c r="G64" s="285"/>
    </row>
    <row r="65" spans="1:7" x14ac:dyDescent="0.25">
      <c r="A65" s="563" t="s">
        <v>759</v>
      </c>
      <c r="B65" s="963" t="s">
        <v>346</v>
      </c>
      <c r="C65" s="963"/>
      <c r="D65" s="963"/>
      <c r="E65" s="963"/>
      <c r="F65" s="753">
        <f>SUM(E66:E72)</f>
        <v>39160134</v>
      </c>
      <c r="G65" s="285"/>
    </row>
    <row r="66" spans="1:7" x14ac:dyDescent="0.25">
      <c r="A66" s="286"/>
      <c r="B66" s="947" t="s">
        <v>811</v>
      </c>
      <c r="C66" s="947"/>
      <c r="D66" s="947"/>
      <c r="E66" s="564">
        <v>16320267</v>
      </c>
      <c r="F66" s="285"/>
      <c r="G66" s="285"/>
    </row>
    <row r="67" spans="1:7" x14ac:dyDescent="0.25">
      <c r="A67" s="286"/>
      <c r="B67" s="947" t="s">
        <v>347</v>
      </c>
      <c r="C67" s="947"/>
      <c r="D67" s="947"/>
      <c r="E67" s="564">
        <v>5880000</v>
      </c>
      <c r="F67" s="285"/>
      <c r="G67" s="285"/>
    </row>
    <row r="68" spans="1:7" x14ac:dyDescent="0.25">
      <c r="A68" s="286"/>
      <c r="B68" s="947" t="s">
        <v>812</v>
      </c>
      <c r="C68" s="947"/>
      <c r="D68" s="947"/>
      <c r="E68" s="564">
        <v>7577267</v>
      </c>
      <c r="F68" s="285"/>
      <c r="G68" s="285"/>
    </row>
    <row r="69" spans="1:7" x14ac:dyDescent="0.25">
      <c r="A69" s="286"/>
      <c r="B69" s="947" t="s">
        <v>348</v>
      </c>
      <c r="C69" s="947"/>
      <c r="D69" s="947"/>
      <c r="E69" s="564">
        <v>2940000</v>
      </c>
      <c r="F69" s="285"/>
      <c r="G69" s="285"/>
    </row>
    <row r="70" spans="1:7" x14ac:dyDescent="0.25">
      <c r="A70" s="286"/>
      <c r="B70" s="947" t="s">
        <v>813</v>
      </c>
      <c r="C70" s="947"/>
      <c r="D70" s="947"/>
      <c r="E70" s="564">
        <v>3831067</v>
      </c>
      <c r="F70" s="285"/>
      <c r="G70" s="285"/>
    </row>
    <row r="71" spans="1:7" x14ac:dyDescent="0.25">
      <c r="A71" s="286"/>
      <c r="B71" s="947" t="s">
        <v>814</v>
      </c>
      <c r="C71" s="947"/>
      <c r="D71" s="947"/>
      <c r="E71" s="564">
        <v>1818133</v>
      </c>
      <c r="F71" s="285"/>
      <c r="G71" s="285"/>
    </row>
    <row r="72" spans="1:7" x14ac:dyDescent="0.25">
      <c r="A72" s="286"/>
      <c r="B72" s="948" t="s">
        <v>349</v>
      </c>
      <c r="C72" s="948"/>
      <c r="D72" s="948"/>
      <c r="E72" s="564">
        <v>793400</v>
      </c>
      <c r="F72" s="285"/>
      <c r="G72" s="285"/>
    </row>
    <row r="73" spans="1:7" x14ac:dyDescent="0.25">
      <c r="A73" s="563" t="s">
        <v>760</v>
      </c>
      <c r="B73" s="959" t="s">
        <v>350</v>
      </c>
      <c r="C73" s="959"/>
      <c r="D73" s="959"/>
      <c r="E73" s="959"/>
      <c r="F73" s="569">
        <v>7854335</v>
      </c>
      <c r="G73" s="285"/>
    </row>
    <row r="74" spans="1:7" x14ac:dyDescent="0.25">
      <c r="A74" s="563" t="s">
        <v>760</v>
      </c>
      <c r="B74" s="959" t="s">
        <v>351</v>
      </c>
      <c r="C74" s="959"/>
      <c r="D74" s="959"/>
      <c r="E74" s="959"/>
      <c r="F74" s="569">
        <v>2325120</v>
      </c>
      <c r="G74" s="285"/>
    </row>
    <row r="75" spans="1:7" x14ac:dyDescent="0.25">
      <c r="A75" s="563"/>
      <c r="B75" s="948" t="s">
        <v>815</v>
      </c>
      <c r="C75" s="948"/>
      <c r="D75" s="948"/>
      <c r="E75" s="293">
        <v>2325120</v>
      </c>
      <c r="F75" s="568"/>
      <c r="G75" s="285"/>
    </row>
    <row r="76" spans="1:7" x14ac:dyDescent="0.25">
      <c r="A76" s="563" t="s">
        <v>760</v>
      </c>
      <c r="B76" s="959" t="s">
        <v>354</v>
      </c>
      <c r="C76" s="959"/>
      <c r="D76" s="959"/>
      <c r="E76" s="959"/>
      <c r="F76" s="569">
        <f>SUM(E77:E79)</f>
        <v>15020115</v>
      </c>
      <c r="G76" s="285"/>
    </row>
    <row r="77" spans="1:7" x14ac:dyDescent="0.25">
      <c r="A77" s="563"/>
      <c r="B77" s="293" t="s">
        <v>352</v>
      </c>
      <c r="C77" s="293"/>
      <c r="D77" s="293"/>
      <c r="E77" s="570">
        <v>9063000</v>
      </c>
      <c r="F77" s="568"/>
      <c r="G77" s="285"/>
    </row>
    <row r="78" spans="1:7" x14ac:dyDescent="0.25">
      <c r="A78" s="563"/>
      <c r="B78" s="747" t="s">
        <v>353</v>
      </c>
      <c r="C78" s="747"/>
      <c r="D78" s="747"/>
      <c r="E78" s="571">
        <v>5320807</v>
      </c>
      <c r="F78" s="568"/>
      <c r="G78" s="285"/>
    </row>
    <row r="79" spans="1:7" x14ac:dyDescent="0.25">
      <c r="A79" s="563"/>
      <c r="B79" s="948" t="s">
        <v>647</v>
      </c>
      <c r="C79" s="948"/>
      <c r="D79" s="948"/>
      <c r="E79" s="570">
        <v>636308</v>
      </c>
      <c r="F79" s="568"/>
      <c r="G79" s="285"/>
    </row>
    <row r="80" spans="1:7" x14ac:dyDescent="0.25">
      <c r="A80" s="563" t="s">
        <v>761</v>
      </c>
      <c r="B80" s="959" t="s">
        <v>355</v>
      </c>
      <c r="C80" s="959"/>
      <c r="D80" s="959"/>
      <c r="E80" s="959"/>
      <c r="F80" s="569">
        <v>1800000</v>
      </c>
      <c r="G80" s="285"/>
    </row>
    <row r="81" spans="1:7" x14ac:dyDescent="0.25">
      <c r="A81" s="286"/>
      <c r="B81" s="948"/>
      <c r="C81" s="948"/>
      <c r="D81" s="948"/>
      <c r="E81" s="948"/>
      <c r="F81" s="291"/>
      <c r="G81" s="285"/>
    </row>
    <row r="82" spans="1:7" x14ac:dyDescent="0.25">
      <c r="A82" s="287" t="s">
        <v>356</v>
      </c>
      <c r="B82" s="296" t="s">
        <v>357</v>
      </c>
      <c r="C82" s="296"/>
      <c r="D82" s="296"/>
      <c r="E82" s="296"/>
      <c r="F82" s="565"/>
      <c r="G82" s="566">
        <f>SUM(F83:F84)</f>
        <v>6399000</v>
      </c>
    </row>
    <row r="83" spans="1:7" x14ac:dyDescent="0.25">
      <c r="A83" s="563" t="s">
        <v>762</v>
      </c>
      <c r="B83" s="947" t="s">
        <v>358</v>
      </c>
      <c r="C83" s="947"/>
      <c r="D83" s="947"/>
      <c r="E83" s="947"/>
      <c r="F83" s="565">
        <v>6319000</v>
      </c>
      <c r="G83" s="565"/>
    </row>
    <row r="84" spans="1:7" x14ac:dyDescent="0.25">
      <c r="A84" s="563" t="s">
        <v>763</v>
      </c>
      <c r="B84" s="947" t="s">
        <v>359</v>
      </c>
      <c r="C84" s="947"/>
      <c r="D84" s="947"/>
      <c r="E84" s="947"/>
      <c r="F84" s="565">
        <v>80000</v>
      </c>
      <c r="G84" s="565"/>
    </row>
    <row r="85" spans="1:7" x14ac:dyDescent="0.25">
      <c r="A85" s="286"/>
      <c r="B85" s="290"/>
      <c r="C85" s="290"/>
      <c r="D85" s="290"/>
      <c r="E85" s="290"/>
      <c r="F85" s="565"/>
      <c r="G85" s="565"/>
    </row>
    <row r="86" spans="1:7" x14ac:dyDescent="0.25">
      <c r="A86" s="287" t="s">
        <v>360</v>
      </c>
      <c r="B86" s="960" t="s">
        <v>361</v>
      </c>
      <c r="C86" s="960"/>
      <c r="D86" s="960"/>
      <c r="E86" s="960"/>
      <c r="F86" s="565"/>
      <c r="G86" s="566">
        <f>SUM(F87)</f>
        <v>5727600</v>
      </c>
    </row>
    <row r="87" spans="1:7" x14ac:dyDescent="0.25">
      <c r="A87" s="563" t="s">
        <v>762</v>
      </c>
      <c r="B87" s="947" t="s">
        <v>358</v>
      </c>
      <c r="C87" s="947"/>
      <c r="D87" s="947"/>
      <c r="E87" s="947"/>
      <c r="F87" s="565">
        <v>5727600</v>
      </c>
      <c r="G87" s="565"/>
    </row>
    <row r="88" spans="1:7" x14ac:dyDescent="0.25">
      <c r="A88" s="286"/>
      <c r="B88" s="290"/>
      <c r="C88" s="290"/>
      <c r="D88" s="290"/>
      <c r="E88" s="290"/>
      <c r="F88" s="565"/>
      <c r="G88" s="565"/>
    </row>
    <row r="89" spans="1:7" x14ac:dyDescent="0.25">
      <c r="A89" s="287" t="s">
        <v>362</v>
      </c>
      <c r="B89" s="950" t="s">
        <v>363</v>
      </c>
      <c r="C89" s="950"/>
      <c r="D89" s="950"/>
      <c r="E89" s="950"/>
      <c r="F89" s="566"/>
      <c r="G89" s="566">
        <f>SUM(F90)</f>
        <v>88800</v>
      </c>
    </row>
    <row r="90" spans="1:7" x14ac:dyDescent="0.25">
      <c r="A90" s="563" t="s">
        <v>762</v>
      </c>
      <c r="B90" s="947" t="s">
        <v>364</v>
      </c>
      <c r="C90" s="947"/>
      <c r="D90" s="947"/>
      <c r="E90" s="290"/>
      <c r="F90" s="565">
        <v>88800</v>
      </c>
      <c r="G90" s="565"/>
    </row>
    <row r="91" spans="1:7" x14ac:dyDescent="0.25">
      <c r="A91" s="286"/>
      <c r="B91" s="290"/>
      <c r="C91" s="290"/>
      <c r="D91" s="290"/>
      <c r="E91" s="290"/>
      <c r="F91" s="565"/>
      <c r="G91" s="565"/>
    </row>
    <row r="92" spans="1:7" x14ac:dyDescent="0.25">
      <c r="A92" s="283">
        <v>107051</v>
      </c>
      <c r="B92" s="950" t="s">
        <v>107</v>
      </c>
      <c r="C92" s="950"/>
      <c r="D92" s="950"/>
      <c r="E92" s="950"/>
      <c r="F92" s="565"/>
      <c r="G92" s="566">
        <f>SUM(F93:F94)</f>
        <v>5016500</v>
      </c>
    </row>
    <row r="93" spans="1:7" x14ac:dyDescent="0.25">
      <c r="A93" s="563" t="s">
        <v>748</v>
      </c>
      <c r="B93" s="290" t="s">
        <v>365</v>
      </c>
      <c r="C93" s="290"/>
      <c r="D93" s="290"/>
      <c r="E93" s="290"/>
      <c r="F93" s="565">
        <v>3950000</v>
      </c>
      <c r="G93" s="565"/>
    </row>
    <row r="94" spans="1:7" x14ac:dyDescent="0.25">
      <c r="A94" s="563" t="s">
        <v>749</v>
      </c>
      <c r="B94" s="947" t="s">
        <v>717</v>
      </c>
      <c r="C94" s="947"/>
      <c r="D94" s="290"/>
      <c r="E94" s="290"/>
      <c r="F94" s="565">
        <v>1066500</v>
      </c>
      <c r="G94" s="565"/>
    </row>
    <row r="95" spans="1:7" x14ac:dyDescent="0.25">
      <c r="A95" s="563"/>
      <c r="B95" s="760"/>
      <c r="C95" s="760"/>
      <c r="D95" s="760"/>
      <c r="E95" s="760"/>
      <c r="F95" s="565"/>
      <c r="G95" s="565"/>
    </row>
    <row r="96" spans="1:7" x14ac:dyDescent="0.25">
      <c r="A96" s="286"/>
      <c r="B96" s="290"/>
      <c r="C96" s="290"/>
      <c r="D96" s="290"/>
      <c r="E96" s="290"/>
      <c r="F96" s="565"/>
      <c r="G96" s="565"/>
    </row>
    <row r="97" spans="1:7" x14ac:dyDescent="0.25">
      <c r="A97" s="287" t="s">
        <v>650</v>
      </c>
      <c r="B97" s="950" t="s">
        <v>651</v>
      </c>
      <c r="C97" s="950"/>
      <c r="D97" s="950"/>
      <c r="E97" s="950"/>
      <c r="F97" s="565"/>
      <c r="G97" s="566">
        <f>SUM(F98:F100)</f>
        <v>30324655</v>
      </c>
    </row>
    <row r="98" spans="1:7" x14ac:dyDescent="0.25">
      <c r="A98" s="563" t="s">
        <v>764</v>
      </c>
      <c r="B98" s="947" t="s">
        <v>652</v>
      </c>
      <c r="C98" s="947"/>
      <c r="D98" s="947"/>
      <c r="E98" s="947"/>
      <c r="F98" s="565">
        <v>25890597</v>
      </c>
      <c r="G98" s="565"/>
    </row>
    <row r="99" spans="1:7" x14ac:dyDescent="0.25">
      <c r="A99" s="563" t="s">
        <v>752</v>
      </c>
      <c r="B99" s="947" t="s">
        <v>12</v>
      </c>
      <c r="C99" s="947"/>
      <c r="D99" s="947"/>
      <c r="E99" s="947"/>
      <c r="F99" s="565">
        <v>3491384</v>
      </c>
      <c r="G99" s="565"/>
    </row>
    <row r="100" spans="1:7" x14ac:dyDescent="0.25">
      <c r="A100" s="563" t="s">
        <v>749</v>
      </c>
      <c r="B100" s="947" t="s">
        <v>824</v>
      </c>
      <c r="C100" s="947"/>
      <c r="D100" s="947"/>
      <c r="E100" s="947"/>
      <c r="F100" s="565">
        <v>942674</v>
      </c>
      <c r="G100" s="565"/>
    </row>
    <row r="101" spans="1:7" ht="15.75" customHeight="1" x14ac:dyDescent="0.25">
      <c r="A101" s="563"/>
      <c r="B101" s="710"/>
      <c r="C101" s="710"/>
      <c r="D101" s="710"/>
      <c r="E101" s="710"/>
      <c r="F101" s="565"/>
      <c r="G101" s="565"/>
    </row>
    <row r="102" spans="1:7" x14ac:dyDescent="0.25">
      <c r="A102" s="287" t="s">
        <v>400</v>
      </c>
      <c r="B102" s="950" t="s">
        <v>654</v>
      </c>
      <c r="C102" s="950"/>
      <c r="D102" s="950"/>
      <c r="E102" s="950"/>
      <c r="F102" s="565"/>
      <c r="G102" s="566">
        <f>SUM(F103:F103)</f>
        <v>100000</v>
      </c>
    </row>
    <row r="103" spans="1:7" x14ac:dyDescent="0.25">
      <c r="A103" s="563" t="s">
        <v>752</v>
      </c>
      <c r="B103" s="947" t="s">
        <v>718</v>
      </c>
      <c r="C103" s="947"/>
      <c r="D103" s="947"/>
      <c r="E103" s="285"/>
      <c r="F103" s="565">
        <v>100000</v>
      </c>
      <c r="G103" s="565"/>
    </row>
    <row r="104" spans="1:7" x14ac:dyDescent="0.25">
      <c r="A104" s="563"/>
      <c r="B104" s="710"/>
      <c r="C104" s="710"/>
      <c r="D104" s="710"/>
      <c r="E104" s="285"/>
      <c r="F104" s="565"/>
      <c r="G104" s="565"/>
    </row>
    <row r="105" spans="1:7" ht="17.25" customHeight="1" x14ac:dyDescent="0.25">
      <c r="A105" s="289"/>
      <c r="B105" s="954" t="s">
        <v>367</v>
      </c>
      <c r="C105" s="954"/>
      <c r="D105" s="954"/>
      <c r="E105" s="954"/>
      <c r="F105" s="572"/>
      <c r="G105" s="573">
        <f>SUM(G7,G11,G20,G23,G54,G39,G34,G82,G86,G89,G92,G97,G102,G49)</f>
        <v>229387588</v>
      </c>
    </row>
    <row r="106" spans="1:7" ht="17.25" customHeight="1" x14ac:dyDescent="0.25">
      <c r="A106" s="289"/>
      <c r="B106" s="294"/>
      <c r="C106" s="294"/>
      <c r="D106" s="294"/>
      <c r="E106" s="294"/>
      <c r="F106" s="568"/>
      <c r="G106" s="574"/>
    </row>
    <row r="107" spans="1:7" ht="15.75" x14ac:dyDescent="0.25">
      <c r="A107" s="287" t="s">
        <v>368</v>
      </c>
      <c r="B107" s="955" t="s">
        <v>649</v>
      </c>
      <c r="C107" s="955"/>
      <c r="D107" s="955"/>
      <c r="E107" s="955"/>
      <c r="F107" s="575">
        <v>30965274</v>
      </c>
      <c r="G107" s="575"/>
    </row>
    <row r="108" spans="1:7" ht="38.25" customHeight="1" x14ac:dyDescent="0.25">
      <c r="A108" s="287"/>
      <c r="B108" s="956" t="s">
        <v>928</v>
      </c>
      <c r="C108" s="956"/>
      <c r="D108" s="956"/>
      <c r="E108" s="956"/>
      <c r="F108" s="575"/>
      <c r="G108" s="575"/>
    </row>
    <row r="109" spans="1:7" ht="24" customHeight="1" x14ac:dyDescent="0.25">
      <c r="A109" s="563" t="s">
        <v>435</v>
      </c>
      <c r="B109" s="953" t="s">
        <v>369</v>
      </c>
      <c r="C109" s="953"/>
      <c r="D109" s="953"/>
      <c r="E109" s="953"/>
      <c r="F109" s="576"/>
      <c r="G109" s="576">
        <f>SUM(G105,F107)</f>
        <v>260352862</v>
      </c>
    </row>
  </sheetData>
  <mergeCells count="81">
    <mergeCell ref="C38:D38"/>
    <mergeCell ref="B87:E87"/>
    <mergeCell ref="B73:E73"/>
    <mergeCell ref="B65:E65"/>
    <mergeCell ref="B66:D66"/>
    <mergeCell ref="B67:D67"/>
    <mergeCell ref="B68:D68"/>
    <mergeCell ref="B69:D69"/>
    <mergeCell ref="B70:D70"/>
    <mergeCell ref="B71:D71"/>
    <mergeCell ref="B72:D72"/>
    <mergeCell ref="B84:E84"/>
    <mergeCell ref="B81:E81"/>
    <mergeCell ref="B61:E61"/>
    <mergeCell ref="B76:E76"/>
    <mergeCell ref="A1:G1"/>
    <mergeCell ref="A4:G4"/>
    <mergeCell ref="A3:G3"/>
    <mergeCell ref="A5:G5"/>
    <mergeCell ref="B89:E89"/>
    <mergeCell ref="B74:E74"/>
    <mergeCell ref="B80:E80"/>
    <mergeCell ref="B83:E83"/>
    <mergeCell ref="B86:E86"/>
    <mergeCell ref="B63:E63"/>
    <mergeCell ref="B53:E53"/>
    <mergeCell ref="B54:E54"/>
    <mergeCell ref="B75:D75"/>
    <mergeCell ref="C16:D16"/>
    <mergeCell ref="C17:D17"/>
    <mergeCell ref="C36:D36"/>
    <mergeCell ref="B109:E109"/>
    <mergeCell ref="B90:D90"/>
    <mergeCell ref="B92:E92"/>
    <mergeCell ref="B97:E97"/>
    <mergeCell ref="B98:E98"/>
    <mergeCell ref="B102:E102"/>
    <mergeCell ref="B103:D103"/>
    <mergeCell ref="B105:E105"/>
    <mergeCell ref="B107:E107"/>
    <mergeCell ref="B94:C94"/>
    <mergeCell ref="B108:E108"/>
    <mergeCell ref="B100:E100"/>
    <mergeCell ref="B99:E99"/>
    <mergeCell ref="B56:E56"/>
    <mergeCell ref="B32:C32"/>
    <mergeCell ref="B57:D57"/>
    <mergeCell ref="B8:E8"/>
    <mergeCell ref="B49:E49"/>
    <mergeCell ref="B9:E9"/>
    <mergeCell ref="B11:E11"/>
    <mergeCell ref="B15:E15"/>
    <mergeCell ref="B20:E20"/>
    <mergeCell ref="B39:E39"/>
    <mergeCell ref="B41:E41"/>
    <mergeCell ref="B12:E12"/>
    <mergeCell ref="B23:E23"/>
    <mergeCell ref="B30:E30"/>
    <mergeCell ref="B31:C31"/>
    <mergeCell ref="B18:E18"/>
    <mergeCell ref="B21:E21"/>
    <mergeCell ref="B44:E44"/>
    <mergeCell ref="B45:E45"/>
    <mergeCell ref="B42:E42"/>
    <mergeCell ref="B55:E55"/>
    <mergeCell ref="B43:E43"/>
    <mergeCell ref="B24:D24"/>
    <mergeCell ref="C25:D25"/>
    <mergeCell ref="C26:D26"/>
    <mergeCell ref="C27:D27"/>
    <mergeCell ref="C28:D28"/>
    <mergeCell ref="C29:D29"/>
    <mergeCell ref="B34:E34"/>
    <mergeCell ref="C37:D37"/>
    <mergeCell ref="B40:E40"/>
    <mergeCell ref="B46:E46"/>
    <mergeCell ref="B58:D58"/>
    <mergeCell ref="B59:D59"/>
    <mergeCell ref="B60:D60"/>
    <mergeCell ref="B62:E62"/>
    <mergeCell ref="B79:D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8"/>
  <sheetViews>
    <sheetView topLeftCell="A241" zoomScaleNormal="100" workbookViewId="0">
      <selection activeCell="F65" sqref="F65"/>
    </sheetView>
  </sheetViews>
  <sheetFormatPr defaultRowHeight="15" x14ac:dyDescent="0.25"/>
  <cols>
    <col min="1" max="1" width="10.28515625" customWidth="1"/>
    <col min="4" max="4" width="9.85546875" customWidth="1"/>
    <col min="5" max="5" width="17.85546875" customWidth="1"/>
    <col min="6" max="6" width="11.140625" bestFit="1" customWidth="1"/>
    <col min="7" max="7" width="12.5703125" customWidth="1"/>
    <col min="251" max="251" width="10.5703125" customWidth="1"/>
    <col min="255" max="255" width="14.5703125" customWidth="1"/>
    <col min="507" max="507" width="10.5703125" customWidth="1"/>
    <col min="511" max="511" width="14.5703125" customWidth="1"/>
    <col min="763" max="763" width="10.5703125" customWidth="1"/>
    <col min="767" max="767" width="14.5703125" customWidth="1"/>
    <col min="1019" max="1019" width="10.5703125" customWidth="1"/>
    <col min="1023" max="1023" width="14.5703125" customWidth="1"/>
    <col min="1275" max="1275" width="10.5703125" customWidth="1"/>
    <col min="1279" max="1279" width="14.5703125" customWidth="1"/>
    <col min="1531" max="1531" width="10.5703125" customWidth="1"/>
    <col min="1535" max="1535" width="14.5703125" customWidth="1"/>
    <col min="1787" max="1787" width="10.5703125" customWidth="1"/>
    <col min="1791" max="1791" width="14.5703125" customWidth="1"/>
    <col min="2043" max="2043" width="10.5703125" customWidth="1"/>
    <col min="2047" max="2047" width="14.5703125" customWidth="1"/>
    <col min="2299" max="2299" width="10.5703125" customWidth="1"/>
    <col min="2303" max="2303" width="14.5703125" customWidth="1"/>
    <col min="2555" max="2555" width="10.5703125" customWidth="1"/>
    <col min="2559" max="2559" width="14.5703125" customWidth="1"/>
    <col min="2811" max="2811" width="10.5703125" customWidth="1"/>
    <col min="2815" max="2815" width="14.5703125" customWidth="1"/>
    <col min="3067" max="3067" width="10.5703125" customWidth="1"/>
    <col min="3071" max="3071" width="14.5703125" customWidth="1"/>
    <col min="3323" max="3323" width="10.5703125" customWidth="1"/>
    <col min="3327" max="3327" width="14.5703125" customWidth="1"/>
    <col min="3579" max="3579" width="10.5703125" customWidth="1"/>
    <col min="3583" max="3583" width="14.5703125" customWidth="1"/>
    <col min="3835" max="3835" width="10.5703125" customWidth="1"/>
    <col min="3839" max="3839" width="14.5703125" customWidth="1"/>
    <col min="4091" max="4091" width="10.5703125" customWidth="1"/>
    <col min="4095" max="4095" width="14.5703125" customWidth="1"/>
    <col min="4347" max="4347" width="10.5703125" customWidth="1"/>
    <col min="4351" max="4351" width="14.5703125" customWidth="1"/>
    <col min="4603" max="4603" width="10.5703125" customWidth="1"/>
    <col min="4607" max="4607" width="14.5703125" customWidth="1"/>
    <col min="4859" max="4859" width="10.5703125" customWidth="1"/>
    <col min="4863" max="4863" width="14.5703125" customWidth="1"/>
    <col min="5115" max="5115" width="10.5703125" customWidth="1"/>
    <col min="5119" max="5119" width="14.5703125" customWidth="1"/>
    <col min="5371" max="5371" width="10.5703125" customWidth="1"/>
    <col min="5375" max="5375" width="14.5703125" customWidth="1"/>
    <col min="5627" max="5627" width="10.5703125" customWidth="1"/>
    <col min="5631" max="5631" width="14.5703125" customWidth="1"/>
    <col min="5883" max="5883" width="10.5703125" customWidth="1"/>
    <col min="5887" max="5887" width="14.5703125" customWidth="1"/>
    <col min="6139" max="6139" width="10.5703125" customWidth="1"/>
    <col min="6143" max="6143" width="14.5703125" customWidth="1"/>
    <col min="6395" max="6395" width="10.5703125" customWidth="1"/>
    <col min="6399" max="6399" width="14.5703125" customWidth="1"/>
    <col min="6651" max="6651" width="10.5703125" customWidth="1"/>
    <col min="6655" max="6655" width="14.5703125" customWidth="1"/>
    <col min="6907" max="6907" width="10.5703125" customWidth="1"/>
    <col min="6911" max="6911" width="14.5703125" customWidth="1"/>
    <col min="7163" max="7163" width="10.5703125" customWidth="1"/>
    <col min="7167" max="7167" width="14.5703125" customWidth="1"/>
    <col min="7419" max="7419" width="10.5703125" customWidth="1"/>
    <col min="7423" max="7423" width="14.5703125" customWidth="1"/>
    <col min="7675" max="7675" width="10.5703125" customWidth="1"/>
    <col min="7679" max="7679" width="14.5703125" customWidth="1"/>
    <col min="7931" max="7931" width="10.5703125" customWidth="1"/>
    <col min="7935" max="7935" width="14.5703125" customWidth="1"/>
    <col min="8187" max="8187" width="10.5703125" customWidth="1"/>
    <col min="8191" max="8191" width="14.5703125" customWidth="1"/>
    <col min="8443" max="8443" width="10.5703125" customWidth="1"/>
    <col min="8447" max="8447" width="14.5703125" customWidth="1"/>
    <col min="8699" max="8699" width="10.5703125" customWidth="1"/>
    <col min="8703" max="8703" width="14.5703125" customWidth="1"/>
    <col min="8955" max="8955" width="10.5703125" customWidth="1"/>
    <col min="8959" max="8959" width="14.5703125" customWidth="1"/>
    <col min="9211" max="9211" width="10.5703125" customWidth="1"/>
    <col min="9215" max="9215" width="14.5703125" customWidth="1"/>
    <col min="9467" max="9467" width="10.5703125" customWidth="1"/>
    <col min="9471" max="9471" width="14.5703125" customWidth="1"/>
    <col min="9723" max="9723" width="10.5703125" customWidth="1"/>
    <col min="9727" max="9727" width="14.5703125" customWidth="1"/>
    <col min="9979" max="9979" width="10.5703125" customWidth="1"/>
    <col min="9983" max="9983" width="14.5703125" customWidth="1"/>
    <col min="10235" max="10235" width="10.5703125" customWidth="1"/>
    <col min="10239" max="10239" width="14.5703125" customWidth="1"/>
    <col min="10491" max="10491" width="10.5703125" customWidth="1"/>
    <col min="10495" max="10495" width="14.5703125" customWidth="1"/>
    <col min="10747" max="10747" width="10.5703125" customWidth="1"/>
    <col min="10751" max="10751" width="14.5703125" customWidth="1"/>
    <col min="11003" max="11003" width="10.5703125" customWidth="1"/>
    <col min="11007" max="11007" width="14.5703125" customWidth="1"/>
    <col min="11259" max="11259" width="10.5703125" customWidth="1"/>
    <col min="11263" max="11263" width="14.5703125" customWidth="1"/>
    <col min="11515" max="11515" width="10.5703125" customWidth="1"/>
    <col min="11519" max="11519" width="14.5703125" customWidth="1"/>
    <col min="11771" max="11771" width="10.5703125" customWidth="1"/>
    <col min="11775" max="11775" width="14.5703125" customWidth="1"/>
    <col min="12027" max="12027" width="10.5703125" customWidth="1"/>
    <col min="12031" max="12031" width="14.5703125" customWidth="1"/>
    <col min="12283" max="12283" width="10.5703125" customWidth="1"/>
    <col min="12287" max="12287" width="14.5703125" customWidth="1"/>
    <col min="12539" max="12539" width="10.5703125" customWidth="1"/>
    <col min="12543" max="12543" width="14.5703125" customWidth="1"/>
    <col min="12795" max="12795" width="10.5703125" customWidth="1"/>
    <col min="12799" max="12799" width="14.5703125" customWidth="1"/>
    <col min="13051" max="13051" width="10.5703125" customWidth="1"/>
    <col min="13055" max="13055" width="14.5703125" customWidth="1"/>
    <col min="13307" max="13307" width="10.5703125" customWidth="1"/>
    <col min="13311" max="13311" width="14.5703125" customWidth="1"/>
    <col min="13563" max="13563" width="10.5703125" customWidth="1"/>
    <col min="13567" max="13567" width="14.5703125" customWidth="1"/>
    <col min="13819" max="13819" width="10.5703125" customWidth="1"/>
    <col min="13823" max="13823" width="14.5703125" customWidth="1"/>
    <col min="14075" max="14075" width="10.5703125" customWidth="1"/>
    <col min="14079" max="14079" width="14.5703125" customWidth="1"/>
    <col min="14331" max="14331" width="10.5703125" customWidth="1"/>
    <col min="14335" max="14335" width="14.5703125" customWidth="1"/>
    <col min="14587" max="14587" width="10.5703125" customWidth="1"/>
    <col min="14591" max="14591" width="14.5703125" customWidth="1"/>
    <col min="14843" max="14843" width="10.5703125" customWidth="1"/>
    <col min="14847" max="14847" width="14.5703125" customWidth="1"/>
    <col min="15099" max="15099" width="10.5703125" customWidth="1"/>
    <col min="15103" max="15103" width="14.5703125" customWidth="1"/>
    <col min="15355" max="15355" width="10.5703125" customWidth="1"/>
    <col min="15359" max="15359" width="14.5703125" customWidth="1"/>
    <col min="15611" max="15611" width="10.5703125" customWidth="1"/>
    <col min="15615" max="15615" width="14.5703125" customWidth="1"/>
    <col min="15867" max="15867" width="10.5703125" customWidth="1"/>
    <col min="15871" max="15871" width="14.5703125" customWidth="1"/>
    <col min="16123" max="16123" width="10.5703125" customWidth="1"/>
    <col min="16127" max="16127" width="14.5703125" customWidth="1"/>
  </cols>
  <sheetData>
    <row r="1" spans="1:7" ht="15.75" x14ac:dyDescent="0.25">
      <c r="A1" s="973" t="s">
        <v>1008</v>
      </c>
      <c r="B1" s="973"/>
      <c r="C1" s="973"/>
      <c r="D1" s="973"/>
      <c r="E1" s="973"/>
      <c r="F1" s="973"/>
      <c r="G1" s="973"/>
    </row>
    <row r="3" spans="1:7" x14ac:dyDescent="0.25">
      <c r="A3" s="958" t="s">
        <v>327</v>
      </c>
      <c r="B3" s="958"/>
      <c r="C3" s="958"/>
      <c r="D3" s="958"/>
      <c r="E3" s="958"/>
      <c r="F3" s="958"/>
      <c r="G3" s="958"/>
    </row>
    <row r="4" spans="1:7" x14ac:dyDescent="0.25">
      <c r="A4" s="958" t="s">
        <v>807</v>
      </c>
      <c r="B4" s="958"/>
      <c r="C4" s="958"/>
      <c r="D4" s="958"/>
      <c r="E4" s="958"/>
      <c r="F4" s="958"/>
      <c r="G4" s="958"/>
    </row>
    <row r="5" spans="1:7" x14ac:dyDescent="0.25">
      <c r="A5" s="958" t="s">
        <v>370</v>
      </c>
      <c r="B5" s="958"/>
      <c r="C5" s="958"/>
      <c r="D5" s="958"/>
      <c r="E5" s="958"/>
      <c r="F5" s="958"/>
      <c r="G5" s="958"/>
    </row>
    <row r="6" spans="1:7" ht="11.25" customHeight="1" x14ac:dyDescent="0.25">
      <c r="A6" s="285"/>
      <c r="B6" s="285"/>
      <c r="C6" s="285"/>
      <c r="D6" s="285"/>
      <c r="E6" s="285"/>
      <c r="F6" s="286"/>
      <c r="G6" s="286"/>
    </row>
    <row r="7" spans="1:7" x14ac:dyDescent="0.25">
      <c r="A7" s="299" t="s">
        <v>331</v>
      </c>
      <c r="B7" s="951" t="s">
        <v>332</v>
      </c>
      <c r="C7" s="951"/>
      <c r="D7" s="951"/>
      <c r="E7" s="951"/>
      <c r="F7" s="565"/>
      <c r="G7" s="566">
        <f>SUM(F8:F37)</f>
        <v>53882969</v>
      </c>
    </row>
    <row r="8" spans="1:7" x14ac:dyDescent="0.25">
      <c r="A8" s="563" t="s">
        <v>765</v>
      </c>
      <c r="B8" s="947" t="s">
        <v>775</v>
      </c>
      <c r="C8" s="947"/>
      <c r="D8" s="947"/>
      <c r="E8" s="947"/>
      <c r="F8" s="565">
        <v>5653000</v>
      </c>
      <c r="G8" s="565"/>
    </row>
    <row r="9" spans="1:7" x14ac:dyDescent="0.25">
      <c r="A9" s="563" t="s">
        <v>423</v>
      </c>
      <c r="B9" s="947" t="s">
        <v>786</v>
      </c>
      <c r="C9" s="947"/>
      <c r="D9" s="947"/>
      <c r="E9" s="947"/>
      <c r="F9" s="565">
        <v>1102335</v>
      </c>
      <c r="G9" s="565"/>
    </row>
    <row r="10" spans="1:7" x14ac:dyDescent="0.25">
      <c r="A10" s="563" t="s">
        <v>747</v>
      </c>
      <c r="B10" s="947" t="s">
        <v>655</v>
      </c>
      <c r="C10" s="947"/>
      <c r="D10" s="947"/>
      <c r="E10" s="947"/>
      <c r="F10" s="565">
        <v>27000</v>
      </c>
      <c r="G10" s="565"/>
    </row>
    <row r="11" spans="1:7" x14ac:dyDescent="0.25">
      <c r="A11" s="563" t="s">
        <v>424</v>
      </c>
      <c r="B11" s="947" t="s">
        <v>371</v>
      </c>
      <c r="C11" s="947"/>
      <c r="D11" s="947"/>
      <c r="E11" s="947"/>
      <c r="F11" s="565">
        <v>25000</v>
      </c>
      <c r="G11" s="565"/>
    </row>
    <row r="12" spans="1:7" ht="45" customHeight="1" x14ac:dyDescent="0.25">
      <c r="A12" s="757" t="s">
        <v>825</v>
      </c>
      <c r="B12" s="971" t="s">
        <v>826</v>
      </c>
      <c r="C12" s="971"/>
      <c r="D12" s="971"/>
      <c r="E12" s="971"/>
      <c r="F12" s="565">
        <v>65000</v>
      </c>
      <c r="G12" s="565"/>
    </row>
    <row r="13" spans="1:7" x14ac:dyDescent="0.25">
      <c r="A13" s="563" t="s">
        <v>827</v>
      </c>
      <c r="B13" s="586" t="s">
        <v>828</v>
      </c>
      <c r="C13" s="586"/>
      <c r="D13" s="586"/>
      <c r="E13" s="586"/>
      <c r="F13" s="565">
        <f>SUM(E14:E18)</f>
        <v>1482440</v>
      </c>
      <c r="G13" s="565"/>
    </row>
    <row r="14" spans="1:7" x14ac:dyDescent="0.25">
      <c r="A14" s="563"/>
      <c r="B14" s="586">
        <v>5121</v>
      </c>
      <c r="C14" s="586" t="s">
        <v>829</v>
      </c>
      <c r="D14" s="586"/>
      <c r="E14" s="756">
        <v>100000</v>
      </c>
      <c r="F14" s="565"/>
      <c r="G14" s="565"/>
    </row>
    <row r="15" spans="1:7" x14ac:dyDescent="0.25">
      <c r="A15" s="563"/>
      <c r="B15" s="586">
        <v>5122</v>
      </c>
      <c r="C15" s="586" t="s">
        <v>830</v>
      </c>
      <c r="D15" s="586"/>
      <c r="E15" s="756">
        <v>600000</v>
      </c>
      <c r="F15" s="565"/>
      <c r="G15" s="565"/>
    </row>
    <row r="16" spans="1:7" x14ac:dyDescent="0.25">
      <c r="A16" s="563"/>
      <c r="B16" s="586">
        <v>5123</v>
      </c>
      <c r="C16" s="586" t="s">
        <v>834</v>
      </c>
      <c r="D16" s="586"/>
      <c r="E16" s="756">
        <v>50000</v>
      </c>
      <c r="F16" s="565"/>
      <c r="G16" s="565"/>
    </row>
    <row r="17" spans="1:7" ht="44.25" customHeight="1" x14ac:dyDescent="0.25">
      <c r="A17" s="563"/>
      <c r="B17" s="586">
        <v>5128</v>
      </c>
      <c r="C17" s="971" t="s">
        <v>832</v>
      </c>
      <c r="D17" s="971"/>
      <c r="E17" s="756">
        <v>60000</v>
      </c>
      <c r="F17" s="565"/>
      <c r="G17" s="565"/>
    </row>
    <row r="18" spans="1:7" ht="32.25" customHeight="1" x14ac:dyDescent="0.25">
      <c r="A18" s="563"/>
      <c r="B18" s="586">
        <v>5129</v>
      </c>
      <c r="C18" s="971" t="s">
        <v>833</v>
      </c>
      <c r="D18" s="971"/>
      <c r="E18" s="756">
        <v>672440</v>
      </c>
      <c r="F18" s="565"/>
      <c r="G18" s="565"/>
    </row>
    <row r="19" spans="1:7" x14ac:dyDescent="0.25">
      <c r="A19" s="563" t="s">
        <v>836</v>
      </c>
      <c r="B19" s="971" t="s">
        <v>837</v>
      </c>
      <c r="C19" s="971"/>
      <c r="D19" s="971"/>
      <c r="E19" s="971"/>
      <c r="F19" s="565">
        <v>300000</v>
      </c>
      <c r="G19" s="565"/>
    </row>
    <row r="20" spans="1:7" ht="15" customHeight="1" x14ac:dyDescent="0.25">
      <c r="A20" s="563" t="s">
        <v>838</v>
      </c>
      <c r="B20" s="971" t="s">
        <v>839</v>
      </c>
      <c r="C20" s="971"/>
      <c r="D20" s="971"/>
      <c r="E20" s="971"/>
      <c r="F20" s="565">
        <f>SUM(E21:E23)</f>
        <v>200000</v>
      </c>
      <c r="G20" s="565"/>
    </row>
    <row r="21" spans="1:7" x14ac:dyDescent="0.25">
      <c r="A21" s="748"/>
      <c r="B21" s="586">
        <v>5221</v>
      </c>
      <c r="C21" s="586" t="s">
        <v>840</v>
      </c>
      <c r="D21" s="586"/>
      <c r="E21" s="756">
        <v>100000</v>
      </c>
      <c r="F21" s="565"/>
      <c r="G21" s="565"/>
    </row>
    <row r="22" spans="1:7" x14ac:dyDescent="0.25">
      <c r="A22" s="748"/>
      <c r="B22" s="586">
        <v>5222</v>
      </c>
      <c r="C22" s="947" t="s">
        <v>398</v>
      </c>
      <c r="D22" s="947"/>
      <c r="E22" s="756">
        <v>50000</v>
      </c>
      <c r="F22" s="565"/>
      <c r="G22" s="565"/>
    </row>
    <row r="23" spans="1:7" x14ac:dyDescent="0.25">
      <c r="A23" s="748"/>
      <c r="B23" s="586">
        <v>5224</v>
      </c>
      <c r="C23" s="586" t="s">
        <v>373</v>
      </c>
      <c r="D23" s="586"/>
      <c r="E23" s="756">
        <v>50000</v>
      </c>
      <c r="F23" s="565"/>
      <c r="G23" s="565"/>
    </row>
    <row r="24" spans="1:7" x14ac:dyDescent="0.25">
      <c r="A24" s="563" t="s">
        <v>428</v>
      </c>
      <c r="B24" s="947" t="s">
        <v>841</v>
      </c>
      <c r="C24" s="947"/>
      <c r="D24" s="947"/>
      <c r="E24" s="947"/>
      <c r="F24" s="565">
        <v>100000</v>
      </c>
      <c r="G24" s="565"/>
    </row>
    <row r="25" spans="1:7" x14ac:dyDescent="0.25">
      <c r="A25" s="563" t="s">
        <v>429</v>
      </c>
      <c r="B25" s="947" t="s">
        <v>374</v>
      </c>
      <c r="C25" s="947"/>
      <c r="D25" s="947"/>
      <c r="E25" s="947"/>
      <c r="F25" s="565">
        <v>100000</v>
      </c>
      <c r="G25" s="565"/>
    </row>
    <row r="26" spans="1:7" x14ac:dyDescent="0.25">
      <c r="A26" s="563" t="s">
        <v>799</v>
      </c>
      <c r="B26" s="947" t="s">
        <v>842</v>
      </c>
      <c r="C26" s="947"/>
      <c r="D26" s="947"/>
      <c r="E26" s="947"/>
      <c r="F26" s="565">
        <f>SUM(E27:E29)</f>
        <v>2550000</v>
      </c>
      <c r="G26" s="565"/>
    </row>
    <row r="27" spans="1:7" x14ac:dyDescent="0.25">
      <c r="A27" s="563"/>
      <c r="B27" s="586">
        <v>5272</v>
      </c>
      <c r="C27" s="947" t="s">
        <v>843</v>
      </c>
      <c r="D27" s="947"/>
      <c r="E27" s="756">
        <v>1600000</v>
      </c>
      <c r="F27" s="565"/>
      <c r="G27" s="565"/>
    </row>
    <row r="28" spans="1:7" x14ac:dyDescent="0.25">
      <c r="A28" s="563"/>
      <c r="B28" s="586">
        <v>5274</v>
      </c>
      <c r="C28" s="586" t="s">
        <v>844</v>
      </c>
      <c r="D28" s="586"/>
      <c r="E28" s="756">
        <v>350000</v>
      </c>
      <c r="F28" s="565"/>
      <c r="G28" s="565"/>
    </row>
    <row r="29" spans="1:7" ht="30.75" customHeight="1" x14ac:dyDescent="0.25">
      <c r="A29" s="563"/>
      <c r="B29" s="586">
        <v>5279</v>
      </c>
      <c r="C29" s="971" t="s">
        <v>850</v>
      </c>
      <c r="D29" s="971"/>
      <c r="E29" s="756">
        <v>600000</v>
      </c>
      <c r="F29" s="565"/>
      <c r="G29" s="565"/>
    </row>
    <row r="30" spans="1:7" x14ac:dyDescent="0.25">
      <c r="A30" s="563" t="s">
        <v>432</v>
      </c>
      <c r="B30" s="947" t="s">
        <v>656</v>
      </c>
      <c r="C30" s="947"/>
      <c r="D30" s="947"/>
      <c r="E30" s="947"/>
      <c r="F30" s="565">
        <v>1295310</v>
      </c>
      <c r="G30" s="565"/>
    </row>
    <row r="31" spans="1:7" x14ac:dyDescent="0.25">
      <c r="A31" s="563" t="s">
        <v>845</v>
      </c>
      <c r="B31" s="947" t="s">
        <v>375</v>
      </c>
      <c r="C31" s="947"/>
      <c r="D31" s="947"/>
      <c r="E31" s="947"/>
      <c r="F31" s="565">
        <f>SUM(E32:E36)</f>
        <v>39563633</v>
      </c>
      <c r="G31" s="565"/>
    </row>
    <row r="32" spans="1:7" x14ac:dyDescent="0.25">
      <c r="A32" s="563"/>
      <c r="B32" s="748"/>
      <c r="C32" s="947" t="s">
        <v>846</v>
      </c>
      <c r="D32" s="947"/>
      <c r="E32" s="564">
        <v>137400</v>
      </c>
      <c r="F32" s="565"/>
      <c r="G32" s="565"/>
    </row>
    <row r="33" spans="1:7" x14ac:dyDescent="0.25">
      <c r="A33" s="563"/>
      <c r="B33" s="748"/>
      <c r="C33" s="966" t="s">
        <v>849</v>
      </c>
      <c r="D33" s="966"/>
      <c r="E33" s="765">
        <v>39160134</v>
      </c>
      <c r="F33" s="565"/>
      <c r="G33" s="565"/>
    </row>
    <row r="34" spans="1:7" x14ac:dyDescent="0.25">
      <c r="A34" s="563"/>
      <c r="B34" s="760"/>
      <c r="C34" s="947" t="s">
        <v>919</v>
      </c>
      <c r="D34" s="947"/>
      <c r="E34" s="765">
        <v>146099</v>
      </c>
      <c r="F34" s="565"/>
      <c r="G34" s="565"/>
    </row>
    <row r="35" spans="1:7" x14ac:dyDescent="0.25">
      <c r="A35" s="563"/>
      <c r="B35" s="290"/>
      <c r="C35" s="290" t="s">
        <v>847</v>
      </c>
      <c r="D35" s="290"/>
      <c r="E35" s="564">
        <v>100000</v>
      </c>
      <c r="F35" s="565"/>
      <c r="G35" s="565"/>
    </row>
    <row r="36" spans="1:7" x14ac:dyDescent="0.25">
      <c r="A36" s="563"/>
      <c r="B36" s="586"/>
      <c r="C36" s="586" t="s">
        <v>848</v>
      </c>
      <c r="D36" s="586"/>
      <c r="E36" s="564">
        <v>20000</v>
      </c>
      <c r="F36" s="565"/>
      <c r="G36" s="565"/>
    </row>
    <row r="37" spans="1:7" x14ac:dyDescent="0.25">
      <c r="A37" s="563" t="s">
        <v>852</v>
      </c>
      <c r="B37" s="947" t="s">
        <v>851</v>
      </c>
      <c r="C37" s="947"/>
      <c r="D37" s="947"/>
      <c r="E37" s="947"/>
      <c r="F37" s="565">
        <f>SUM(E38:E40)</f>
        <v>1419251</v>
      </c>
      <c r="G37" s="565"/>
    </row>
    <row r="38" spans="1:7" x14ac:dyDescent="0.25">
      <c r="A38" s="563"/>
      <c r="B38" s="290"/>
      <c r="C38" s="748" t="s">
        <v>625</v>
      </c>
      <c r="D38" s="290"/>
      <c r="E38" s="564">
        <v>821301</v>
      </c>
      <c r="F38" s="565"/>
      <c r="G38" s="565"/>
    </row>
    <row r="39" spans="1:7" x14ac:dyDescent="0.25">
      <c r="A39" s="563"/>
      <c r="B39" s="748"/>
      <c r="C39" s="748" t="s">
        <v>853</v>
      </c>
      <c r="D39" s="748"/>
      <c r="E39" s="564">
        <v>362000</v>
      </c>
      <c r="F39" s="565"/>
      <c r="G39" s="565"/>
    </row>
    <row r="40" spans="1:7" x14ac:dyDescent="0.25">
      <c r="A40" s="563"/>
      <c r="B40" s="748"/>
      <c r="C40" s="966" t="s">
        <v>854</v>
      </c>
      <c r="D40" s="966"/>
      <c r="E40" s="564">
        <v>235950</v>
      </c>
      <c r="F40" s="565"/>
      <c r="G40" s="565"/>
    </row>
    <row r="41" spans="1:7" x14ac:dyDescent="0.25">
      <c r="A41" s="563"/>
      <c r="B41" s="760"/>
      <c r="C41" s="761"/>
      <c r="D41" s="761"/>
      <c r="E41" s="564"/>
      <c r="F41" s="565"/>
      <c r="G41" s="565"/>
    </row>
    <row r="42" spans="1:7" x14ac:dyDescent="0.25">
      <c r="A42" s="563"/>
      <c r="B42" s="760"/>
      <c r="C42" s="761"/>
      <c r="D42" s="761"/>
      <c r="E42" s="564"/>
      <c r="F42" s="565"/>
      <c r="G42" s="565"/>
    </row>
    <row r="43" spans="1:7" x14ac:dyDescent="0.25">
      <c r="A43" s="563"/>
      <c r="B43" s="760"/>
      <c r="C43" s="761"/>
      <c r="D43" s="761"/>
      <c r="E43" s="564"/>
      <c r="F43" s="565"/>
      <c r="G43" s="565"/>
    </row>
    <row r="44" spans="1:7" ht="12.75" customHeight="1" x14ac:dyDescent="0.25">
      <c r="A44" s="285"/>
      <c r="B44" s="596"/>
      <c r="C44" s="596"/>
      <c r="D44" s="596"/>
      <c r="E44" s="585"/>
      <c r="F44" s="285"/>
      <c r="G44" s="285"/>
    </row>
    <row r="45" spans="1:7" x14ac:dyDescent="0.25">
      <c r="A45" s="299" t="s">
        <v>376</v>
      </c>
      <c r="B45" s="950" t="s">
        <v>377</v>
      </c>
      <c r="C45" s="950"/>
      <c r="D45" s="950"/>
      <c r="E45" s="950"/>
      <c r="F45" s="950"/>
      <c r="G45" s="566">
        <f>SUM(F46:F53)</f>
        <v>335000</v>
      </c>
    </row>
    <row r="46" spans="1:7" x14ac:dyDescent="0.25">
      <c r="A46" s="563" t="s">
        <v>827</v>
      </c>
      <c r="B46" s="947" t="s">
        <v>828</v>
      </c>
      <c r="C46" s="947"/>
      <c r="D46" s="947"/>
      <c r="E46" s="947"/>
      <c r="F46" s="565">
        <f>SUM(E47:E48)</f>
        <v>100000</v>
      </c>
      <c r="G46" s="285"/>
    </row>
    <row r="47" spans="1:7" x14ac:dyDescent="0.25">
      <c r="A47" s="563"/>
      <c r="B47" s="586">
        <v>5124</v>
      </c>
      <c r="C47" s="586" t="s">
        <v>855</v>
      </c>
      <c r="D47" s="586"/>
      <c r="E47" s="564">
        <v>100000</v>
      </c>
      <c r="F47" s="565"/>
      <c r="G47" s="285"/>
    </row>
    <row r="48" spans="1:7" x14ac:dyDescent="0.25">
      <c r="A48" s="563" t="s">
        <v>838</v>
      </c>
      <c r="B48" s="947" t="s">
        <v>856</v>
      </c>
      <c r="C48" s="947"/>
      <c r="D48" s="947"/>
      <c r="E48" s="947"/>
      <c r="F48" s="565">
        <f>SUM(E49:E50)</f>
        <v>60000</v>
      </c>
      <c r="G48" s="285"/>
    </row>
    <row r="49" spans="1:7" x14ac:dyDescent="0.25">
      <c r="A49" s="285"/>
      <c r="B49" s="586"/>
      <c r="C49" s="586" t="s">
        <v>840</v>
      </c>
      <c r="D49" s="586"/>
      <c r="E49" s="564">
        <v>10000</v>
      </c>
      <c r="F49" s="565"/>
      <c r="G49" s="285"/>
    </row>
    <row r="50" spans="1:7" x14ac:dyDescent="0.25">
      <c r="A50" s="563"/>
      <c r="B50" s="586"/>
      <c r="C50" s="586" t="s">
        <v>373</v>
      </c>
      <c r="D50" s="586"/>
      <c r="E50" s="564">
        <v>50000</v>
      </c>
      <c r="F50" s="565"/>
      <c r="G50" s="285"/>
    </row>
    <row r="51" spans="1:7" x14ac:dyDescent="0.25">
      <c r="A51" s="563" t="s">
        <v>799</v>
      </c>
      <c r="B51" s="967" t="s">
        <v>667</v>
      </c>
      <c r="C51" s="967"/>
      <c r="D51" s="967"/>
      <c r="E51" s="967"/>
      <c r="F51" s="565">
        <f>SUM(E52:E52)</f>
        <v>100000</v>
      </c>
      <c r="G51" s="285"/>
    </row>
    <row r="52" spans="1:7" x14ac:dyDescent="0.25">
      <c r="A52" s="285"/>
      <c r="B52" s="967" t="s">
        <v>857</v>
      </c>
      <c r="C52" s="967"/>
      <c r="D52" s="967"/>
      <c r="E52" s="564">
        <v>100000</v>
      </c>
      <c r="F52" s="565"/>
      <c r="G52" s="285"/>
    </row>
    <row r="53" spans="1:7" x14ac:dyDescent="0.25">
      <c r="A53" s="563" t="s">
        <v>432</v>
      </c>
      <c r="B53" s="947" t="s">
        <v>778</v>
      </c>
      <c r="C53" s="947"/>
      <c r="D53" s="947"/>
      <c r="E53" s="947"/>
      <c r="F53" s="565">
        <v>75000</v>
      </c>
      <c r="G53" s="285"/>
    </row>
    <row r="54" spans="1:7" x14ac:dyDescent="0.25">
      <c r="A54" s="285"/>
      <c r="B54" s="562"/>
      <c r="C54" s="562"/>
      <c r="D54" s="562"/>
      <c r="E54" s="562"/>
      <c r="F54" s="285"/>
      <c r="G54" s="285"/>
    </row>
    <row r="55" spans="1:7" x14ac:dyDescent="0.25">
      <c r="A55" s="299" t="s">
        <v>408</v>
      </c>
      <c r="B55" s="950" t="s">
        <v>657</v>
      </c>
      <c r="C55" s="950"/>
      <c r="D55" s="950"/>
      <c r="E55" s="950"/>
      <c r="F55" s="285"/>
      <c r="G55" s="566">
        <f>SUM(F56:F58)</f>
        <v>5500000</v>
      </c>
    </row>
    <row r="56" spans="1:7" x14ac:dyDescent="0.25">
      <c r="A56" s="563" t="s">
        <v>768</v>
      </c>
      <c r="B56" s="947" t="s">
        <v>702</v>
      </c>
      <c r="C56" s="947"/>
      <c r="D56" s="947"/>
      <c r="E56" s="947"/>
      <c r="F56" s="565"/>
      <c r="G56" s="285"/>
    </row>
    <row r="57" spans="1:7" x14ac:dyDescent="0.25">
      <c r="A57" s="285"/>
      <c r="B57" s="947" t="s">
        <v>858</v>
      </c>
      <c r="C57" s="947"/>
      <c r="D57" s="947"/>
      <c r="E57" s="947"/>
      <c r="F57" s="565">
        <v>5500000</v>
      </c>
      <c r="G57" s="285"/>
    </row>
    <row r="58" spans="1:7" x14ac:dyDescent="0.25">
      <c r="A58" s="285"/>
      <c r="B58" s="947"/>
      <c r="C58" s="947"/>
      <c r="D58" s="947"/>
      <c r="E58" s="947"/>
      <c r="F58" s="565"/>
      <c r="G58" s="285"/>
    </row>
    <row r="59" spans="1:7" x14ac:dyDescent="0.25">
      <c r="A59" s="299" t="s">
        <v>336</v>
      </c>
      <c r="B59" s="969" t="s">
        <v>659</v>
      </c>
      <c r="C59" s="969"/>
      <c r="D59" s="969"/>
      <c r="E59" s="969"/>
      <c r="F59" s="565"/>
      <c r="G59" s="566">
        <f>SUM(F60)</f>
        <v>4118725</v>
      </c>
    </row>
    <row r="60" spans="1:7" x14ac:dyDescent="0.25">
      <c r="A60" s="563" t="s">
        <v>769</v>
      </c>
      <c r="B60" s="562" t="s">
        <v>658</v>
      </c>
      <c r="C60" s="562"/>
      <c r="D60" s="562"/>
      <c r="E60" s="562"/>
      <c r="F60" s="565">
        <v>4118725</v>
      </c>
      <c r="G60" s="565"/>
    </row>
    <row r="61" spans="1:7" x14ac:dyDescent="0.25">
      <c r="A61" s="285"/>
      <c r="B61" s="562"/>
      <c r="C61" s="562"/>
      <c r="D61" s="562"/>
      <c r="E61" s="562"/>
      <c r="F61" s="565"/>
      <c r="G61" s="565"/>
    </row>
    <row r="62" spans="1:7" x14ac:dyDescent="0.25">
      <c r="A62" s="299" t="s">
        <v>368</v>
      </c>
      <c r="B62" s="952" t="s">
        <v>102</v>
      </c>
      <c r="C62" s="952"/>
      <c r="D62" s="952"/>
      <c r="E62" s="952"/>
      <c r="F62" s="565"/>
      <c r="G62" s="566">
        <f>SUM(F64:F65)</f>
        <v>43900800</v>
      </c>
    </row>
    <row r="63" spans="1:7" x14ac:dyDescent="0.25">
      <c r="A63" s="563" t="s">
        <v>770</v>
      </c>
      <c r="B63" s="947" t="s">
        <v>379</v>
      </c>
      <c r="C63" s="947"/>
      <c r="D63" s="947"/>
      <c r="E63" s="947"/>
      <c r="F63" s="565"/>
      <c r="G63" s="565"/>
    </row>
    <row r="64" spans="1:7" ht="31.5" customHeight="1" x14ac:dyDescent="0.25">
      <c r="A64" s="285"/>
      <c r="B64" s="971" t="s">
        <v>859</v>
      </c>
      <c r="C64" s="971"/>
      <c r="D64" s="971"/>
      <c r="E64" s="971"/>
      <c r="F64" s="565">
        <v>43900800</v>
      </c>
      <c r="G64" s="565"/>
    </row>
    <row r="65" spans="1:7" x14ac:dyDescent="0.25">
      <c r="A65" s="285"/>
      <c r="B65" s="947"/>
      <c r="C65" s="947"/>
      <c r="D65" s="947"/>
      <c r="E65" s="947"/>
      <c r="F65" s="565"/>
      <c r="G65" s="565"/>
    </row>
    <row r="66" spans="1:7" x14ac:dyDescent="0.25">
      <c r="A66" s="299" t="s">
        <v>650</v>
      </c>
      <c r="B66" s="950" t="s">
        <v>660</v>
      </c>
      <c r="C66" s="950"/>
      <c r="D66" s="950"/>
      <c r="E66" s="950"/>
      <c r="F66" s="565"/>
      <c r="G66" s="566">
        <f>SUM(F67:F83,F84)</f>
        <v>34048341</v>
      </c>
    </row>
    <row r="67" spans="1:7" x14ac:dyDescent="0.25">
      <c r="A67" s="563" t="s">
        <v>860</v>
      </c>
      <c r="B67" s="947" t="s">
        <v>794</v>
      </c>
      <c r="C67" s="947"/>
      <c r="D67" s="947"/>
      <c r="E67" s="947"/>
      <c r="F67" s="565">
        <v>19665300</v>
      </c>
      <c r="G67" s="565"/>
    </row>
    <row r="68" spans="1:7" x14ac:dyDescent="0.25">
      <c r="A68" s="563" t="s">
        <v>423</v>
      </c>
      <c r="B68" s="947" t="s">
        <v>380</v>
      </c>
      <c r="C68" s="947"/>
      <c r="D68" s="947"/>
      <c r="E68" s="947"/>
      <c r="F68" s="565">
        <v>1917367</v>
      </c>
      <c r="G68" s="565"/>
    </row>
    <row r="69" spans="1:7" x14ac:dyDescent="0.25">
      <c r="A69" s="563" t="s">
        <v>827</v>
      </c>
      <c r="B69" s="947" t="s">
        <v>828</v>
      </c>
      <c r="C69" s="947"/>
      <c r="D69" s="947"/>
      <c r="E69" s="947"/>
      <c r="F69" s="565">
        <f>SUM(E70:E73)</f>
        <v>3460000</v>
      </c>
      <c r="G69" s="565"/>
    </row>
    <row r="70" spans="1:7" x14ac:dyDescent="0.25">
      <c r="A70" s="563"/>
      <c r="B70" s="586">
        <v>5121</v>
      </c>
      <c r="C70" s="947" t="s">
        <v>861</v>
      </c>
      <c r="D70" s="947"/>
      <c r="E70" s="565">
        <v>50000</v>
      </c>
      <c r="F70" s="565"/>
      <c r="G70" s="565"/>
    </row>
    <row r="71" spans="1:7" x14ac:dyDescent="0.25">
      <c r="A71" s="563"/>
      <c r="B71" s="586">
        <v>5124</v>
      </c>
      <c r="C71" s="947" t="s">
        <v>831</v>
      </c>
      <c r="D71" s="947"/>
      <c r="E71" s="565">
        <v>350000</v>
      </c>
      <c r="F71" s="565"/>
      <c r="G71" s="565"/>
    </row>
    <row r="72" spans="1:7" ht="33" customHeight="1" x14ac:dyDescent="0.25">
      <c r="A72" s="563"/>
      <c r="B72" s="586">
        <v>5128</v>
      </c>
      <c r="C72" s="971" t="s">
        <v>862</v>
      </c>
      <c r="D72" s="971"/>
      <c r="E72" s="565">
        <v>60000</v>
      </c>
      <c r="F72" s="565"/>
      <c r="G72" s="565"/>
    </row>
    <row r="73" spans="1:7" x14ac:dyDescent="0.25">
      <c r="A73" s="563"/>
      <c r="B73" s="586">
        <v>5129</v>
      </c>
      <c r="C73" s="947" t="s">
        <v>863</v>
      </c>
      <c r="D73" s="947"/>
      <c r="E73" s="565">
        <v>3000000</v>
      </c>
      <c r="F73" s="565"/>
      <c r="G73" s="565"/>
    </row>
    <row r="74" spans="1:7" x14ac:dyDescent="0.25">
      <c r="A74" s="563"/>
      <c r="B74" s="947" t="s">
        <v>864</v>
      </c>
      <c r="C74" s="947"/>
      <c r="D74" s="947"/>
      <c r="E74" s="947"/>
      <c r="F74" s="565">
        <v>700000</v>
      </c>
      <c r="G74" s="565"/>
    </row>
    <row r="75" spans="1:7" x14ac:dyDescent="0.25">
      <c r="A75" s="563" t="s">
        <v>799</v>
      </c>
      <c r="B75" s="947" t="s">
        <v>667</v>
      </c>
      <c r="C75" s="947"/>
      <c r="D75" s="947"/>
      <c r="E75" s="947"/>
      <c r="F75" s="565">
        <v>460000</v>
      </c>
      <c r="G75" s="565"/>
    </row>
    <row r="76" spans="1:7" x14ac:dyDescent="0.25">
      <c r="A76" s="563" t="s">
        <v>432</v>
      </c>
      <c r="B76" s="947" t="s">
        <v>381</v>
      </c>
      <c r="C76" s="947"/>
      <c r="D76" s="947"/>
      <c r="E76" s="947"/>
      <c r="F76" s="565">
        <v>1250000</v>
      </c>
      <c r="G76" s="565"/>
    </row>
    <row r="77" spans="1:7" x14ac:dyDescent="0.25">
      <c r="A77" s="563"/>
      <c r="B77" s="947" t="s">
        <v>920</v>
      </c>
      <c r="C77" s="947"/>
      <c r="D77" s="947"/>
      <c r="E77" s="947"/>
      <c r="F77" s="565">
        <v>942674</v>
      </c>
      <c r="G77" s="565"/>
    </row>
    <row r="78" spans="1:7" x14ac:dyDescent="0.25">
      <c r="A78" s="563" t="s">
        <v>771</v>
      </c>
      <c r="B78" s="947" t="s">
        <v>391</v>
      </c>
      <c r="C78" s="947"/>
      <c r="D78" s="947"/>
      <c r="E78" s="947"/>
      <c r="F78" s="565">
        <f>SUM(E79:E79)</f>
        <v>3400000</v>
      </c>
      <c r="G78" s="565"/>
    </row>
    <row r="79" spans="1:7" x14ac:dyDescent="0.25">
      <c r="A79" s="285"/>
      <c r="B79" s="947" t="s">
        <v>865</v>
      </c>
      <c r="C79" s="947"/>
      <c r="D79" s="947"/>
      <c r="E79" s="564">
        <v>3400000</v>
      </c>
      <c r="F79" s="564"/>
      <c r="G79" s="564"/>
    </row>
    <row r="80" spans="1:7" x14ac:dyDescent="0.25">
      <c r="A80" s="563" t="s">
        <v>772</v>
      </c>
      <c r="B80" s="947" t="s">
        <v>712</v>
      </c>
      <c r="C80" s="947"/>
      <c r="D80" s="947"/>
      <c r="E80" s="947"/>
      <c r="F80" s="564">
        <v>918000</v>
      </c>
      <c r="G80" s="564"/>
    </row>
    <row r="81" spans="1:7" x14ac:dyDescent="0.25">
      <c r="A81" s="563" t="s">
        <v>767</v>
      </c>
      <c r="B81" s="947" t="s">
        <v>703</v>
      </c>
      <c r="C81" s="947"/>
      <c r="D81" s="947"/>
      <c r="E81" s="947"/>
      <c r="F81" s="564">
        <f>SUM(E82:E83)</f>
        <v>1050000</v>
      </c>
      <c r="G81" s="564"/>
    </row>
    <row r="82" spans="1:7" x14ac:dyDescent="0.25">
      <c r="A82" s="285"/>
      <c r="B82" s="714" t="s">
        <v>704</v>
      </c>
      <c r="C82" s="715"/>
      <c r="D82" s="715"/>
      <c r="E82" s="715">
        <v>800000</v>
      </c>
      <c r="F82" s="564"/>
      <c r="G82" s="564"/>
    </row>
    <row r="83" spans="1:7" x14ac:dyDescent="0.25">
      <c r="A83" s="285"/>
      <c r="B83" s="597" t="s">
        <v>705</v>
      </c>
      <c r="C83" s="596"/>
      <c r="D83" s="596"/>
      <c r="E83" s="596">
        <v>250000</v>
      </c>
      <c r="F83" s="564"/>
      <c r="G83" s="564"/>
    </row>
    <row r="84" spans="1:7" x14ac:dyDescent="0.25">
      <c r="A84" s="563" t="s">
        <v>773</v>
      </c>
      <c r="B84" s="597" t="s">
        <v>706</v>
      </c>
      <c r="C84" s="596"/>
      <c r="D84" s="596"/>
      <c r="E84" s="596"/>
      <c r="F84" s="564">
        <v>285000</v>
      </c>
      <c r="G84" s="564"/>
    </row>
    <row r="85" spans="1:7" x14ac:dyDescent="0.25">
      <c r="A85" s="563"/>
      <c r="B85" s="597"/>
      <c r="C85" s="713"/>
      <c r="D85" s="713"/>
      <c r="E85" s="713"/>
      <c r="F85" s="564"/>
      <c r="G85" s="564"/>
    </row>
    <row r="86" spans="1:7" x14ac:dyDescent="0.25">
      <c r="A86" s="299" t="s">
        <v>382</v>
      </c>
      <c r="B86" s="969" t="s">
        <v>383</v>
      </c>
      <c r="C86" s="969"/>
      <c r="D86" s="969"/>
      <c r="E86" s="969"/>
      <c r="F86" s="577"/>
      <c r="G86" s="577">
        <f>SUM(F87:F90)</f>
        <v>7012681</v>
      </c>
    </row>
    <row r="87" spans="1:7" x14ac:dyDescent="0.25">
      <c r="A87" s="563" t="s">
        <v>827</v>
      </c>
      <c r="B87" s="964" t="s">
        <v>921</v>
      </c>
      <c r="C87" s="964"/>
      <c r="D87" s="964"/>
      <c r="E87" s="964"/>
      <c r="F87" s="564">
        <v>1000000</v>
      </c>
      <c r="G87" s="564"/>
    </row>
    <row r="88" spans="1:7" x14ac:dyDescent="0.25">
      <c r="A88" s="563" t="s">
        <v>799</v>
      </c>
      <c r="B88" s="948" t="s">
        <v>922</v>
      </c>
      <c r="C88" s="948"/>
      <c r="D88" s="948"/>
      <c r="E88" s="948"/>
      <c r="F88" s="564">
        <v>430000</v>
      </c>
      <c r="G88" s="564"/>
    </row>
    <row r="89" spans="1:7" x14ac:dyDescent="0.25">
      <c r="A89" s="563"/>
      <c r="B89" s="970" t="s">
        <v>866</v>
      </c>
      <c r="C89" s="970"/>
      <c r="D89" s="970"/>
      <c r="E89" s="970"/>
      <c r="F89" s="765">
        <v>4091875</v>
      </c>
      <c r="G89" s="564"/>
    </row>
    <row r="90" spans="1:7" x14ac:dyDescent="0.25">
      <c r="A90" s="563" t="s">
        <v>432</v>
      </c>
      <c r="B90" s="965" t="s">
        <v>384</v>
      </c>
      <c r="C90" s="965"/>
      <c r="D90" s="965"/>
      <c r="E90" s="965"/>
      <c r="F90" s="765">
        <v>1490806</v>
      </c>
      <c r="G90" s="564"/>
    </row>
    <row r="91" spans="1:7" x14ac:dyDescent="0.25">
      <c r="A91" s="563"/>
      <c r="B91" s="762"/>
      <c r="C91" s="762"/>
      <c r="D91" s="762"/>
      <c r="E91" s="762"/>
      <c r="F91" s="765"/>
      <c r="G91" s="564"/>
    </row>
    <row r="92" spans="1:7" x14ac:dyDescent="0.25">
      <c r="A92" s="285"/>
      <c r="B92" s="596"/>
      <c r="C92" s="596"/>
      <c r="D92" s="596"/>
      <c r="E92" s="596"/>
      <c r="F92" s="564"/>
      <c r="G92" s="564"/>
    </row>
    <row r="93" spans="1:7" x14ac:dyDescent="0.25">
      <c r="A93" s="299" t="s">
        <v>385</v>
      </c>
      <c r="B93" s="950" t="s">
        <v>101</v>
      </c>
      <c r="C93" s="950"/>
      <c r="D93" s="289"/>
      <c r="E93" s="289"/>
      <c r="F93" s="566"/>
      <c r="G93" s="566">
        <f>SUM(F94:F95)</f>
        <v>3175000</v>
      </c>
    </row>
    <row r="94" spans="1:7" x14ac:dyDescent="0.25">
      <c r="A94" s="563" t="s">
        <v>766</v>
      </c>
      <c r="B94" s="947" t="s">
        <v>867</v>
      </c>
      <c r="C94" s="947"/>
      <c r="D94" s="947"/>
      <c r="E94" s="947"/>
      <c r="F94" s="565">
        <v>2500000</v>
      </c>
      <c r="G94" s="565"/>
    </row>
    <row r="95" spans="1:7" x14ac:dyDescent="0.25">
      <c r="A95" s="563" t="s">
        <v>432</v>
      </c>
      <c r="B95" s="947" t="s">
        <v>384</v>
      </c>
      <c r="C95" s="947"/>
      <c r="D95" s="947"/>
      <c r="E95" s="947"/>
      <c r="F95" s="565">
        <v>675000</v>
      </c>
      <c r="G95" s="565"/>
    </row>
    <row r="96" spans="1:7" x14ac:dyDescent="0.25">
      <c r="A96" s="285"/>
      <c r="B96" s="290"/>
      <c r="C96" s="290"/>
      <c r="D96" s="290"/>
      <c r="E96" s="290"/>
      <c r="F96" s="565"/>
      <c r="G96" s="565"/>
    </row>
    <row r="97" spans="1:7" x14ac:dyDescent="0.25">
      <c r="A97" s="299" t="s">
        <v>386</v>
      </c>
      <c r="B97" s="950" t="s">
        <v>387</v>
      </c>
      <c r="C97" s="950"/>
      <c r="D97" s="950"/>
      <c r="E97" s="289"/>
      <c r="F97" s="566"/>
      <c r="G97" s="566">
        <f>SUM(F98:F107)</f>
        <v>5014700</v>
      </c>
    </row>
    <row r="98" spans="1:7" x14ac:dyDescent="0.25">
      <c r="A98" s="563" t="s">
        <v>774</v>
      </c>
      <c r="B98" s="947" t="s">
        <v>388</v>
      </c>
      <c r="C98" s="947"/>
      <c r="D98" s="947"/>
      <c r="E98" s="947"/>
      <c r="F98" s="565">
        <v>2325500</v>
      </c>
      <c r="G98" s="565"/>
    </row>
    <row r="99" spans="1:7" x14ac:dyDescent="0.25">
      <c r="A99" s="563" t="s">
        <v>423</v>
      </c>
      <c r="B99" s="947" t="s">
        <v>378</v>
      </c>
      <c r="C99" s="947"/>
      <c r="D99" s="947"/>
      <c r="E99" s="947"/>
      <c r="F99" s="565">
        <v>454000</v>
      </c>
      <c r="G99" s="565"/>
    </row>
    <row r="100" spans="1:7" x14ac:dyDescent="0.25">
      <c r="A100" s="563" t="s">
        <v>827</v>
      </c>
      <c r="B100" s="947" t="s">
        <v>828</v>
      </c>
      <c r="C100" s="947"/>
      <c r="D100" s="947"/>
      <c r="E100" s="947"/>
      <c r="F100" s="565">
        <f>SUM(E101:E102)</f>
        <v>1680000</v>
      </c>
      <c r="G100" s="565"/>
    </row>
    <row r="101" spans="1:7" x14ac:dyDescent="0.25">
      <c r="A101" s="563"/>
      <c r="B101" s="560">
        <v>5124</v>
      </c>
      <c r="C101" s="947" t="s">
        <v>831</v>
      </c>
      <c r="D101" s="947"/>
      <c r="E101" s="564">
        <v>1530000</v>
      </c>
      <c r="F101" s="565"/>
      <c r="G101" s="565"/>
    </row>
    <row r="102" spans="1:7" x14ac:dyDescent="0.25">
      <c r="A102" s="563"/>
      <c r="B102" s="586">
        <v>5129</v>
      </c>
      <c r="C102" s="586" t="s">
        <v>868</v>
      </c>
      <c r="D102" s="586"/>
      <c r="E102" s="756">
        <v>150000</v>
      </c>
      <c r="F102" s="565"/>
      <c r="G102" s="565"/>
    </row>
    <row r="103" spans="1:7" x14ac:dyDescent="0.25">
      <c r="A103" s="563" t="s">
        <v>799</v>
      </c>
      <c r="B103" s="947" t="s">
        <v>842</v>
      </c>
      <c r="C103" s="947"/>
      <c r="D103" s="947"/>
      <c r="E103" s="947"/>
      <c r="F103" s="565">
        <f>SUM(E104:E105)</f>
        <v>80000</v>
      </c>
      <c r="G103" s="565"/>
    </row>
    <row r="104" spans="1:7" x14ac:dyDescent="0.25">
      <c r="A104" s="563"/>
      <c r="B104" s="748">
        <v>5271</v>
      </c>
      <c r="C104" s="947" t="s">
        <v>662</v>
      </c>
      <c r="D104" s="947"/>
      <c r="E104" s="756">
        <v>30000</v>
      </c>
      <c r="F104" s="565"/>
      <c r="G104" s="565"/>
    </row>
    <row r="105" spans="1:7" x14ac:dyDescent="0.25">
      <c r="A105" s="563"/>
      <c r="B105" s="748">
        <v>5279</v>
      </c>
      <c r="C105" s="966" t="s">
        <v>869</v>
      </c>
      <c r="D105" s="966"/>
      <c r="E105" s="756">
        <v>50000</v>
      </c>
      <c r="F105" s="565"/>
      <c r="G105" s="565"/>
    </row>
    <row r="106" spans="1:7" x14ac:dyDescent="0.25">
      <c r="A106" s="563" t="s">
        <v>432</v>
      </c>
      <c r="B106" s="947" t="s">
        <v>390</v>
      </c>
      <c r="C106" s="947"/>
      <c r="D106" s="947"/>
      <c r="E106" s="947"/>
      <c r="F106" s="565">
        <v>475200</v>
      </c>
      <c r="G106" s="565"/>
    </row>
    <row r="107" spans="1:7" x14ac:dyDescent="0.25">
      <c r="A107" s="563"/>
      <c r="B107" s="596"/>
      <c r="C107" s="596"/>
      <c r="D107" s="596"/>
      <c r="E107" s="285"/>
      <c r="F107" s="565"/>
      <c r="G107" s="565"/>
    </row>
    <row r="108" spans="1:7" x14ac:dyDescent="0.25">
      <c r="A108" s="299" t="s">
        <v>333</v>
      </c>
      <c r="B108" s="952" t="s">
        <v>334</v>
      </c>
      <c r="C108" s="952"/>
      <c r="D108" s="952"/>
      <c r="E108" s="952"/>
      <c r="F108" s="565"/>
      <c r="G108" s="566">
        <f>SUM(F109:F124)</f>
        <v>31585900</v>
      </c>
    </row>
    <row r="109" spans="1:7" x14ac:dyDescent="0.25">
      <c r="A109" s="563" t="s">
        <v>774</v>
      </c>
      <c r="B109" s="947" t="s">
        <v>388</v>
      </c>
      <c r="C109" s="947"/>
      <c r="D109" s="947"/>
      <c r="E109" s="947"/>
      <c r="F109" s="565">
        <v>2325500</v>
      </c>
      <c r="G109" s="565"/>
    </row>
    <row r="110" spans="1:7" x14ac:dyDescent="0.25">
      <c r="A110" s="563" t="s">
        <v>423</v>
      </c>
      <c r="B110" s="947" t="s">
        <v>392</v>
      </c>
      <c r="C110" s="947"/>
      <c r="D110" s="947"/>
      <c r="E110" s="947"/>
      <c r="F110" s="565">
        <v>454000</v>
      </c>
      <c r="G110" s="565"/>
    </row>
    <row r="111" spans="1:7" x14ac:dyDescent="0.25">
      <c r="A111" s="563" t="s">
        <v>827</v>
      </c>
      <c r="B111" s="947" t="s">
        <v>874</v>
      </c>
      <c r="C111" s="947"/>
      <c r="D111" s="947"/>
      <c r="E111" s="947"/>
      <c r="F111" s="565">
        <f>SUM(E112:E113)</f>
        <v>3536000</v>
      </c>
      <c r="G111" s="565"/>
    </row>
    <row r="112" spans="1:7" x14ac:dyDescent="0.25">
      <c r="A112" s="563"/>
      <c r="B112" s="586">
        <v>5421</v>
      </c>
      <c r="C112" s="586" t="s">
        <v>831</v>
      </c>
      <c r="D112" s="586"/>
      <c r="E112" s="756">
        <v>600000</v>
      </c>
      <c r="F112" s="565"/>
      <c r="G112" s="565"/>
    </row>
    <row r="113" spans="1:7" x14ac:dyDescent="0.25">
      <c r="A113" s="563"/>
      <c r="B113" s="586">
        <v>5129</v>
      </c>
      <c r="C113" s="586" t="s">
        <v>875</v>
      </c>
      <c r="D113" s="586"/>
      <c r="E113" s="756">
        <v>2936000</v>
      </c>
      <c r="F113" s="565"/>
      <c r="G113" s="565"/>
    </row>
    <row r="114" spans="1:7" x14ac:dyDescent="0.25">
      <c r="A114" s="563" t="s">
        <v>838</v>
      </c>
      <c r="B114" s="947" t="s">
        <v>876</v>
      </c>
      <c r="C114" s="947"/>
      <c r="D114" s="947"/>
      <c r="E114" s="947"/>
      <c r="F114" s="565">
        <v>510000</v>
      </c>
      <c r="G114" s="565"/>
    </row>
    <row r="115" spans="1:7" x14ac:dyDescent="0.25">
      <c r="A115" s="563" t="s">
        <v>429</v>
      </c>
      <c r="B115" s="947" t="s">
        <v>389</v>
      </c>
      <c r="C115" s="947"/>
      <c r="D115" s="947"/>
      <c r="E115" s="947"/>
      <c r="F115" s="565">
        <v>150000</v>
      </c>
      <c r="G115" s="565"/>
    </row>
    <row r="116" spans="1:7" x14ac:dyDescent="0.25">
      <c r="A116" s="563" t="s">
        <v>799</v>
      </c>
      <c r="B116" s="947" t="s">
        <v>877</v>
      </c>
      <c r="C116" s="947"/>
      <c r="D116" s="947"/>
      <c r="E116" s="947"/>
      <c r="F116" s="565">
        <f>SUM(E117:E118)</f>
        <v>6830000</v>
      </c>
      <c r="G116" s="565"/>
    </row>
    <row r="117" spans="1:7" x14ac:dyDescent="0.25">
      <c r="A117" s="563"/>
      <c r="B117" s="586">
        <v>5271</v>
      </c>
      <c r="C117" s="947" t="s">
        <v>662</v>
      </c>
      <c r="D117" s="947"/>
      <c r="E117" s="756">
        <v>410000</v>
      </c>
      <c r="F117" s="565"/>
      <c r="G117" s="565"/>
    </row>
    <row r="118" spans="1:7" x14ac:dyDescent="0.25">
      <c r="A118" s="563"/>
      <c r="B118" s="560">
        <v>5279</v>
      </c>
      <c r="C118" s="965" t="s">
        <v>878</v>
      </c>
      <c r="D118" s="965"/>
      <c r="E118" s="766">
        <v>6420000</v>
      </c>
      <c r="F118" s="565"/>
      <c r="G118" s="565"/>
    </row>
    <row r="119" spans="1:7" x14ac:dyDescent="0.25">
      <c r="A119" s="563" t="s">
        <v>432</v>
      </c>
      <c r="B119" s="947" t="s">
        <v>390</v>
      </c>
      <c r="C119" s="947"/>
      <c r="D119" s="947"/>
      <c r="E119" s="947"/>
      <c r="F119" s="565">
        <v>2992900</v>
      </c>
      <c r="G119" s="565"/>
    </row>
    <row r="120" spans="1:7" x14ac:dyDescent="0.25">
      <c r="A120" s="563"/>
      <c r="B120" s="760" t="s">
        <v>923</v>
      </c>
      <c r="C120" s="760"/>
      <c r="D120" s="760"/>
      <c r="E120" s="760"/>
      <c r="F120" s="565">
        <v>1579500</v>
      </c>
      <c r="G120" s="565"/>
    </row>
    <row r="121" spans="1:7" ht="19.5" customHeight="1" x14ac:dyDescent="0.25">
      <c r="A121" s="563" t="s">
        <v>771</v>
      </c>
      <c r="B121" s="597" t="s">
        <v>871</v>
      </c>
      <c r="C121" s="597"/>
      <c r="D121" s="597"/>
      <c r="F121" s="756">
        <f>SUM(E122:E124)</f>
        <v>10400000</v>
      </c>
      <c r="G121" s="565"/>
    </row>
    <row r="122" spans="1:7" ht="30.75" customHeight="1" x14ac:dyDescent="0.25">
      <c r="A122" s="563"/>
      <c r="B122" s="597"/>
      <c r="C122" s="968" t="s">
        <v>872</v>
      </c>
      <c r="D122" s="968"/>
      <c r="E122" s="756">
        <v>6900000</v>
      </c>
      <c r="F122" s="567"/>
      <c r="G122" s="565"/>
    </row>
    <row r="123" spans="1:7" ht="30.75" customHeight="1" x14ac:dyDescent="0.25">
      <c r="A123" s="563"/>
      <c r="B123" s="597"/>
      <c r="C123" s="968" t="s">
        <v>927</v>
      </c>
      <c r="D123" s="968"/>
      <c r="E123" s="756">
        <v>3500000</v>
      </c>
      <c r="F123" s="567"/>
      <c r="G123" s="565"/>
    </row>
    <row r="124" spans="1:7" ht="20.25" customHeight="1" x14ac:dyDescent="0.25">
      <c r="A124" s="563" t="s">
        <v>772</v>
      </c>
      <c r="B124" s="597" t="s">
        <v>873</v>
      </c>
      <c r="C124" s="758"/>
      <c r="D124" s="758"/>
      <c r="E124" s="756"/>
      <c r="F124" s="756">
        <v>2808000</v>
      </c>
      <c r="G124" s="565"/>
    </row>
    <row r="125" spans="1:7" ht="19.5" customHeight="1" x14ac:dyDescent="0.25">
      <c r="A125" s="563"/>
      <c r="B125" s="597"/>
      <c r="C125" s="758"/>
      <c r="D125" s="758"/>
      <c r="E125" s="756"/>
      <c r="F125" s="567"/>
      <c r="G125" s="565"/>
    </row>
    <row r="126" spans="1:7" x14ac:dyDescent="0.25">
      <c r="A126" s="299" t="s">
        <v>393</v>
      </c>
      <c r="B126" s="950" t="s">
        <v>103</v>
      </c>
      <c r="C126" s="950"/>
      <c r="D126" s="950"/>
      <c r="E126" s="950"/>
      <c r="F126" s="566"/>
      <c r="G126" s="566">
        <f>SUM(F127:F130)</f>
        <v>290000</v>
      </c>
    </row>
    <row r="127" spans="1:7" x14ac:dyDescent="0.25">
      <c r="A127" s="563" t="s">
        <v>427</v>
      </c>
      <c r="B127" s="947" t="s">
        <v>372</v>
      </c>
      <c r="C127" s="947"/>
      <c r="D127" s="947"/>
      <c r="E127" s="947"/>
      <c r="F127" s="565">
        <v>55000</v>
      </c>
      <c r="G127" s="565"/>
    </row>
    <row r="128" spans="1:7" x14ac:dyDescent="0.25">
      <c r="A128" s="563" t="s">
        <v>838</v>
      </c>
      <c r="B128" s="748" t="s">
        <v>839</v>
      </c>
      <c r="C128" s="748"/>
      <c r="D128" s="748"/>
      <c r="E128" s="748"/>
      <c r="F128" s="565">
        <v>150000</v>
      </c>
      <c r="G128" s="565"/>
    </row>
    <row r="129" spans="1:7" x14ac:dyDescent="0.25">
      <c r="A129" s="563" t="s">
        <v>429</v>
      </c>
      <c r="B129" s="947" t="s">
        <v>663</v>
      </c>
      <c r="C129" s="947"/>
      <c r="D129" s="947"/>
      <c r="E129" s="947"/>
      <c r="F129" s="565">
        <v>20000</v>
      </c>
      <c r="G129" s="565"/>
    </row>
    <row r="130" spans="1:7" x14ac:dyDescent="0.25">
      <c r="A130" s="563" t="s">
        <v>432</v>
      </c>
      <c r="B130" s="947" t="s">
        <v>384</v>
      </c>
      <c r="C130" s="947"/>
      <c r="D130" s="947"/>
      <c r="E130" s="947"/>
      <c r="F130" s="565">
        <v>65000</v>
      </c>
      <c r="G130" s="565"/>
    </row>
    <row r="131" spans="1:7" x14ac:dyDescent="0.25">
      <c r="A131" s="285"/>
      <c r="B131" s="596"/>
      <c r="C131" s="596"/>
      <c r="D131" s="596"/>
      <c r="E131" s="596"/>
      <c r="F131" s="565"/>
      <c r="G131" s="565"/>
    </row>
    <row r="132" spans="1:7" x14ac:dyDescent="0.25">
      <c r="A132" s="299" t="s">
        <v>356</v>
      </c>
      <c r="B132" s="296" t="s">
        <v>357</v>
      </c>
      <c r="C132" s="296"/>
      <c r="D132" s="296"/>
      <c r="E132" s="296"/>
      <c r="F132" s="565"/>
      <c r="G132" s="566">
        <f>SUM(F133:F141)</f>
        <v>8364100</v>
      </c>
    </row>
    <row r="133" spans="1:7" x14ac:dyDescent="0.25">
      <c r="A133" s="563" t="s">
        <v>827</v>
      </c>
      <c r="B133" s="947" t="s">
        <v>874</v>
      </c>
      <c r="C133" s="947"/>
      <c r="D133" s="947"/>
      <c r="E133" s="947"/>
      <c r="F133" s="565">
        <v>50000</v>
      </c>
      <c r="G133" s="566"/>
    </row>
    <row r="134" spans="1:7" x14ac:dyDescent="0.25">
      <c r="A134" s="563" t="s">
        <v>836</v>
      </c>
      <c r="B134" s="947" t="s">
        <v>879</v>
      </c>
      <c r="C134" s="947"/>
      <c r="D134" s="947"/>
      <c r="E134" s="947"/>
      <c r="F134" s="565">
        <v>72000</v>
      </c>
      <c r="G134" s="566"/>
    </row>
    <row r="135" spans="1:7" x14ac:dyDescent="0.25">
      <c r="A135" s="563" t="s">
        <v>838</v>
      </c>
      <c r="B135" s="947" t="s">
        <v>880</v>
      </c>
      <c r="C135" s="947"/>
      <c r="D135" s="947"/>
      <c r="E135" s="947"/>
      <c r="F135" s="565">
        <v>300000</v>
      </c>
      <c r="G135" s="565"/>
    </row>
    <row r="136" spans="1:7" x14ac:dyDescent="0.25">
      <c r="A136" s="563" t="s">
        <v>429</v>
      </c>
      <c r="B136" s="947" t="s">
        <v>663</v>
      </c>
      <c r="C136" s="947"/>
      <c r="D136" s="947"/>
      <c r="E136" s="947"/>
      <c r="F136" s="565">
        <v>70000</v>
      </c>
      <c r="G136" s="565"/>
    </row>
    <row r="137" spans="1:7" x14ac:dyDescent="0.25">
      <c r="A137" s="563" t="s">
        <v>799</v>
      </c>
      <c r="B137" s="947" t="s">
        <v>842</v>
      </c>
      <c r="C137" s="947"/>
      <c r="D137" s="947"/>
      <c r="E137" s="947"/>
      <c r="F137" s="565">
        <v>375000</v>
      </c>
      <c r="G137" s="565"/>
    </row>
    <row r="138" spans="1:7" x14ac:dyDescent="0.25">
      <c r="A138" s="563" t="s">
        <v>432</v>
      </c>
      <c r="B138" s="947" t="s">
        <v>384</v>
      </c>
      <c r="C138" s="947"/>
      <c r="D138" s="947"/>
      <c r="E138" s="947"/>
      <c r="F138" s="565">
        <v>182000</v>
      </c>
      <c r="G138" s="565"/>
    </row>
    <row r="139" spans="1:7" x14ac:dyDescent="0.25">
      <c r="A139" s="563" t="s">
        <v>852</v>
      </c>
      <c r="B139" s="947" t="s">
        <v>664</v>
      </c>
      <c r="C139" s="947"/>
      <c r="D139" s="947"/>
      <c r="E139" s="947"/>
      <c r="F139" s="565">
        <v>5520000</v>
      </c>
      <c r="G139" s="565"/>
    </row>
    <row r="140" spans="1:7" x14ac:dyDescent="0.25">
      <c r="A140" s="563" t="s">
        <v>767</v>
      </c>
      <c r="B140" s="586" t="s">
        <v>788</v>
      </c>
      <c r="C140" s="586"/>
      <c r="D140" s="586"/>
      <c r="E140" s="586"/>
      <c r="F140" s="712">
        <v>1413465</v>
      </c>
      <c r="G140" s="565"/>
    </row>
    <row r="141" spans="1:7" x14ac:dyDescent="0.25">
      <c r="A141" s="563" t="s">
        <v>773</v>
      </c>
      <c r="B141" s="586" t="s">
        <v>789</v>
      </c>
      <c r="C141" s="586"/>
      <c r="D141" s="586"/>
      <c r="E141" s="586"/>
      <c r="F141" s="712">
        <v>381635</v>
      </c>
      <c r="G141" s="565"/>
    </row>
    <row r="142" spans="1:7" x14ac:dyDescent="0.25">
      <c r="A142" s="285"/>
      <c r="F142" s="567"/>
      <c r="G142" s="565"/>
    </row>
    <row r="143" spans="1:7" x14ac:dyDescent="0.25">
      <c r="A143" s="299" t="s">
        <v>360</v>
      </c>
      <c r="B143" s="960" t="s">
        <v>361</v>
      </c>
      <c r="C143" s="960"/>
      <c r="D143" s="960"/>
      <c r="E143" s="960"/>
      <c r="F143" s="565"/>
      <c r="G143" s="566">
        <f>SUM(F144:F160)</f>
        <v>6000000</v>
      </c>
    </row>
    <row r="144" spans="1:7" x14ac:dyDescent="0.25">
      <c r="A144" s="563" t="s">
        <v>415</v>
      </c>
      <c r="B144" s="947" t="s">
        <v>394</v>
      </c>
      <c r="C144" s="947"/>
      <c r="D144" s="947"/>
      <c r="E144" s="947"/>
      <c r="F144" s="565">
        <v>4000000</v>
      </c>
      <c r="G144" s="565"/>
    </row>
    <row r="145" spans="1:7" x14ac:dyDescent="0.25">
      <c r="A145" s="563" t="s">
        <v>746</v>
      </c>
      <c r="B145" s="947" t="s">
        <v>881</v>
      </c>
      <c r="C145" s="947"/>
      <c r="D145" s="947"/>
      <c r="E145" s="947"/>
      <c r="F145" s="565">
        <v>100000</v>
      </c>
      <c r="G145" s="565"/>
    </row>
    <row r="146" spans="1:7" x14ac:dyDescent="0.25">
      <c r="A146" s="563" t="s">
        <v>423</v>
      </c>
      <c r="B146" s="947" t="s">
        <v>380</v>
      </c>
      <c r="C146" s="947"/>
      <c r="D146" s="947"/>
      <c r="E146" s="947"/>
      <c r="F146" s="565">
        <v>750000</v>
      </c>
      <c r="G146" s="565"/>
    </row>
    <row r="147" spans="1:7" x14ac:dyDescent="0.25">
      <c r="A147" s="563" t="s">
        <v>424</v>
      </c>
      <c r="B147" s="947" t="s">
        <v>665</v>
      </c>
      <c r="C147" s="947"/>
      <c r="D147" s="947"/>
      <c r="E147" s="947"/>
      <c r="F147" s="565">
        <v>17000</v>
      </c>
      <c r="G147" s="565"/>
    </row>
    <row r="148" spans="1:7" x14ac:dyDescent="0.25">
      <c r="A148" s="563" t="s">
        <v>747</v>
      </c>
      <c r="B148" s="947" t="s">
        <v>661</v>
      </c>
      <c r="C148" s="947"/>
      <c r="D148" s="947"/>
      <c r="E148" s="947"/>
      <c r="F148" s="565">
        <v>18000</v>
      </c>
      <c r="G148" s="565"/>
    </row>
    <row r="149" spans="1:7" x14ac:dyDescent="0.25">
      <c r="A149" s="563" t="s">
        <v>825</v>
      </c>
      <c r="B149" s="947" t="s">
        <v>882</v>
      </c>
      <c r="C149" s="947"/>
      <c r="D149" s="947"/>
      <c r="E149" s="947"/>
      <c r="F149" s="565">
        <v>20000</v>
      </c>
      <c r="G149" s="565"/>
    </row>
    <row r="150" spans="1:7" x14ac:dyDescent="0.25">
      <c r="A150" s="563" t="s">
        <v>827</v>
      </c>
      <c r="B150" s="947" t="s">
        <v>828</v>
      </c>
      <c r="C150" s="947"/>
      <c r="D150" s="947"/>
      <c r="E150" s="947"/>
      <c r="F150" s="565">
        <f>SUM(E151:E152)</f>
        <v>80000</v>
      </c>
      <c r="G150" s="565"/>
    </row>
    <row r="151" spans="1:7" x14ac:dyDescent="0.25">
      <c r="A151" s="563"/>
      <c r="B151" s="560">
        <v>5122</v>
      </c>
      <c r="C151" s="748" t="s">
        <v>426</v>
      </c>
      <c r="D151" s="748"/>
      <c r="E151" s="565">
        <v>30000</v>
      </c>
      <c r="F151" s="565"/>
      <c r="G151" s="565"/>
    </row>
    <row r="152" spans="1:7" x14ac:dyDescent="0.25">
      <c r="A152" s="563"/>
      <c r="B152" s="560">
        <v>5128</v>
      </c>
      <c r="C152" s="290" t="s">
        <v>883</v>
      </c>
      <c r="D152" s="290"/>
      <c r="E152" s="565">
        <v>50000</v>
      </c>
      <c r="F152" s="565"/>
      <c r="G152" s="565"/>
    </row>
    <row r="153" spans="1:7" x14ac:dyDescent="0.25">
      <c r="A153" s="563" t="s">
        <v>836</v>
      </c>
      <c r="B153" s="947" t="s">
        <v>884</v>
      </c>
      <c r="C153" s="947"/>
      <c r="D153" s="947"/>
      <c r="E153" s="947"/>
      <c r="F153" s="565">
        <v>150000</v>
      </c>
      <c r="G153" s="565"/>
    </row>
    <row r="154" spans="1:7" x14ac:dyDescent="0.25">
      <c r="A154" s="563" t="s">
        <v>838</v>
      </c>
      <c r="B154" s="947" t="s">
        <v>885</v>
      </c>
      <c r="C154" s="947"/>
      <c r="D154" s="947"/>
      <c r="E154" s="947"/>
      <c r="F154" s="565">
        <f>SUM(E155:E157)</f>
        <v>330000</v>
      </c>
      <c r="G154" s="565"/>
    </row>
    <row r="155" spans="1:7" x14ac:dyDescent="0.25">
      <c r="A155" s="563"/>
      <c r="B155" s="586">
        <v>5221</v>
      </c>
      <c r="C155" s="947" t="s">
        <v>666</v>
      </c>
      <c r="D155" s="947"/>
      <c r="E155" s="565">
        <v>70000</v>
      </c>
      <c r="F155" s="565"/>
      <c r="G155" s="565"/>
    </row>
    <row r="156" spans="1:7" x14ac:dyDescent="0.25">
      <c r="A156" s="563"/>
      <c r="B156" s="586">
        <v>5222</v>
      </c>
      <c r="C156" s="947" t="s">
        <v>398</v>
      </c>
      <c r="D156" s="947"/>
      <c r="E156" s="565">
        <v>250000</v>
      </c>
      <c r="F156" s="565"/>
      <c r="G156" s="565"/>
    </row>
    <row r="157" spans="1:7" x14ac:dyDescent="0.25">
      <c r="A157" s="563"/>
      <c r="B157" s="586">
        <v>5224</v>
      </c>
      <c r="C157" s="947" t="s">
        <v>373</v>
      </c>
      <c r="D157" s="947"/>
      <c r="E157" s="565">
        <v>10000</v>
      </c>
      <c r="F157" s="565"/>
      <c r="G157" s="565"/>
    </row>
    <row r="158" spans="1:7" x14ac:dyDescent="0.25">
      <c r="A158" s="563" t="s">
        <v>799</v>
      </c>
      <c r="B158" s="947" t="s">
        <v>842</v>
      </c>
      <c r="C158" s="947"/>
      <c r="D158" s="947"/>
      <c r="E158" s="947"/>
      <c r="F158" s="565">
        <v>60000</v>
      </c>
      <c r="G158" s="565"/>
    </row>
    <row r="159" spans="1:7" x14ac:dyDescent="0.25">
      <c r="A159" s="563" t="s">
        <v>430</v>
      </c>
      <c r="B159" s="947" t="s">
        <v>431</v>
      </c>
      <c r="C159" s="947"/>
      <c r="D159" s="947"/>
      <c r="E159" s="947"/>
      <c r="F159" s="565">
        <v>300000</v>
      </c>
      <c r="G159" s="565"/>
    </row>
    <row r="160" spans="1:7" x14ac:dyDescent="0.25">
      <c r="A160" s="563" t="s">
        <v>432</v>
      </c>
      <c r="B160" s="947" t="s">
        <v>390</v>
      </c>
      <c r="C160" s="947"/>
      <c r="D160" s="947"/>
      <c r="E160" s="947"/>
      <c r="F160" s="565">
        <v>175000</v>
      </c>
      <c r="G160" s="565"/>
    </row>
    <row r="161" spans="1:7" x14ac:dyDescent="0.25">
      <c r="A161" s="285"/>
      <c r="B161" s="285"/>
      <c r="C161" s="285"/>
      <c r="D161" s="285"/>
      <c r="E161" s="285"/>
      <c r="F161" s="565"/>
      <c r="G161" s="565"/>
    </row>
    <row r="162" spans="1:7" ht="19.5" customHeight="1" x14ac:dyDescent="0.25">
      <c r="A162" s="299" t="s">
        <v>362</v>
      </c>
      <c r="B162" s="950" t="s">
        <v>363</v>
      </c>
      <c r="C162" s="950"/>
      <c r="D162" s="950"/>
      <c r="E162" s="950"/>
      <c r="F162" s="566"/>
      <c r="G162" s="566">
        <f>SUM(F163)</f>
        <v>88800</v>
      </c>
    </row>
    <row r="163" spans="1:7" x14ac:dyDescent="0.25">
      <c r="A163" s="563" t="s">
        <v>852</v>
      </c>
      <c r="B163" s="947" t="s">
        <v>886</v>
      </c>
      <c r="C163" s="947"/>
      <c r="D163" s="947"/>
      <c r="E163" s="947"/>
      <c r="F163" s="565">
        <v>88800</v>
      </c>
      <c r="G163" s="565"/>
    </row>
    <row r="164" spans="1:7" x14ac:dyDescent="0.25">
      <c r="F164" s="567"/>
      <c r="G164" s="567"/>
    </row>
    <row r="165" spans="1:7" x14ac:dyDescent="0.25">
      <c r="A165" s="299" t="s">
        <v>396</v>
      </c>
      <c r="B165" s="950" t="s">
        <v>397</v>
      </c>
      <c r="C165" s="950"/>
      <c r="D165" s="950"/>
      <c r="E165" s="950"/>
      <c r="F165" s="566"/>
      <c r="G165" s="566">
        <f>SUM(F166:F175)</f>
        <v>2252000</v>
      </c>
    </row>
    <row r="166" spans="1:7" x14ac:dyDescent="0.25">
      <c r="A166" s="563" t="s">
        <v>827</v>
      </c>
      <c r="B166" s="947" t="s">
        <v>887</v>
      </c>
      <c r="C166" s="947"/>
      <c r="D166" s="947"/>
      <c r="E166" s="947"/>
      <c r="F166" s="565">
        <v>150000</v>
      </c>
      <c r="G166" s="566"/>
    </row>
    <row r="167" spans="1:7" x14ac:dyDescent="0.25">
      <c r="A167" s="563" t="s">
        <v>835</v>
      </c>
      <c r="B167" s="947" t="s">
        <v>395</v>
      </c>
      <c r="C167" s="947"/>
      <c r="D167" s="947"/>
      <c r="E167" s="947"/>
      <c r="F167" s="565">
        <v>27000</v>
      </c>
      <c r="G167" s="566"/>
    </row>
    <row r="168" spans="1:7" x14ac:dyDescent="0.25">
      <c r="A168" s="563" t="s">
        <v>888</v>
      </c>
      <c r="B168" s="947" t="s">
        <v>839</v>
      </c>
      <c r="C168" s="947"/>
      <c r="D168" s="947"/>
      <c r="E168" s="947"/>
      <c r="F168" s="565">
        <f>SUM(E169:E170)</f>
        <v>70000</v>
      </c>
      <c r="G168" s="566"/>
    </row>
    <row r="169" spans="1:7" x14ac:dyDescent="0.25">
      <c r="A169" s="563"/>
      <c r="B169" s="755">
        <v>5221</v>
      </c>
      <c r="C169" s="947" t="s">
        <v>889</v>
      </c>
      <c r="D169" s="947"/>
      <c r="E169" s="565">
        <v>50000</v>
      </c>
      <c r="F169" s="565"/>
      <c r="G169" s="566"/>
    </row>
    <row r="170" spans="1:7" x14ac:dyDescent="0.25">
      <c r="A170" s="563"/>
      <c r="B170" s="755">
        <v>5224</v>
      </c>
      <c r="C170" s="947" t="s">
        <v>890</v>
      </c>
      <c r="D170" s="947"/>
      <c r="E170" s="565">
        <v>20000</v>
      </c>
      <c r="F170" s="565"/>
      <c r="G170" s="566"/>
    </row>
    <row r="171" spans="1:7" x14ac:dyDescent="0.25">
      <c r="A171" s="563" t="s">
        <v>799</v>
      </c>
      <c r="B171" s="947" t="s">
        <v>842</v>
      </c>
      <c r="C171" s="947"/>
      <c r="D171" s="947"/>
      <c r="E171" s="947"/>
      <c r="F171" s="565">
        <v>50000</v>
      </c>
      <c r="G171" s="566"/>
    </row>
    <row r="172" spans="1:7" x14ac:dyDescent="0.25">
      <c r="A172" s="563" t="s">
        <v>432</v>
      </c>
      <c r="B172" s="947" t="s">
        <v>390</v>
      </c>
      <c r="C172" s="947"/>
      <c r="D172" s="947"/>
      <c r="E172" s="947"/>
      <c r="F172" s="565">
        <v>85000</v>
      </c>
      <c r="G172" s="565"/>
    </row>
    <row r="173" spans="1:7" x14ac:dyDescent="0.25">
      <c r="A173" s="718" t="s">
        <v>845</v>
      </c>
      <c r="B173" s="974" t="s">
        <v>891</v>
      </c>
      <c r="C173" s="974"/>
      <c r="D173" s="974"/>
      <c r="E173" s="974"/>
      <c r="F173" s="717">
        <v>600000</v>
      </c>
      <c r="G173" s="565"/>
    </row>
    <row r="174" spans="1:7" x14ac:dyDescent="0.25">
      <c r="A174" s="718" t="s">
        <v>767</v>
      </c>
      <c r="B174" s="965" t="s">
        <v>929</v>
      </c>
      <c r="C174" s="965"/>
      <c r="D174" s="965"/>
      <c r="E174" s="965"/>
      <c r="F174" s="717">
        <v>1000000</v>
      </c>
      <c r="G174" s="717"/>
    </row>
    <row r="175" spans="1:7" x14ac:dyDescent="0.25">
      <c r="A175" s="718" t="s">
        <v>773</v>
      </c>
      <c r="B175" s="965" t="s">
        <v>706</v>
      </c>
      <c r="C175" s="965"/>
      <c r="D175" s="965"/>
      <c r="E175" s="965"/>
      <c r="F175" s="717">
        <v>270000</v>
      </c>
      <c r="G175" s="717"/>
    </row>
    <row r="176" spans="1:7" x14ac:dyDescent="0.25">
      <c r="F176" s="567"/>
      <c r="G176" s="567"/>
    </row>
    <row r="177" spans="1:7" x14ac:dyDescent="0.25">
      <c r="A177" s="299" t="s">
        <v>366</v>
      </c>
      <c r="B177" s="950" t="s">
        <v>108</v>
      </c>
      <c r="C177" s="950"/>
      <c r="D177" s="950"/>
      <c r="E177" s="950"/>
      <c r="F177" s="565"/>
      <c r="G177" s="566">
        <f>SUM(F178:F188)</f>
        <v>2975000</v>
      </c>
    </row>
    <row r="178" spans="1:7" x14ac:dyDescent="0.25">
      <c r="A178" s="563" t="s">
        <v>827</v>
      </c>
      <c r="B178" s="947" t="s">
        <v>828</v>
      </c>
      <c r="C178" s="947"/>
      <c r="D178" s="947"/>
      <c r="E178" s="947"/>
      <c r="F178" s="565">
        <f>SUM(E179:E180)</f>
        <v>431000</v>
      </c>
      <c r="G178" s="566"/>
    </row>
    <row r="179" spans="1:7" x14ac:dyDescent="0.25">
      <c r="A179" s="563"/>
      <c r="B179" s="586">
        <v>5121</v>
      </c>
      <c r="C179" s="586" t="s">
        <v>861</v>
      </c>
      <c r="D179" s="586"/>
      <c r="E179" s="565">
        <v>410000</v>
      </c>
      <c r="F179" s="565"/>
      <c r="G179" s="566"/>
    </row>
    <row r="180" spans="1:7" x14ac:dyDescent="0.25">
      <c r="A180" s="563"/>
      <c r="B180" s="586">
        <v>5129</v>
      </c>
      <c r="C180" s="586" t="s">
        <v>868</v>
      </c>
      <c r="D180" s="586"/>
      <c r="E180" s="565">
        <v>21000</v>
      </c>
      <c r="F180" s="565"/>
      <c r="G180" s="566"/>
    </row>
    <row r="181" spans="1:7" x14ac:dyDescent="0.25">
      <c r="A181" s="563" t="s">
        <v>838</v>
      </c>
      <c r="B181" s="947" t="s">
        <v>839</v>
      </c>
      <c r="C181" s="947"/>
      <c r="D181" s="947"/>
      <c r="E181" s="947"/>
      <c r="F181" s="565">
        <f>SUM(E182:E184)</f>
        <v>210000</v>
      </c>
      <c r="G181" s="565"/>
    </row>
    <row r="182" spans="1:7" x14ac:dyDescent="0.25">
      <c r="A182" s="563"/>
      <c r="B182" s="586">
        <v>5221</v>
      </c>
      <c r="C182" s="947" t="s">
        <v>889</v>
      </c>
      <c r="D182" s="947"/>
      <c r="E182" s="565">
        <v>120000</v>
      </c>
      <c r="F182" s="565"/>
      <c r="G182" s="565"/>
    </row>
    <row r="183" spans="1:7" x14ac:dyDescent="0.25">
      <c r="A183" s="563"/>
      <c r="B183" s="586">
        <v>5222</v>
      </c>
      <c r="C183" s="947" t="s">
        <v>398</v>
      </c>
      <c r="D183" s="947"/>
      <c r="E183" s="565">
        <v>80000</v>
      </c>
      <c r="F183" s="565"/>
      <c r="G183" s="565"/>
    </row>
    <row r="184" spans="1:7" x14ac:dyDescent="0.25">
      <c r="A184" s="563"/>
      <c r="B184" s="586">
        <v>5224</v>
      </c>
      <c r="C184" s="947" t="s">
        <v>890</v>
      </c>
      <c r="D184" s="947"/>
      <c r="E184" s="565">
        <v>10000</v>
      </c>
      <c r="F184" s="565"/>
      <c r="G184" s="565"/>
    </row>
    <row r="185" spans="1:7" x14ac:dyDescent="0.25">
      <c r="A185" s="563" t="s">
        <v>799</v>
      </c>
      <c r="B185" s="947" t="s">
        <v>892</v>
      </c>
      <c r="C185" s="947"/>
      <c r="D185" s="947"/>
      <c r="E185" s="947"/>
      <c r="F185" s="565">
        <v>1500000</v>
      </c>
      <c r="G185" s="565"/>
    </row>
    <row r="186" spans="1:7" x14ac:dyDescent="0.25">
      <c r="A186" s="563" t="s">
        <v>432</v>
      </c>
      <c r="B186" s="947" t="s">
        <v>399</v>
      </c>
      <c r="C186" s="947"/>
      <c r="D186" s="947"/>
      <c r="E186" s="947"/>
      <c r="F186" s="565">
        <v>580000</v>
      </c>
      <c r="G186" s="565"/>
    </row>
    <row r="187" spans="1:7" x14ac:dyDescent="0.25">
      <c r="A187" s="563" t="s">
        <v>767</v>
      </c>
      <c r="B187" s="947" t="s">
        <v>893</v>
      </c>
      <c r="C187" s="947"/>
      <c r="D187" s="947"/>
      <c r="E187" s="947"/>
      <c r="F187" s="565">
        <v>200000</v>
      </c>
      <c r="G187" s="565"/>
    </row>
    <row r="188" spans="1:7" x14ac:dyDescent="0.25">
      <c r="A188" s="563" t="s">
        <v>773</v>
      </c>
      <c r="B188" s="947" t="s">
        <v>791</v>
      </c>
      <c r="C188" s="947"/>
      <c r="D188" s="947"/>
      <c r="E188" s="947"/>
      <c r="F188" s="565">
        <v>54000</v>
      </c>
      <c r="G188" s="565"/>
    </row>
    <row r="189" spans="1:7" x14ac:dyDescent="0.25">
      <c r="A189" s="563"/>
      <c r="B189" s="760"/>
      <c r="C189" s="760"/>
      <c r="D189" s="760"/>
      <c r="E189" s="760"/>
      <c r="F189" s="565"/>
      <c r="G189" s="565"/>
    </row>
    <row r="190" spans="1:7" x14ac:dyDescent="0.25">
      <c r="A190" s="563"/>
      <c r="B190" s="760"/>
      <c r="C190" s="760"/>
      <c r="D190" s="760"/>
      <c r="E190" s="760"/>
      <c r="F190" s="565"/>
      <c r="G190" s="565"/>
    </row>
    <row r="191" spans="1:7" x14ac:dyDescent="0.25">
      <c r="A191" s="563"/>
      <c r="B191" s="760"/>
      <c r="C191" s="760"/>
      <c r="D191" s="760"/>
      <c r="E191" s="760"/>
      <c r="F191" s="565"/>
      <c r="G191" s="565"/>
    </row>
    <row r="192" spans="1:7" x14ac:dyDescent="0.25">
      <c r="A192" s="563"/>
      <c r="B192" s="760"/>
      <c r="C192" s="760"/>
      <c r="D192" s="760"/>
      <c r="E192" s="760"/>
      <c r="F192" s="565"/>
      <c r="G192" s="565"/>
    </row>
    <row r="193" spans="1:7" ht="39" customHeight="1" x14ac:dyDescent="0.25">
      <c r="A193" s="299" t="s">
        <v>787</v>
      </c>
      <c r="B193" s="972" t="s">
        <v>790</v>
      </c>
      <c r="C193" s="972"/>
      <c r="D193" s="972"/>
      <c r="E193" s="972"/>
      <c r="F193" s="565"/>
      <c r="G193" s="566">
        <f>SUM(F194:F195)</f>
        <v>477000</v>
      </c>
    </row>
    <row r="194" spans="1:7" x14ac:dyDescent="0.25">
      <c r="A194" s="718" t="s">
        <v>773</v>
      </c>
      <c r="B194" s="965" t="s">
        <v>894</v>
      </c>
      <c r="C194" s="965"/>
      <c r="D194" s="965"/>
      <c r="E194" s="965"/>
      <c r="F194" s="717">
        <v>375000</v>
      </c>
      <c r="G194" s="565"/>
    </row>
    <row r="195" spans="1:7" x14ac:dyDescent="0.25">
      <c r="A195" s="718" t="s">
        <v>773</v>
      </c>
      <c r="B195" s="965" t="s">
        <v>791</v>
      </c>
      <c r="C195" s="965"/>
      <c r="D195" s="965"/>
      <c r="E195" s="965"/>
      <c r="F195" s="717">
        <v>102000</v>
      </c>
      <c r="G195" s="565"/>
    </row>
    <row r="196" spans="1:7" x14ac:dyDescent="0.25">
      <c r="A196" s="718"/>
      <c r="B196" s="762"/>
      <c r="C196" s="762"/>
      <c r="D196" s="762"/>
      <c r="E196" s="762"/>
      <c r="F196" s="717"/>
      <c r="G196" s="565"/>
    </row>
    <row r="197" spans="1:7" ht="27.75" customHeight="1" x14ac:dyDescent="0.25">
      <c r="A197" s="767" t="s">
        <v>400</v>
      </c>
      <c r="B197" s="951" t="s">
        <v>924</v>
      </c>
      <c r="C197" s="951"/>
      <c r="D197" s="951"/>
      <c r="E197" s="951"/>
      <c r="F197" s="717"/>
      <c r="G197" s="566">
        <f>SUM(F198:F199)</f>
        <v>605000</v>
      </c>
    </row>
    <row r="198" spans="1:7" x14ac:dyDescent="0.25">
      <c r="A198" s="718" t="s">
        <v>799</v>
      </c>
      <c r="B198" s="762" t="s">
        <v>925</v>
      </c>
      <c r="C198" s="762"/>
      <c r="D198" s="762"/>
      <c r="E198" s="762"/>
      <c r="F198" s="717">
        <v>475000</v>
      </c>
      <c r="G198" s="565"/>
    </row>
    <row r="199" spans="1:7" x14ac:dyDescent="0.25">
      <c r="A199" s="718" t="s">
        <v>432</v>
      </c>
      <c r="B199" s="762" t="s">
        <v>926</v>
      </c>
      <c r="C199" s="762"/>
      <c r="D199" s="762"/>
      <c r="E199" s="762"/>
      <c r="F199" s="717">
        <v>130000</v>
      </c>
      <c r="G199" s="565"/>
    </row>
    <row r="200" spans="1:7" x14ac:dyDescent="0.25">
      <c r="A200" s="718"/>
      <c r="B200" s="762"/>
      <c r="C200" s="762"/>
      <c r="D200" s="762"/>
      <c r="E200" s="762"/>
      <c r="F200" s="717"/>
      <c r="G200" s="565"/>
    </row>
    <row r="201" spans="1:7" x14ac:dyDescent="0.25">
      <c r="A201" s="299" t="s">
        <v>401</v>
      </c>
      <c r="B201" s="950" t="s">
        <v>99</v>
      </c>
      <c r="C201" s="950"/>
      <c r="D201" s="950"/>
      <c r="E201" s="950"/>
      <c r="F201" s="565"/>
      <c r="G201" s="566">
        <f>SUM(F203:F209)</f>
        <v>5500000</v>
      </c>
    </row>
    <row r="202" spans="1:7" x14ac:dyDescent="0.25">
      <c r="A202" s="563" t="s">
        <v>852</v>
      </c>
      <c r="B202" s="965" t="s">
        <v>896</v>
      </c>
      <c r="C202" s="965"/>
      <c r="D202" s="965"/>
      <c r="E202" s="965"/>
      <c r="F202" s="717"/>
      <c r="G202" s="566"/>
    </row>
    <row r="203" spans="1:7" x14ac:dyDescent="0.25">
      <c r="B203" s="965" t="s">
        <v>895</v>
      </c>
      <c r="C203" s="965"/>
      <c r="D203" s="965"/>
      <c r="E203" s="965"/>
      <c r="F203" s="717">
        <v>600000</v>
      </c>
      <c r="G203" s="565"/>
    </row>
    <row r="204" spans="1:7" x14ac:dyDescent="0.25">
      <c r="A204" s="563"/>
      <c r="B204" s="947" t="s">
        <v>707</v>
      </c>
      <c r="C204" s="947"/>
      <c r="D204" s="947"/>
      <c r="E204" s="947"/>
      <c r="F204" s="565">
        <v>100000</v>
      </c>
      <c r="G204" s="565"/>
    </row>
    <row r="205" spans="1:7" x14ac:dyDescent="0.25">
      <c r="A205" s="563"/>
      <c r="B205" s="596" t="s">
        <v>708</v>
      </c>
      <c r="C205" s="596"/>
      <c r="D205" s="596"/>
      <c r="E205" s="596"/>
      <c r="F205" s="565">
        <v>100000</v>
      </c>
      <c r="G205" s="565"/>
    </row>
    <row r="206" spans="1:7" x14ac:dyDescent="0.25">
      <c r="A206" s="563"/>
      <c r="B206" s="947" t="s">
        <v>709</v>
      </c>
      <c r="C206" s="947"/>
      <c r="D206" s="947"/>
      <c r="E206" s="947"/>
      <c r="F206" s="565">
        <v>100000</v>
      </c>
      <c r="G206" s="565"/>
    </row>
    <row r="207" spans="1:7" x14ac:dyDescent="0.25">
      <c r="A207" s="563"/>
      <c r="B207" s="947" t="s">
        <v>710</v>
      </c>
      <c r="C207" s="947"/>
      <c r="D207" s="947"/>
      <c r="E207" s="947"/>
      <c r="F207" s="565">
        <v>100000</v>
      </c>
      <c r="G207" s="565"/>
    </row>
    <row r="208" spans="1:7" x14ac:dyDescent="0.25">
      <c r="A208" s="563"/>
      <c r="B208" s="947" t="s">
        <v>912</v>
      </c>
      <c r="C208" s="947"/>
      <c r="D208" s="947"/>
      <c r="E208" s="947"/>
      <c r="F208" s="565">
        <v>4500000</v>
      </c>
      <c r="G208" s="565"/>
    </row>
    <row r="209" spans="1:7" x14ac:dyDescent="0.25">
      <c r="A209" s="563"/>
      <c r="B209" s="947"/>
      <c r="C209" s="947"/>
      <c r="D209" s="947"/>
      <c r="E209" s="947"/>
      <c r="F209" s="565"/>
      <c r="G209" s="565"/>
    </row>
    <row r="210" spans="1:7" x14ac:dyDescent="0.25">
      <c r="A210" s="299" t="s">
        <v>402</v>
      </c>
      <c r="B210" s="950" t="s">
        <v>403</v>
      </c>
      <c r="C210" s="950"/>
      <c r="D210" s="950"/>
      <c r="E210" s="950"/>
      <c r="F210" s="565"/>
      <c r="G210" s="566">
        <f>SUM(F212)</f>
        <v>350000</v>
      </c>
    </row>
    <row r="211" spans="1:7" x14ac:dyDescent="0.25">
      <c r="A211" s="563" t="s">
        <v>852</v>
      </c>
      <c r="B211" s="947" t="s">
        <v>896</v>
      </c>
      <c r="C211" s="947"/>
      <c r="D211" s="947"/>
      <c r="E211" s="947"/>
      <c r="F211" s="565"/>
      <c r="G211" s="566"/>
    </row>
    <row r="212" spans="1:7" x14ac:dyDescent="0.25">
      <c r="B212" s="947" t="s">
        <v>404</v>
      </c>
      <c r="C212" s="947"/>
      <c r="D212" s="947"/>
      <c r="E212" s="947"/>
      <c r="F212" s="565">
        <v>350000</v>
      </c>
      <c r="G212" s="565"/>
    </row>
    <row r="213" spans="1:7" x14ac:dyDescent="0.25">
      <c r="A213" s="299"/>
      <c r="B213" s="290"/>
      <c r="C213" s="290"/>
      <c r="D213" s="290"/>
      <c r="E213" s="284"/>
      <c r="F213" s="565"/>
      <c r="G213" s="565"/>
    </row>
    <row r="214" spans="1:7" ht="25.5" customHeight="1" x14ac:dyDescent="0.25">
      <c r="A214" s="299" t="s">
        <v>405</v>
      </c>
      <c r="B214" s="975" t="s">
        <v>897</v>
      </c>
      <c r="C214" s="975"/>
      <c r="D214" s="975"/>
      <c r="E214" s="975"/>
      <c r="F214" s="566"/>
      <c r="G214" s="566">
        <f>SUM(F215:F216)</f>
        <v>127000</v>
      </c>
    </row>
    <row r="215" spans="1:7" x14ac:dyDescent="0.25">
      <c r="A215" s="563" t="s">
        <v>827</v>
      </c>
      <c r="B215" s="947" t="s">
        <v>898</v>
      </c>
      <c r="C215" s="947"/>
      <c r="D215" s="947"/>
      <c r="E215" s="947"/>
      <c r="F215" s="565">
        <v>100000</v>
      </c>
      <c r="G215" s="565"/>
    </row>
    <row r="216" spans="1:7" x14ac:dyDescent="0.25">
      <c r="A216" s="563" t="s">
        <v>432</v>
      </c>
      <c r="B216" s="947" t="s">
        <v>390</v>
      </c>
      <c r="C216" s="947"/>
      <c r="D216" s="947"/>
      <c r="E216" s="947"/>
      <c r="F216" s="565">
        <v>27000</v>
      </c>
      <c r="G216" s="565"/>
    </row>
    <row r="217" spans="1:7" x14ac:dyDescent="0.25">
      <c r="A217" s="563"/>
      <c r="B217" s="710"/>
      <c r="C217" s="710"/>
      <c r="D217" s="710"/>
      <c r="E217" s="710"/>
      <c r="F217" s="565"/>
      <c r="G217" s="565"/>
    </row>
    <row r="218" spans="1:7" x14ac:dyDescent="0.25">
      <c r="A218" s="299" t="s">
        <v>711</v>
      </c>
      <c r="B218" s="950" t="s">
        <v>714</v>
      </c>
      <c r="C218" s="950"/>
      <c r="D218" s="950"/>
      <c r="E218" s="950"/>
      <c r="F218" s="565"/>
      <c r="G218" s="566">
        <f>SUM(F219:F220)</f>
        <v>673000</v>
      </c>
    </row>
    <row r="219" spans="1:7" x14ac:dyDescent="0.25">
      <c r="A219" s="563" t="s">
        <v>428</v>
      </c>
      <c r="B219" s="947" t="s">
        <v>406</v>
      </c>
      <c r="C219" s="947"/>
      <c r="D219" s="947"/>
      <c r="E219" s="947"/>
      <c r="F219" s="565">
        <v>530000</v>
      </c>
      <c r="G219" s="565"/>
    </row>
    <row r="220" spans="1:7" x14ac:dyDescent="0.25">
      <c r="A220" s="563" t="s">
        <v>432</v>
      </c>
      <c r="B220" s="947" t="s">
        <v>719</v>
      </c>
      <c r="C220" s="947"/>
      <c r="D220" s="947"/>
      <c r="E220" s="947"/>
      <c r="F220" s="565">
        <v>143000</v>
      </c>
      <c r="G220" s="565"/>
    </row>
    <row r="221" spans="1:7" x14ac:dyDescent="0.25">
      <c r="B221" s="976"/>
      <c r="C221" s="976"/>
      <c r="D221" s="976"/>
      <c r="E221" s="976"/>
      <c r="F221" s="567"/>
      <c r="G221" s="567"/>
    </row>
    <row r="222" spans="1:7" x14ac:dyDescent="0.25">
      <c r="A222" s="299" t="s">
        <v>329</v>
      </c>
      <c r="B222" s="950" t="s">
        <v>713</v>
      </c>
      <c r="C222" s="950"/>
      <c r="D222" s="950"/>
      <c r="E222" s="950"/>
      <c r="F222" s="564"/>
      <c r="G222" s="577">
        <f>SUM(F223:F226)</f>
        <v>22902477</v>
      </c>
    </row>
    <row r="223" spans="1:7" x14ac:dyDescent="0.25">
      <c r="A223" s="563" t="s">
        <v>428</v>
      </c>
      <c r="B223" s="947" t="s">
        <v>406</v>
      </c>
      <c r="C223" s="947"/>
      <c r="D223" s="947"/>
      <c r="E223" s="947"/>
      <c r="F223" s="564">
        <v>13240000</v>
      </c>
      <c r="G223" s="564"/>
    </row>
    <row r="224" spans="1:7" ht="15" customHeight="1" x14ac:dyDescent="0.25">
      <c r="A224" s="563" t="s">
        <v>432</v>
      </c>
      <c r="B224" s="971" t="s">
        <v>720</v>
      </c>
      <c r="C224" s="971"/>
      <c r="D224" s="971"/>
      <c r="E224" s="971"/>
      <c r="F224" s="565">
        <v>3574800</v>
      </c>
      <c r="G224" s="565"/>
    </row>
    <row r="225" spans="1:7" ht="15" customHeight="1" x14ac:dyDescent="0.25">
      <c r="A225" s="563" t="s">
        <v>773</v>
      </c>
      <c r="B225" s="971" t="s">
        <v>916</v>
      </c>
      <c r="C225" s="971"/>
      <c r="D225" s="971"/>
      <c r="E225" s="971"/>
      <c r="F225" s="565">
        <v>4793446</v>
      </c>
      <c r="G225" s="565"/>
    </row>
    <row r="226" spans="1:7" ht="15" customHeight="1" x14ac:dyDescent="0.25">
      <c r="A226" s="563" t="s">
        <v>773</v>
      </c>
      <c r="B226" s="971" t="s">
        <v>917</v>
      </c>
      <c r="C226" s="971"/>
      <c r="D226" s="971"/>
      <c r="E226" s="971"/>
      <c r="F226" s="565">
        <v>1294231</v>
      </c>
      <c r="G226" s="565"/>
    </row>
    <row r="227" spans="1:7" x14ac:dyDescent="0.25">
      <c r="F227" s="567"/>
      <c r="G227" s="567"/>
    </row>
    <row r="228" spans="1:7" x14ac:dyDescent="0.25">
      <c r="A228" s="299">
        <v>107060</v>
      </c>
      <c r="B228" s="950" t="s">
        <v>407</v>
      </c>
      <c r="C228" s="950"/>
      <c r="D228" s="950"/>
      <c r="E228" s="950"/>
      <c r="F228" s="566"/>
      <c r="G228" s="566">
        <f>SUM(F229:F240)</f>
        <v>12394595</v>
      </c>
    </row>
    <row r="229" spans="1:7" ht="30.75" customHeight="1" x14ac:dyDescent="0.25">
      <c r="A229" s="718" t="s">
        <v>827</v>
      </c>
      <c r="B229" s="949" t="s">
        <v>900</v>
      </c>
      <c r="C229" s="949"/>
      <c r="D229" s="949"/>
      <c r="E229" s="949"/>
      <c r="F229" s="717">
        <v>3692008</v>
      </c>
      <c r="G229" s="566"/>
    </row>
    <row r="230" spans="1:7" ht="18.75" customHeight="1" x14ac:dyDescent="0.25">
      <c r="A230" s="718" t="s">
        <v>428</v>
      </c>
      <c r="B230" s="949" t="s">
        <v>901</v>
      </c>
      <c r="C230" s="949"/>
      <c r="D230" s="949"/>
      <c r="E230" s="949"/>
      <c r="F230" s="717">
        <v>610000</v>
      </c>
      <c r="G230" s="566"/>
    </row>
    <row r="231" spans="1:7" ht="19.5" customHeight="1" x14ac:dyDescent="0.25">
      <c r="A231" s="718" t="s">
        <v>428</v>
      </c>
      <c r="B231" s="949" t="s">
        <v>902</v>
      </c>
      <c r="C231" s="949"/>
      <c r="D231" s="949"/>
      <c r="E231" s="949"/>
      <c r="F231" s="717">
        <v>234000</v>
      </c>
      <c r="G231" s="566"/>
    </row>
    <row r="232" spans="1:7" ht="15.75" customHeight="1" x14ac:dyDescent="0.25">
      <c r="A232" s="718" t="s">
        <v>432</v>
      </c>
      <c r="B232" s="949" t="s">
        <v>909</v>
      </c>
      <c r="C232" s="949"/>
      <c r="D232" s="949"/>
      <c r="E232" s="949"/>
      <c r="F232" s="717">
        <v>1060022</v>
      </c>
      <c r="G232" s="566"/>
    </row>
    <row r="233" spans="1:7" ht="30" customHeight="1" x14ac:dyDescent="0.25">
      <c r="A233" s="718" t="s">
        <v>776</v>
      </c>
      <c r="B233" s="949" t="s">
        <v>899</v>
      </c>
      <c r="C233" s="949"/>
      <c r="D233" s="949"/>
      <c r="E233" s="949"/>
      <c r="F233" s="717">
        <v>1100000</v>
      </c>
      <c r="G233" s="566"/>
    </row>
    <row r="234" spans="1:7" ht="15" customHeight="1" x14ac:dyDescent="0.25">
      <c r="A234" s="718" t="s">
        <v>903</v>
      </c>
      <c r="B234" s="949" t="s">
        <v>904</v>
      </c>
      <c r="C234" s="949"/>
      <c r="D234" s="949"/>
      <c r="E234" s="949"/>
      <c r="F234" s="717">
        <v>0</v>
      </c>
      <c r="G234" s="566"/>
    </row>
    <row r="235" spans="1:7" ht="30.75" customHeight="1" x14ac:dyDescent="0.25">
      <c r="A235" s="718" t="s">
        <v>903</v>
      </c>
      <c r="B235" s="949" t="s">
        <v>905</v>
      </c>
      <c r="C235" s="949"/>
      <c r="D235" s="949"/>
      <c r="E235" s="949"/>
      <c r="F235" s="717">
        <v>0</v>
      </c>
      <c r="G235" s="565"/>
    </row>
    <row r="236" spans="1:7" x14ac:dyDescent="0.25">
      <c r="A236" s="718" t="s">
        <v>903</v>
      </c>
      <c r="B236" s="965" t="s">
        <v>906</v>
      </c>
      <c r="C236" s="965"/>
      <c r="D236" s="965"/>
      <c r="E236" s="965"/>
      <c r="F236" s="717">
        <v>200000</v>
      </c>
      <c r="G236" s="565"/>
    </row>
    <row r="237" spans="1:7" x14ac:dyDescent="0.25">
      <c r="A237" s="718" t="s">
        <v>903</v>
      </c>
      <c r="B237" s="759" t="s">
        <v>907</v>
      </c>
      <c r="C237" s="759"/>
      <c r="D237" s="759"/>
      <c r="E237" s="759"/>
      <c r="F237" s="717">
        <v>3641961</v>
      </c>
      <c r="G237" s="565"/>
    </row>
    <row r="238" spans="1:7" ht="48.75" customHeight="1" x14ac:dyDescent="0.25">
      <c r="A238" s="718" t="s">
        <v>903</v>
      </c>
      <c r="B238" s="949" t="s">
        <v>908</v>
      </c>
      <c r="C238" s="949"/>
      <c r="D238" s="949"/>
      <c r="E238" s="949"/>
      <c r="F238" s="717">
        <v>0</v>
      </c>
      <c r="G238" s="565"/>
    </row>
    <row r="239" spans="1:7" x14ac:dyDescent="0.25">
      <c r="A239" s="718">
        <v>5506011</v>
      </c>
      <c r="B239" s="759" t="s">
        <v>793</v>
      </c>
      <c r="C239" s="759"/>
      <c r="D239" s="759"/>
      <c r="E239" s="759"/>
      <c r="F239" s="717">
        <v>300000</v>
      </c>
      <c r="G239" s="565"/>
    </row>
    <row r="240" spans="1:7" x14ac:dyDescent="0.25">
      <c r="A240" s="563" t="s">
        <v>845</v>
      </c>
      <c r="B240" s="947" t="s">
        <v>792</v>
      </c>
      <c r="C240" s="947"/>
      <c r="D240" s="947"/>
      <c r="E240" s="947"/>
      <c r="F240" s="565">
        <v>1556604</v>
      </c>
      <c r="G240" s="565"/>
    </row>
    <row r="241" spans="1:7" x14ac:dyDescent="0.25">
      <c r="A241" s="285"/>
      <c r="B241" s="710"/>
      <c r="C241" s="710"/>
      <c r="D241" s="710"/>
      <c r="E241" s="710"/>
      <c r="F241" s="565"/>
      <c r="G241" s="565"/>
    </row>
    <row r="242" spans="1:7" x14ac:dyDescent="0.25">
      <c r="A242" s="299">
        <v>107051</v>
      </c>
      <c r="B242" s="950" t="s">
        <v>107</v>
      </c>
      <c r="C242" s="950"/>
      <c r="D242" s="950"/>
      <c r="E242" s="950"/>
      <c r="F242" s="565"/>
      <c r="G242" s="566">
        <f>SUM(F243:F244)</f>
        <v>7379400</v>
      </c>
    </row>
    <row r="243" spans="1:7" x14ac:dyDescent="0.25">
      <c r="A243" s="563" t="s">
        <v>428</v>
      </c>
      <c r="B243" s="947" t="s">
        <v>406</v>
      </c>
      <c r="C243" s="947"/>
      <c r="D243" s="947"/>
      <c r="E243" s="947"/>
      <c r="F243" s="565">
        <v>5810551</v>
      </c>
      <c r="G243" s="565"/>
    </row>
    <row r="244" spans="1:7" x14ac:dyDescent="0.25">
      <c r="A244" s="563" t="s">
        <v>432</v>
      </c>
      <c r="B244" s="947" t="s">
        <v>721</v>
      </c>
      <c r="C244" s="947"/>
      <c r="D244" s="947"/>
      <c r="E244" s="947"/>
      <c r="F244" s="565">
        <v>1568849</v>
      </c>
      <c r="G244" s="565"/>
    </row>
    <row r="245" spans="1:7" x14ac:dyDescent="0.25">
      <c r="A245" s="285"/>
      <c r="B245" s="290"/>
      <c r="C245" s="290"/>
      <c r="D245" s="290"/>
      <c r="E245" s="290"/>
      <c r="F245" s="565"/>
      <c r="G245" s="565"/>
    </row>
    <row r="246" spans="1:7" x14ac:dyDescent="0.25">
      <c r="A246" s="299" t="s">
        <v>368</v>
      </c>
      <c r="B246" s="952" t="s">
        <v>409</v>
      </c>
      <c r="C246" s="952"/>
      <c r="D246" s="952"/>
      <c r="E246" s="952"/>
      <c r="F246" s="719"/>
      <c r="G246" s="719">
        <f>SUM(F247)</f>
        <v>1400374</v>
      </c>
    </row>
    <row r="247" spans="1:7" x14ac:dyDescent="0.25">
      <c r="A247" s="563" t="s">
        <v>777</v>
      </c>
      <c r="B247" s="977" t="s">
        <v>410</v>
      </c>
      <c r="C247" s="977"/>
      <c r="D247" s="977"/>
      <c r="E247" s="977"/>
      <c r="F247" s="717">
        <v>1400374</v>
      </c>
      <c r="G247" s="719"/>
    </row>
    <row r="248" spans="1:7" x14ac:dyDescent="0.25">
      <c r="A248" s="289"/>
      <c r="B248" s="954" t="s">
        <v>411</v>
      </c>
      <c r="C248" s="954"/>
      <c r="D248" s="954"/>
      <c r="E248" s="954"/>
      <c r="F248" s="572"/>
      <c r="G248" s="573">
        <f>SUM(G7,G55,G59,G62,G97,G108,G132,G143,G162,G242,G214,G66,G177,G165,G45,G210,G228,G126,G93,G246,G222,G193,G197,G201,G218,G82,G86)</f>
        <v>260352862</v>
      </c>
    </row>
    <row r="250" spans="1:7" ht="15.75" x14ac:dyDescent="0.25">
      <c r="B250" s="297"/>
      <c r="C250" s="297"/>
      <c r="D250" s="297"/>
      <c r="E250" s="297"/>
      <c r="F250" s="297"/>
      <c r="G250" s="297"/>
    </row>
    <row r="251" spans="1:7" ht="15.75" x14ac:dyDescent="0.25">
      <c r="B251" s="297"/>
      <c r="C251" s="297"/>
      <c r="D251" s="297"/>
      <c r="E251" s="297"/>
      <c r="F251" s="297"/>
      <c r="G251" s="297"/>
    </row>
    <row r="252" spans="1:7" ht="15.75" x14ac:dyDescent="0.25">
      <c r="B252" s="298"/>
      <c r="C252" s="298"/>
      <c r="D252" s="298"/>
      <c r="E252" s="298"/>
      <c r="F252" s="298"/>
      <c r="G252" s="298"/>
    </row>
    <row r="283" spans="1:7" x14ac:dyDescent="0.25">
      <c r="A283" s="285"/>
      <c r="B283" s="586"/>
      <c r="C283" s="586"/>
      <c r="D283" s="586"/>
      <c r="E283" s="586"/>
      <c r="F283" s="285"/>
      <c r="G283" s="285"/>
    </row>
    <row r="286" spans="1:7" x14ac:dyDescent="0.25">
      <c r="A286" s="285"/>
      <c r="B286" s="290"/>
      <c r="C286" s="290"/>
      <c r="D286" s="290"/>
      <c r="E286" s="290"/>
      <c r="F286" s="285"/>
      <c r="G286" s="285"/>
    </row>
    <row r="305" spans="1:7" x14ac:dyDescent="0.25">
      <c r="A305" s="285"/>
      <c r="B305" s="290"/>
      <c r="C305" s="290"/>
      <c r="D305" s="290"/>
      <c r="E305" s="290"/>
      <c r="F305" s="285"/>
      <c r="G305" s="285"/>
    </row>
    <row r="323" spans="1:7" x14ac:dyDescent="0.25">
      <c r="A323" s="285"/>
      <c r="B323" s="586"/>
      <c r="C323" s="586"/>
      <c r="D323" s="586"/>
      <c r="E323" s="586"/>
      <c r="F323" s="285"/>
      <c r="G323" s="285"/>
    </row>
    <row r="339" spans="1:7" x14ac:dyDescent="0.25">
      <c r="A339" s="285"/>
      <c r="B339" s="285"/>
      <c r="C339" s="285"/>
      <c r="D339" s="285"/>
      <c r="E339" s="285"/>
      <c r="F339" s="285"/>
      <c r="G339" s="285"/>
    </row>
    <row r="347" spans="1:7" x14ac:dyDescent="0.25">
      <c r="A347" s="285"/>
      <c r="B347" s="586"/>
      <c r="C347" s="586"/>
      <c r="D347" s="586"/>
      <c r="E347" s="586"/>
      <c r="F347" s="285"/>
      <c r="G347" s="285"/>
    </row>
    <row r="356" spans="1:7" x14ac:dyDescent="0.25">
      <c r="A356" s="285"/>
      <c r="B356" s="285"/>
      <c r="C356" s="285"/>
      <c r="D356" s="285"/>
      <c r="E356" s="285"/>
      <c r="F356" s="285"/>
      <c r="G356" s="285"/>
    </row>
    <row r="358" spans="1:7" ht="15" customHeight="1" x14ac:dyDescent="0.25"/>
  </sheetData>
  <mergeCells count="181">
    <mergeCell ref="B246:E246"/>
    <mergeCell ref="B247:E247"/>
    <mergeCell ref="B248:E248"/>
    <mergeCell ref="B235:E235"/>
    <mergeCell ref="B240:E240"/>
    <mergeCell ref="B242:E242"/>
    <mergeCell ref="B243:E243"/>
    <mergeCell ref="B228:E228"/>
    <mergeCell ref="B233:E233"/>
    <mergeCell ref="B236:E236"/>
    <mergeCell ref="B234:E234"/>
    <mergeCell ref="B231:E231"/>
    <mergeCell ref="B238:E238"/>
    <mergeCell ref="B232:E232"/>
    <mergeCell ref="B229:E229"/>
    <mergeCell ref="B230:E230"/>
    <mergeCell ref="B187:E187"/>
    <mergeCell ref="B162:E162"/>
    <mergeCell ref="B163:E163"/>
    <mergeCell ref="B165:E165"/>
    <mergeCell ref="B185:E185"/>
    <mergeCell ref="B186:E186"/>
    <mergeCell ref="B177:E177"/>
    <mergeCell ref="B244:E244"/>
    <mergeCell ref="C169:D169"/>
    <mergeCell ref="C170:D170"/>
    <mergeCell ref="B171:E171"/>
    <mergeCell ref="B173:E173"/>
    <mergeCell ref="B178:E178"/>
    <mergeCell ref="B224:E224"/>
    <mergeCell ref="B214:E214"/>
    <mergeCell ref="B215:E215"/>
    <mergeCell ref="B216:E216"/>
    <mergeCell ref="B221:E221"/>
    <mergeCell ref="B222:E222"/>
    <mergeCell ref="B223:E223"/>
    <mergeCell ref="B210:E210"/>
    <mergeCell ref="B218:E218"/>
    <mergeCell ref="B220:E220"/>
    <mergeCell ref="B172:E172"/>
    <mergeCell ref="B167:E167"/>
    <mergeCell ref="B168:E168"/>
    <mergeCell ref="B158:E158"/>
    <mergeCell ref="B160:E160"/>
    <mergeCell ref="B159:E159"/>
    <mergeCell ref="C184:D184"/>
    <mergeCell ref="B11:E11"/>
    <mergeCell ref="B129:E129"/>
    <mergeCell ref="B59:E59"/>
    <mergeCell ref="B30:E30"/>
    <mergeCell ref="B31:E31"/>
    <mergeCell ref="B37:E37"/>
    <mergeCell ref="B25:E25"/>
    <mergeCell ref="B97:D97"/>
    <mergeCell ref="B99:E99"/>
    <mergeCell ref="B126:E126"/>
    <mergeCell ref="B127:E127"/>
    <mergeCell ref="B114:E114"/>
    <mergeCell ref="B116:E116"/>
    <mergeCell ref="B115:E115"/>
    <mergeCell ref="B98:E98"/>
    <mergeCell ref="B100:E100"/>
    <mergeCell ref="B77:E77"/>
    <mergeCell ref="B80:E80"/>
    <mergeCell ref="B81:E81"/>
    <mergeCell ref="B62:E62"/>
    <mergeCell ref="B76:E76"/>
    <mergeCell ref="B78:E78"/>
    <mergeCell ref="C71:D71"/>
    <mergeCell ref="C72:D72"/>
    <mergeCell ref="A1:G1"/>
    <mergeCell ref="A3:G3"/>
    <mergeCell ref="A4:G4"/>
    <mergeCell ref="A5:G5"/>
    <mergeCell ref="B52:D52"/>
    <mergeCell ref="B56:E56"/>
    <mergeCell ref="B57:E57"/>
    <mergeCell ref="B58:E58"/>
    <mergeCell ref="B48:E48"/>
    <mergeCell ref="B53:E53"/>
    <mergeCell ref="B45:F45"/>
    <mergeCell ref="B10:E10"/>
    <mergeCell ref="B7:E7"/>
    <mergeCell ref="B8:E8"/>
    <mergeCell ref="B9:E9"/>
    <mergeCell ref="B12:E12"/>
    <mergeCell ref="C17:D17"/>
    <mergeCell ref="C18:D18"/>
    <mergeCell ref="B19:E19"/>
    <mergeCell ref="B20:E20"/>
    <mergeCell ref="B46:E46"/>
    <mergeCell ref="C22:D22"/>
    <mergeCell ref="B24:E24"/>
    <mergeCell ref="B26:E26"/>
    <mergeCell ref="C27:D27"/>
    <mergeCell ref="C29:D29"/>
    <mergeCell ref="B63:E63"/>
    <mergeCell ref="B64:E64"/>
    <mergeCell ref="B75:E75"/>
    <mergeCell ref="B65:E65"/>
    <mergeCell ref="B66:E66"/>
    <mergeCell ref="B67:E67"/>
    <mergeCell ref="B68:E68"/>
    <mergeCell ref="B74:E74"/>
    <mergeCell ref="C32:D32"/>
    <mergeCell ref="C33:D33"/>
    <mergeCell ref="B55:E55"/>
    <mergeCell ref="C73:D73"/>
    <mergeCell ref="C34:D34"/>
    <mergeCell ref="B225:E225"/>
    <mergeCell ref="B226:E226"/>
    <mergeCell ref="B197:E197"/>
    <mergeCell ref="B94:E94"/>
    <mergeCell ref="C123:D123"/>
    <mergeCell ref="B188:E188"/>
    <mergeCell ref="B195:E195"/>
    <mergeCell ref="B201:E201"/>
    <mergeCell ref="B202:E202"/>
    <mergeCell ref="B211:E211"/>
    <mergeCell ref="B212:E212"/>
    <mergeCell ref="B219:E219"/>
    <mergeCell ref="B204:E204"/>
    <mergeCell ref="B206:E206"/>
    <mergeCell ref="B207:E207"/>
    <mergeCell ref="B203:E203"/>
    <mergeCell ref="B209:E209"/>
    <mergeCell ref="B193:E193"/>
    <mergeCell ref="B194:E194"/>
    <mergeCell ref="B146:E146"/>
    <mergeCell ref="B95:E95"/>
    <mergeCell ref="B148:E148"/>
    <mergeCell ref="C117:D117"/>
    <mergeCell ref="C118:D118"/>
    <mergeCell ref="B79:D79"/>
    <mergeCell ref="C40:D40"/>
    <mergeCell ref="B51:E51"/>
    <mergeCell ref="B69:E69"/>
    <mergeCell ref="C70:D70"/>
    <mergeCell ref="B88:E88"/>
    <mergeCell ref="B135:E135"/>
    <mergeCell ref="B138:E138"/>
    <mergeCell ref="B134:E134"/>
    <mergeCell ref="B136:E136"/>
    <mergeCell ref="B137:E137"/>
    <mergeCell ref="B133:E133"/>
    <mergeCell ref="C122:D122"/>
    <mergeCell ref="B111:E111"/>
    <mergeCell ref="C104:D104"/>
    <mergeCell ref="C105:D105"/>
    <mergeCell ref="B86:E86"/>
    <mergeCell ref="B90:E90"/>
    <mergeCell ref="B130:E130"/>
    <mergeCell ref="B109:E109"/>
    <mergeCell ref="B110:E110"/>
    <mergeCell ref="B93:C93"/>
    <mergeCell ref="B89:E89"/>
    <mergeCell ref="C101:D101"/>
    <mergeCell ref="B119:E119"/>
    <mergeCell ref="B87:E87"/>
    <mergeCell ref="B208:E208"/>
    <mergeCell ref="B103:E103"/>
    <mergeCell ref="B106:E106"/>
    <mergeCell ref="B108:E108"/>
    <mergeCell ref="B147:E147"/>
    <mergeCell ref="B145:E145"/>
    <mergeCell ref="B139:E139"/>
    <mergeCell ref="B143:E143"/>
    <mergeCell ref="B144:E144"/>
    <mergeCell ref="B175:E175"/>
    <mergeCell ref="B149:E149"/>
    <mergeCell ref="C155:D155"/>
    <mergeCell ref="C156:D156"/>
    <mergeCell ref="C157:D157"/>
    <mergeCell ref="B181:E181"/>
    <mergeCell ref="C182:D182"/>
    <mergeCell ref="B150:E150"/>
    <mergeCell ref="B153:E153"/>
    <mergeCell ref="B154:E154"/>
    <mergeCell ref="C183:D183"/>
    <mergeCell ref="B174:E174"/>
    <mergeCell ref="B166:E166"/>
  </mergeCells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7F32-FD26-43FB-B282-4C2A8789F444}">
  <dimension ref="B1:F34"/>
  <sheetViews>
    <sheetView zoomScaleNormal="100" workbookViewId="0">
      <selection activeCell="F11" sqref="F11"/>
    </sheetView>
  </sheetViews>
  <sheetFormatPr defaultRowHeight="15" x14ac:dyDescent="0.25"/>
  <cols>
    <col min="1" max="1" width="6.42578125" customWidth="1"/>
    <col min="4" max="4" width="34.140625" customWidth="1"/>
    <col min="5" max="5" width="13.140625" customWidth="1"/>
    <col min="6" max="6" width="14.140625" customWidth="1"/>
  </cols>
  <sheetData>
    <row r="1" spans="2:6" x14ac:dyDescent="0.25">
      <c r="D1" s="985" t="s">
        <v>1005</v>
      </c>
      <c r="E1" s="986"/>
      <c r="F1" s="986"/>
    </row>
    <row r="2" spans="2:6" ht="31.5" customHeight="1" x14ac:dyDescent="0.25"/>
    <row r="3" spans="2:6" x14ac:dyDescent="0.25">
      <c r="B3" s="958" t="s">
        <v>127</v>
      </c>
      <c r="C3" s="958"/>
      <c r="D3" s="958"/>
      <c r="E3" s="958"/>
      <c r="F3" s="958"/>
    </row>
    <row r="4" spans="2:6" x14ac:dyDescent="0.25">
      <c r="B4" s="958" t="s">
        <v>930</v>
      </c>
      <c r="C4" s="958"/>
      <c r="D4" s="958"/>
      <c r="E4" s="958"/>
      <c r="F4" s="958"/>
    </row>
    <row r="5" spans="2:6" x14ac:dyDescent="0.25">
      <c r="B5" s="289"/>
      <c r="C5" s="289"/>
      <c r="D5" s="289"/>
      <c r="E5" s="289"/>
      <c r="F5" s="289"/>
    </row>
    <row r="6" spans="2:6" x14ac:dyDescent="0.25">
      <c r="B6" s="958" t="s">
        <v>434</v>
      </c>
      <c r="C6" s="958"/>
      <c r="D6" s="958"/>
      <c r="E6" s="958"/>
      <c r="F6" s="958"/>
    </row>
    <row r="7" spans="2:6" ht="15.75" thickBot="1" x14ac:dyDescent="0.3">
      <c r="B7" s="763"/>
      <c r="C7" s="763"/>
      <c r="D7" s="763"/>
      <c r="E7" s="763"/>
      <c r="F7" s="763"/>
    </row>
    <row r="8" spans="2:6" ht="30" customHeight="1" thickBot="1" x14ac:dyDescent="0.3">
      <c r="B8" s="998" t="s">
        <v>413</v>
      </c>
      <c r="C8" s="999"/>
      <c r="D8" s="1000"/>
      <c r="E8" s="1001" t="s">
        <v>931</v>
      </c>
      <c r="F8" s="1003" t="s">
        <v>932</v>
      </c>
    </row>
    <row r="9" spans="2:6" ht="30.75" customHeight="1" thickBot="1" x14ac:dyDescent="0.3">
      <c r="B9" s="1005" t="s">
        <v>331</v>
      </c>
      <c r="C9" s="1006" t="s">
        <v>414</v>
      </c>
      <c r="D9" s="1007"/>
      <c r="E9" s="1002"/>
      <c r="F9" s="1004"/>
    </row>
    <row r="10" spans="2:6" ht="30.75" customHeight="1" x14ac:dyDescent="0.25">
      <c r="B10" s="1005"/>
      <c r="C10" s="605" t="s">
        <v>753</v>
      </c>
      <c r="D10" s="769" t="s">
        <v>933</v>
      </c>
      <c r="E10" s="770">
        <v>5000</v>
      </c>
      <c r="F10" s="771"/>
    </row>
    <row r="11" spans="2:6" ht="30.75" customHeight="1" x14ac:dyDescent="0.25">
      <c r="B11" s="1005"/>
      <c r="C11" s="772" t="s">
        <v>763</v>
      </c>
      <c r="D11" s="773" t="s">
        <v>934</v>
      </c>
      <c r="E11" s="774"/>
      <c r="F11" s="775">
        <v>2702200</v>
      </c>
    </row>
    <row r="12" spans="2:6" ht="30.75" customHeight="1" x14ac:dyDescent="0.25">
      <c r="B12" s="1005"/>
      <c r="C12" s="606" t="s">
        <v>935</v>
      </c>
      <c r="D12" s="776" t="s">
        <v>936</v>
      </c>
      <c r="E12" s="777">
        <v>26622</v>
      </c>
      <c r="F12" s="778"/>
    </row>
    <row r="13" spans="2:6" ht="15.75" thickBot="1" x14ac:dyDescent="0.3">
      <c r="B13" s="1005"/>
      <c r="C13" s="779" t="s">
        <v>729</v>
      </c>
      <c r="D13" s="780" t="s">
        <v>730</v>
      </c>
      <c r="E13" s="781">
        <v>410485</v>
      </c>
      <c r="F13" s="782">
        <v>410000</v>
      </c>
    </row>
    <row r="14" spans="2:6" ht="30.75" customHeight="1" thickBot="1" x14ac:dyDescent="0.3">
      <c r="B14" s="1005"/>
      <c r="C14" s="1008" t="s">
        <v>433</v>
      </c>
      <c r="D14" s="1009"/>
      <c r="E14" s="783">
        <f>SUM(E10:E13)</f>
        <v>442107</v>
      </c>
      <c r="F14" s="784">
        <f>SUM(F10:F13)</f>
        <v>3112200</v>
      </c>
    </row>
    <row r="15" spans="2:6" ht="45" customHeight="1" thickBot="1" x14ac:dyDescent="0.3">
      <c r="B15" s="987" t="s">
        <v>727</v>
      </c>
      <c r="C15" s="990" t="s">
        <v>731</v>
      </c>
      <c r="D15" s="991"/>
      <c r="E15" s="785" t="str">
        <f>E8</f>
        <v>2018. évi teljesítés</v>
      </c>
      <c r="F15" s="786" t="str">
        <f>F8</f>
        <v>2019. évi előirányzat</v>
      </c>
    </row>
    <row r="16" spans="2:6" x14ac:dyDescent="0.25">
      <c r="B16" s="988"/>
      <c r="C16" s="608" t="s">
        <v>732</v>
      </c>
      <c r="D16" s="609" t="s">
        <v>937</v>
      </c>
      <c r="E16" s="613">
        <v>1693103</v>
      </c>
      <c r="F16" s="614">
        <v>0</v>
      </c>
    </row>
    <row r="17" spans="2:6" ht="30.75" customHeight="1" thickBot="1" x14ac:dyDescent="0.3">
      <c r="B17" s="989"/>
      <c r="C17" s="992" t="s">
        <v>433</v>
      </c>
      <c r="D17" s="993"/>
      <c r="E17" s="615">
        <f>SUM(E16:E16)</f>
        <v>1693103</v>
      </c>
      <c r="F17" s="616">
        <f>SUM(F16:F16)</f>
        <v>0</v>
      </c>
    </row>
    <row r="18" spans="2:6" x14ac:dyDescent="0.25">
      <c r="B18" s="987" t="s">
        <v>368</v>
      </c>
      <c r="C18" s="994" t="s">
        <v>102</v>
      </c>
      <c r="D18" s="995"/>
      <c r="E18" s="617"/>
      <c r="F18" s="618"/>
    </row>
    <row r="19" spans="2:6" x14ac:dyDescent="0.25">
      <c r="B19" s="988"/>
      <c r="C19" s="610" t="s">
        <v>435</v>
      </c>
      <c r="D19" s="611" t="s">
        <v>436</v>
      </c>
      <c r="E19" s="619">
        <v>11683</v>
      </c>
      <c r="F19" s="620">
        <v>94243</v>
      </c>
    </row>
    <row r="20" spans="2:6" x14ac:dyDescent="0.25">
      <c r="B20" s="988"/>
      <c r="C20" s="610" t="s">
        <v>437</v>
      </c>
      <c r="D20" s="611" t="s">
        <v>438</v>
      </c>
      <c r="E20" s="619">
        <f>SUM(E21)</f>
        <v>37502644</v>
      </c>
      <c r="F20" s="620">
        <f>SUM(F21:F22)</f>
        <v>43900800</v>
      </c>
    </row>
    <row r="21" spans="2:6" x14ac:dyDescent="0.25">
      <c r="B21" s="988"/>
      <c r="C21" s="610"/>
      <c r="D21" s="787" t="s">
        <v>938</v>
      </c>
      <c r="E21" s="788">
        <v>37502644</v>
      </c>
      <c r="F21" s="789">
        <v>37372800</v>
      </c>
    </row>
    <row r="22" spans="2:6" ht="15.75" thickBot="1" x14ac:dyDescent="0.3">
      <c r="B22" s="988"/>
      <c r="C22" s="612"/>
      <c r="D22" s="720" t="s">
        <v>939</v>
      </c>
      <c r="E22" s="721"/>
      <c r="F22" s="722">
        <v>6528000</v>
      </c>
    </row>
    <row r="23" spans="2:6" ht="15.75" thickBot="1" x14ac:dyDescent="0.3">
      <c r="B23" s="989"/>
      <c r="C23" s="996" t="s">
        <v>433</v>
      </c>
      <c r="D23" s="997"/>
      <c r="E23" s="656">
        <f>SUM(E19:E20)</f>
        <v>37514327</v>
      </c>
      <c r="F23" s="622">
        <f>SUM(F19:F20)</f>
        <v>43995043</v>
      </c>
    </row>
    <row r="24" spans="2:6" ht="31.5" customHeight="1" thickBot="1" x14ac:dyDescent="0.3">
      <c r="B24" s="607"/>
      <c r="C24" s="978" t="s">
        <v>439</v>
      </c>
      <c r="D24" s="979"/>
      <c r="E24" s="621">
        <f>SUM(E14,E17,E23)</f>
        <v>39649537</v>
      </c>
      <c r="F24" s="622">
        <f>SUM(F14,F17,F23)</f>
        <v>47107243</v>
      </c>
    </row>
    <row r="25" spans="2:6" ht="31.5" customHeight="1" x14ac:dyDescent="0.25">
      <c r="B25" s="289"/>
      <c r="C25" s="790"/>
      <c r="D25" s="790"/>
      <c r="E25" s="791"/>
      <c r="F25" s="791"/>
    </row>
    <row r="26" spans="2:6" x14ac:dyDescent="0.25">
      <c r="C26" s="300"/>
      <c r="F26" s="597"/>
    </row>
    <row r="27" spans="2:6" ht="15.75" thickBot="1" x14ac:dyDescent="0.3">
      <c r="C27" s="300"/>
    </row>
    <row r="28" spans="2:6" ht="31.5" customHeight="1" thickBot="1" x14ac:dyDescent="0.3">
      <c r="C28" s="980" t="s">
        <v>763</v>
      </c>
      <c r="D28" s="983" t="s">
        <v>940</v>
      </c>
      <c r="E28" s="984"/>
      <c r="F28" s="792"/>
    </row>
    <row r="29" spans="2:6" ht="15.75" x14ac:dyDescent="0.25">
      <c r="C29" s="981"/>
      <c r="D29" s="793" t="s">
        <v>941</v>
      </c>
      <c r="E29" s="794">
        <v>137400</v>
      </c>
      <c r="F29" s="795"/>
    </row>
    <row r="30" spans="2:6" ht="15.75" x14ac:dyDescent="0.25">
      <c r="C30" s="981"/>
      <c r="D30" s="796" t="s">
        <v>942</v>
      </c>
      <c r="E30" s="797">
        <v>503800</v>
      </c>
      <c r="F30" s="795"/>
    </row>
    <row r="31" spans="2:6" ht="15.75" x14ac:dyDescent="0.25">
      <c r="C31" s="981"/>
      <c r="D31" s="796" t="s">
        <v>943</v>
      </c>
      <c r="E31" s="797">
        <v>1648800</v>
      </c>
      <c r="F31" s="795"/>
    </row>
    <row r="32" spans="2:6" ht="16.5" thickBot="1" x14ac:dyDescent="0.3">
      <c r="C32" s="981"/>
      <c r="D32" s="798" t="s">
        <v>944</v>
      </c>
      <c r="E32" s="799">
        <v>412200</v>
      </c>
      <c r="F32" s="795"/>
    </row>
    <row r="33" spans="3:6" ht="16.5" thickBot="1" x14ac:dyDescent="0.3">
      <c r="C33" s="982"/>
      <c r="D33" s="800" t="s">
        <v>111</v>
      </c>
      <c r="E33" s="801">
        <f>SUM(E29:E32)</f>
        <v>2702200</v>
      </c>
      <c r="F33" s="795"/>
    </row>
    <row r="34" spans="3:6" x14ac:dyDescent="0.25">
      <c r="C34" s="300"/>
    </row>
  </sheetData>
  <mergeCells count="19">
    <mergeCell ref="B9:B14"/>
    <mergeCell ref="C9:D9"/>
    <mergeCell ref="C14:D14"/>
    <mergeCell ref="C24:D24"/>
    <mergeCell ref="C28:C33"/>
    <mergeCell ref="D28:E28"/>
    <mergeCell ref="D1:F1"/>
    <mergeCell ref="B15:B17"/>
    <mergeCell ref="C15:D15"/>
    <mergeCell ref="C17:D17"/>
    <mergeCell ref="B18:B23"/>
    <mergeCell ref="C18:D18"/>
    <mergeCell ref="C23:D23"/>
    <mergeCell ref="B3:F3"/>
    <mergeCell ref="B4:F4"/>
    <mergeCell ref="B6:F6"/>
    <mergeCell ref="B8:D8"/>
    <mergeCell ref="E8:E9"/>
    <mergeCell ref="F8:F9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2690-3F28-4C05-9A09-27BDE111E4D7}">
  <dimension ref="A1:E44"/>
  <sheetViews>
    <sheetView zoomScaleNormal="100" workbookViewId="0">
      <selection activeCell="H12" sqref="H12"/>
    </sheetView>
  </sheetViews>
  <sheetFormatPr defaultRowHeight="15" x14ac:dyDescent="0.25"/>
  <cols>
    <col min="3" max="3" width="34.5703125" customWidth="1"/>
    <col min="4" max="4" width="16" customWidth="1"/>
    <col min="5" max="5" width="15.85546875" customWidth="1"/>
  </cols>
  <sheetData>
    <row r="1" spans="1:5" ht="24.75" customHeight="1" x14ac:dyDescent="0.25">
      <c r="A1" t="s">
        <v>945</v>
      </c>
      <c r="C1" s="985" t="s">
        <v>1000</v>
      </c>
      <c r="D1" s="986"/>
      <c r="E1" s="986"/>
    </row>
    <row r="2" spans="1:5" ht="17.25" customHeight="1" x14ac:dyDescent="0.25">
      <c r="C2" s="910"/>
      <c r="D2" s="764"/>
      <c r="E2" s="764"/>
    </row>
    <row r="3" spans="1:5" ht="15.75" x14ac:dyDescent="0.25">
      <c r="A3" s="1021" t="s">
        <v>127</v>
      </c>
      <c r="B3" s="1021"/>
      <c r="C3" s="1021"/>
      <c r="D3" s="1021"/>
    </row>
    <row r="4" spans="1:5" ht="15.75" x14ac:dyDescent="0.25">
      <c r="A4" s="1021" t="s">
        <v>930</v>
      </c>
      <c r="B4" s="1021"/>
      <c r="C4" s="1021"/>
      <c r="D4" s="1021"/>
      <c r="E4" s="597"/>
    </row>
    <row r="5" spans="1:5" ht="15.75" x14ac:dyDescent="0.25">
      <c r="A5" s="297"/>
      <c r="B5" s="297"/>
      <c r="C5" s="297"/>
      <c r="D5" s="297"/>
    </row>
    <row r="6" spans="1:5" ht="16.5" thickBot="1" x14ac:dyDescent="0.3">
      <c r="A6" s="297" t="s">
        <v>412</v>
      </c>
      <c r="B6" s="297"/>
      <c r="C6" s="297"/>
      <c r="D6" s="297"/>
      <c r="E6" s="802"/>
    </row>
    <row r="7" spans="1:5" ht="21" customHeight="1" thickBot="1" x14ac:dyDescent="0.3">
      <c r="A7" s="998" t="s">
        <v>413</v>
      </c>
      <c r="B7" s="999"/>
      <c r="C7" s="1022"/>
      <c r="D7" s="1023" t="s">
        <v>931</v>
      </c>
      <c r="E7" s="1023" t="s">
        <v>946</v>
      </c>
    </row>
    <row r="8" spans="1:5" ht="30.75" customHeight="1" thickBot="1" x14ac:dyDescent="0.3">
      <c r="A8" s="1026" t="s">
        <v>331</v>
      </c>
      <c r="B8" s="1028" t="s">
        <v>414</v>
      </c>
      <c r="C8" s="1029"/>
      <c r="D8" s="1024"/>
      <c r="E8" s="1025"/>
    </row>
    <row r="9" spans="1:5" x14ac:dyDescent="0.25">
      <c r="A9" s="1005"/>
      <c r="B9" s="803" t="s">
        <v>415</v>
      </c>
      <c r="C9" s="804" t="s">
        <v>416</v>
      </c>
      <c r="D9" s="805">
        <v>23692202</v>
      </c>
      <c r="E9" s="806">
        <v>27286900</v>
      </c>
    </row>
    <row r="10" spans="1:5" x14ac:dyDescent="0.25">
      <c r="A10" s="1005"/>
      <c r="B10" s="807" t="s">
        <v>417</v>
      </c>
      <c r="C10" s="808" t="s">
        <v>947</v>
      </c>
      <c r="D10" s="809">
        <v>673140</v>
      </c>
      <c r="E10" s="810"/>
    </row>
    <row r="11" spans="1:5" x14ac:dyDescent="0.25">
      <c r="A11" s="1005"/>
      <c r="B11" s="807" t="s">
        <v>417</v>
      </c>
      <c r="C11" s="808" t="s">
        <v>999</v>
      </c>
      <c r="D11" s="809"/>
      <c r="E11" s="810">
        <v>5462762</v>
      </c>
    </row>
    <row r="12" spans="1:5" x14ac:dyDescent="0.25">
      <c r="A12" s="1005"/>
      <c r="B12" s="807" t="s">
        <v>948</v>
      </c>
      <c r="C12" s="808" t="s">
        <v>800</v>
      </c>
      <c r="D12" s="809">
        <v>1092000</v>
      </c>
      <c r="E12" s="810">
        <v>1192000</v>
      </c>
    </row>
    <row r="13" spans="1:5" x14ac:dyDescent="0.25">
      <c r="A13" s="1005"/>
      <c r="B13" s="807" t="s">
        <v>418</v>
      </c>
      <c r="C13" s="808" t="s">
        <v>419</v>
      </c>
      <c r="D13" s="809">
        <v>253070</v>
      </c>
      <c r="E13" s="810">
        <v>260000</v>
      </c>
    </row>
    <row r="14" spans="1:5" x14ac:dyDescent="0.25">
      <c r="A14" s="1005"/>
      <c r="B14" s="807" t="s">
        <v>420</v>
      </c>
      <c r="C14" s="808" t="s">
        <v>421</v>
      </c>
      <c r="D14" s="809">
        <v>112522</v>
      </c>
      <c r="E14" s="810"/>
    </row>
    <row r="15" spans="1:5" x14ac:dyDescent="0.25">
      <c r="A15" s="1005"/>
      <c r="B15" s="807" t="s">
        <v>802</v>
      </c>
      <c r="C15" s="808" t="s">
        <v>801</v>
      </c>
      <c r="D15" s="809">
        <v>124800</v>
      </c>
      <c r="E15" s="810"/>
    </row>
    <row r="16" spans="1:5" x14ac:dyDescent="0.25">
      <c r="A16" s="1005"/>
      <c r="B16" s="807" t="s">
        <v>422</v>
      </c>
      <c r="C16" s="808" t="s">
        <v>949</v>
      </c>
      <c r="D16" s="809">
        <v>3245767</v>
      </c>
      <c r="E16" s="810">
        <v>2041025</v>
      </c>
    </row>
    <row r="17" spans="1:5" x14ac:dyDescent="0.25">
      <c r="A17" s="1005"/>
      <c r="B17" s="807" t="s">
        <v>423</v>
      </c>
      <c r="C17" s="808" t="s">
        <v>378</v>
      </c>
      <c r="D17" s="809">
        <v>5379029</v>
      </c>
      <c r="E17" s="810">
        <v>6386184</v>
      </c>
    </row>
    <row r="18" spans="1:5" x14ac:dyDescent="0.25">
      <c r="A18" s="1005"/>
      <c r="B18" s="807" t="s">
        <v>424</v>
      </c>
      <c r="C18" s="808" t="s">
        <v>950</v>
      </c>
      <c r="D18" s="809">
        <v>199694</v>
      </c>
      <c r="E18" s="811">
        <v>252168</v>
      </c>
    </row>
    <row r="19" spans="1:5" x14ac:dyDescent="0.25">
      <c r="A19" s="1005"/>
      <c r="B19" s="807" t="s">
        <v>951</v>
      </c>
      <c r="C19" s="808" t="s">
        <v>425</v>
      </c>
      <c r="D19" s="809">
        <v>207347</v>
      </c>
      <c r="E19" s="811">
        <v>263832</v>
      </c>
    </row>
    <row r="20" spans="1:5" x14ac:dyDescent="0.25">
      <c r="A20" s="1005"/>
      <c r="B20" s="807" t="s">
        <v>827</v>
      </c>
      <c r="C20" s="808" t="s">
        <v>952</v>
      </c>
      <c r="D20" s="809">
        <v>410450</v>
      </c>
      <c r="E20" s="811">
        <v>500000</v>
      </c>
    </row>
    <row r="21" spans="1:5" x14ac:dyDescent="0.25">
      <c r="A21" s="1005"/>
      <c r="B21" s="807" t="s">
        <v>836</v>
      </c>
      <c r="C21" s="808" t="s">
        <v>953</v>
      </c>
      <c r="D21" s="809">
        <v>125847</v>
      </c>
      <c r="E21" s="811">
        <v>130000</v>
      </c>
    </row>
    <row r="22" spans="1:5" x14ac:dyDescent="0.25">
      <c r="A22" s="1005"/>
      <c r="B22" s="807" t="s">
        <v>428</v>
      </c>
      <c r="C22" s="808" t="s">
        <v>406</v>
      </c>
      <c r="D22" s="809">
        <v>18167</v>
      </c>
      <c r="E22" s="811">
        <v>0</v>
      </c>
    </row>
    <row r="23" spans="1:5" x14ac:dyDescent="0.25">
      <c r="A23" s="1005"/>
      <c r="B23" s="807" t="s">
        <v>954</v>
      </c>
      <c r="C23" s="808" t="s">
        <v>955</v>
      </c>
      <c r="D23" s="809">
        <v>453140</v>
      </c>
      <c r="E23" s="811">
        <v>1020000</v>
      </c>
    </row>
    <row r="24" spans="1:5" x14ac:dyDescent="0.25">
      <c r="A24" s="1005"/>
      <c r="B24" s="807" t="s">
        <v>799</v>
      </c>
      <c r="C24" s="808" t="s">
        <v>842</v>
      </c>
      <c r="D24" s="809">
        <v>747786</v>
      </c>
      <c r="E24" s="811">
        <v>200000</v>
      </c>
    </row>
    <row r="25" spans="1:5" x14ac:dyDescent="0.25">
      <c r="A25" s="1005"/>
      <c r="B25" s="807" t="s">
        <v>430</v>
      </c>
      <c r="C25" s="808" t="s">
        <v>431</v>
      </c>
      <c r="D25" s="809">
        <v>866095</v>
      </c>
      <c r="E25" s="811">
        <v>865000</v>
      </c>
    </row>
    <row r="26" spans="1:5" x14ac:dyDescent="0.25">
      <c r="A26" s="1005"/>
      <c r="B26" s="812" t="s">
        <v>432</v>
      </c>
      <c r="C26" s="813" t="s">
        <v>726</v>
      </c>
      <c r="D26" s="809">
        <v>300677</v>
      </c>
      <c r="E26" s="811">
        <v>499750</v>
      </c>
    </row>
    <row r="27" spans="1:5" ht="15.75" thickBot="1" x14ac:dyDescent="0.3">
      <c r="A27" s="1005"/>
      <c r="B27" s="812" t="s">
        <v>845</v>
      </c>
      <c r="C27" s="813" t="s">
        <v>956</v>
      </c>
      <c r="D27" s="814">
        <v>1653561</v>
      </c>
      <c r="E27" s="815">
        <v>747622</v>
      </c>
    </row>
    <row r="28" spans="1:5" ht="15.75" thickBot="1" x14ac:dyDescent="0.3">
      <c r="A28" s="1027"/>
      <c r="B28" s="996" t="s">
        <v>433</v>
      </c>
      <c r="C28" s="997"/>
      <c r="D28" s="577">
        <f>SUM(D9:D27)</f>
        <v>39555294</v>
      </c>
      <c r="E28" s="816">
        <f>SUM(E9:E27)</f>
        <v>47107243</v>
      </c>
    </row>
    <row r="29" spans="1:5" ht="45" customHeight="1" thickBot="1" x14ac:dyDescent="0.3">
      <c r="A29" s="817"/>
      <c r="B29" s="1010" t="s">
        <v>728</v>
      </c>
      <c r="C29" s="1011"/>
      <c r="D29" s="818">
        <f>SUM(D28)</f>
        <v>39555294</v>
      </c>
      <c r="E29" s="819">
        <f>SUM(E28)</f>
        <v>47107243</v>
      </c>
    </row>
    <row r="30" spans="1:5" ht="45" customHeight="1" x14ac:dyDescent="0.25">
      <c r="A30" s="820"/>
      <c r="B30" s="821"/>
      <c r="C30" s="821"/>
      <c r="D30" s="822"/>
      <c r="E30" s="822"/>
    </row>
    <row r="31" spans="1:5" ht="17.25" customHeight="1" thickBot="1" x14ac:dyDescent="0.3">
      <c r="A31" s="820"/>
      <c r="B31" s="821"/>
      <c r="C31" s="821"/>
      <c r="D31" s="822"/>
      <c r="E31" s="822"/>
    </row>
    <row r="32" spans="1:5" ht="15.75" thickBot="1" x14ac:dyDescent="0.3">
      <c r="B32" s="1012" t="s">
        <v>845</v>
      </c>
      <c r="C32" s="1015" t="s">
        <v>957</v>
      </c>
      <c r="D32" s="1016"/>
      <c r="E32" s="597"/>
    </row>
    <row r="33" spans="2:5" ht="32.25" hidden="1" customHeight="1" x14ac:dyDescent="0.25">
      <c r="B33" s="1013"/>
      <c r="C33" s="1017" t="s">
        <v>958</v>
      </c>
      <c r="D33" s="1019" t="s">
        <v>959</v>
      </c>
      <c r="E33" s="823" t="s">
        <v>960</v>
      </c>
    </row>
    <row r="34" spans="2:5" ht="48.75" hidden="1" customHeight="1" thickBot="1" x14ac:dyDescent="0.3">
      <c r="B34" s="1013"/>
      <c r="C34" s="1018"/>
      <c r="D34" s="1020"/>
      <c r="E34" s="824" t="s">
        <v>961</v>
      </c>
    </row>
    <row r="35" spans="2:5" ht="15.75" hidden="1" customHeight="1" x14ac:dyDescent="0.25">
      <c r="B35" s="1013"/>
      <c r="C35" s="825" t="s">
        <v>941</v>
      </c>
      <c r="D35" s="826">
        <v>1218</v>
      </c>
      <c r="E35" s="827" t="e">
        <f>SUM(#REF!/$D$39*D35)</f>
        <v>#REF!</v>
      </c>
    </row>
    <row r="36" spans="2:5" ht="15.75" hidden="1" customHeight="1" x14ac:dyDescent="0.25">
      <c r="B36" s="1013"/>
      <c r="C36" s="825" t="s">
        <v>942</v>
      </c>
      <c r="D36" s="826">
        <v>232</v>
      </c>
      <c r="E36" s="828" t="e">
        <f>SUM(#REF!/$D$39*D36)</f>
        <v>#REF!</v>
      </c>
    </row>
    <row r="37" spans="2:5" ht="15.75" hidden="1" customHeight="1" x14ac:dyDescent="0.25">
      <c r="B37" s="1013"/>
      <c r="C37" s="825" t="s">
        <v>944</v>
      </c>
      <c r="D37" s="826">
        <v>372</v>
      </c>
      <c r="E37" s="828" t="e">
        <f>SUM(#REF!/$D$39*D37)</f>
        <v>#REF!</v>
      </c>
    </row>
    <row r="38" spans="2:5" ht="16.5" hidden="1" customHeight="1" thickBot="1" x14ac:dyDescent="0.3">
      <c r="B38" s="1013"/>
      <c r="C38" s="825" t="s">
        <v>943</v>
      </c>
      <c r="D38" s="826">
        <v>577</v>
      </c>
      <c r="E38" s="829" t="e">
        <f>SUM(#REF!/$D$39*D38)</f>
        <v>#REF!</v>
      </c>
    </row>
    <row r="39" spans="2:5" ht="16.5" hidden="1" customHeight="1" thickBot="1" x14ac:dyDescent="0.3">
      <c r="B39" s="1013"/>
      <c r="C39" s="825" t="s">
        <v>111</v>
      </c>
      <c r="D39" s="830">
        <f>SUM(D35:D38)</f>
        <v>2399</v>
      </c>
      <c r="E39" s="831" t="e">
        <f>SUM(#REF!/$D$39*D39)</f>
        <v>#REF!</v>
      </c>
    </row>
    <row r="40" spans="2:5" ht="15.75" x14ac:dyDescent="0.25">
      <c r="B40" s="1013"/>
      <c r="C40" s="832" t="s">
        <v>941</v>
      </c>
      <c r="D40" s="828">
        <v>379576</v>
      </c>
    </row>
    <row r="41" spans="2:5" ht="15.75" x14ac:dyDescent="0.25">
      <c r="B41" s="1013"/>
      <c r="C41" s="832" t="s">
        <v>942</v>
      </c>
      <c r="D41" s="828">
        <v>72300</v>
      </c>
    </row>
    <row r="42" spans="2:5" ht="15.75" x14ac:dyDescent="0.25">
      <c r="B42" s="1013"/>
      <c r="C42" s="832" t="s">
        <v>943</v>
      </c>
      <c r="D42" s="828">
        <v>179816</v>
      </c>
    </row>
    <row r="43" spans="2:5" ht="16.5" thickBot="1" x14ac:dyDescent="0.3">
      <c r="B43" s="1013"/>
      <c r="C43" s="833" t="s">
        <v>944</v>
      </c>
      <c r="D43" s="834">
        <v>115930</v>
      </c>
    </row>
    <row r="44" spans="2:5" ht="16.5" thickBot="1" x14ac:dyDescent="0.3">
      <c r="B44" s="1014"/>
      <c r="C44" s="835" t="s">
        <v>111</v>
      </c>
      <c r="D44" s="831">
        <f>SUM(D40:D43)</f>
        <v>747622</v>
      </c>
    </row>
  </sheetData>
  <mergeCells count="14">
    <mergeCell ref="C1:E1"/>
    <mergeCell ref="A3:D3"/>
    <mergeCell ref="A4:D4"/>
    <mergeCell ref="A7:C7"/>
    <mergeCell ref="D7:D8"/>
    <mergeCell ref="E7:E8"/>
    <mergeCell ref="A8:A28"/>
    <mergeCell ref="B8:C8"/>
    <mergeCell ref="B28:C28"/>
    <mergeCell ref="B29:C29"/>
    <mergeCell ref="B32:B44"/>
    <mergeCell ref="C32:D32"/>
    <mergeCell ref="C33:C34"/>
    <mergeCell ref="D33:D34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E8B8-B25A-4CFC-8B10-1CED4098485A}">
  <dimension ref="A1:H60"/>
  <sheetViews>
    <sheetView workbookViewId="0">
      <selection activeCell="D2" sqref="D2"/>
    </sheetView>
  </sheetViews>
  <sheetFormatPr defaultRowHeight="15" x14ac:dyDescent="0.25"/>
  <cols>
    <col min="1" max="1" width="11" customWidth="1"/>
    <col min="2" max="2" width="13" customWidth="1"/>
    <col min="3" max="3" width="21.85546875" customWidth="1"/>
    <col min="4" max="4" width="15.7109375" customWidth="1"/>
    <col min="5" max="5" width="17.7109375" customWidth="1"/>
    <col min="6" max="6" width="14.7109375" bestFit="1" customWidth="1"/>
    <col min="7" max="7" width="14.5703125" customWidth="1"/>
  </cols>
  <sheetData>
    <row r="1" spans="1:8" x14ac:dyDescent="0.25">
      <c r="A1" s="985"/>
      <c r="B1" s="986"/>
      <c r="C1" s="986"/>
      <c r="D1" s="986" t="s">
        <v>1001</v>
      </c>
      <c r="E1" s="986"/>
      <c r="F1" s="986"/>
      <c r="G1" s="986"/>
    </row>
    <row r="3" spans="1:8" ht="15.75" x14ac:dyDescent="0.25">
      <c r="A3" s="1044" t="s">
        <v>127</v>
      </c>
      <c r="B3" s="1044"/>
      <c r="C3" s="1044"/>
      <c r="D3" s="1044"/>
      <c r="E3" s="1044"/>
      <c r="F3" s="1044"/>
      <c r="G3" s="1044"/>
    </row>
    <row r="4" spans="1:8" ht="15.75" x14ac:dyDescent="0.25">
      <c r="A4" s="1044" t="s">
        <v>807</v>
      </c>
      <c r="B4" s="1044"/>
      <c r="C4" s="1044"/>
      <c r="D4" s="1044"/>
      <c r="E4" s="1044"/>
      <c r="F4" s="1044"/>
      <c r="G4" s="1044"/>
    </row>
    <row r="5" spans="1:8" ht="15.75" x14ac:dyDescent="0.25">
      <c r="A5" s="836"/>
      <c r="B5" s="836"/>
      <c r="C5" s="836"/>
      <c r="D5" s="836"/>
      <c r="E5" s="836"/>
      <c r="F5" s="836"/>
      <c r="G5" s="836"/>
    </row>
    <row r="6" spans="1:8" ht="15.75" x14ac:dyDescent="0.25">
      <c r="A6" s="1044" t="s">
        <v>962</v>
      </c>
      <c r="B6" s="1044"/>
      <c r="C6" s="1044"/>
      <c r="D6" s="1044"/>
      <c r="E6" s="1044"/>
      <c r="F6" s="1044"/>
      <c r="G6" s="1044"/>
    </row>
    <row r="7" spans="1:8" ht="19.5" customHeight="1" x14ac:dyDescent="0.25">
      <c r="A7" s="1062" t="s">
        <v>963</v>
      </c>
      <c r="B7" s="1062"/>
      <c r="C7" s="1062"/>
      <c r="D7" s="1062"/>
      <c r="E7" s="1062"/>
      <c r="F7" s="1062"/>
      <c r="G7" s="1062"/>
    </row>
    <row r="8" spans="1:8" ht="15.75" x14ac:dyDescent="0.25">
      <c r="A8" s="1063" t="s">
        <v>964</v>
      </c>
      <c r="B8" s="1063"/>
      <c r="C8" s="1063"/>
      <c r="D8" s="795">
        <v>8.16</v>
      </c>
      <c r="E8" s="795" t="s">
        <v>965</v>
      </c>
      <c r="F8" s="795" t="s">
        <v>966</v>
      </c>
      <c r="G8" s="795"/>
    </row>
    <row r="9" spans="1:8" ht="15.75" x14ac:dyDescent="0.25">
      <c r="A9" s="795" t="s">
        <v>967</v>
      </c>
      <c r="B9" s="795"/>
      <c r="C9" s="795"/>
      <c r="D9" s="837">
        <v>4580000</v>
      </c>
      <c r="E9" s="795"/>
      <c r="F9" s="838">
        <v>9</v>
      </c>
      <c r="G9" s="795" t="s">
        <v>965</v>
      </c>
    </row>
    <row r="10" spans="1:8" ht="15.75" x14ac:dyDescent="0.25">
      <c r="A10" s="795" t="s">
        <v>968</v>
      </c>
      <c r="B10" s="795"/>
      <c r="C10" s="795"/>
      <c r="D10" s="837">
        <f>SUM(D8*D9)</f>
        <v>37372800</v>
      </c>
      <c r="E10" s="795"/>
      <c r="F10" s="795"/>
      <c r="G10" s="795"/>
    </row>
    <row r="11" spans="1:8" ht="15.75" x14ac:dyDescent="0.25">
      <c r="A11" s="795"/>
      <c r="B11" s="795"/>
      <c r="C11" s="795"/>
      <c r="D11" s="837"/>
      <c r="E11" s="795"/>
      <c r="F11" s="795"/>
      <c r="G11" s="795"/>
    </row>
    <row r="12" spans="1:8" ht="15.75" x14ac:dyDescent="0.25">
      <c r="A12" s="795"/>
      <c r="B12" s="795"/>
      <c r="C12" s="795"/>
      <c r="D12" s="837"/>
      <c r="E12" s="839" t="s">
        <v>317</v>
      </c>
      <c r="F12" s="795"/>
    </row>
    <row r="13" spans="1:8" ht="14.25" customHeight="1" thickBot="1" x14ac:dyDescent="0.3">
      <c r="A13" s="795"/>
      <c r="B13" s="795"/>
      <c r="C13" s="795"/>
      <c r="D13" s="795"/>
      <c r="E13" s="795"/>
      <c r="F13" s="795"/>
      <c r="G13" s="795"/>
    </row>
    <row r="14" spans="1:8" ht="32.25" thickBot="1" x14ac:dyDescent="0.3">
      <c r="A14" s="1064" t="s">
        <v>969</v>
      </c>
      <c r="B14" s="1065"/>
      <c r="C14" s="840" t="s">
        <v>970</v>
      </c>
      <c r="D14" s="841" t="s">
        <v>971</v>
      </c>
      <c r="E14" s="842" t="s">
        <v>972</v>
      </c>
      <c r="F14" s="843"/>
      <c r="G14" s="843"/>
      <c r="H14" s="843"/>
    </row>
    <row r="15" spans="1:8" ht="15.75" x14ac:dyDescent="0.25">
      <c r="A15" s="1035" t="s">
        <v>941</v>
      </c>
      <c r="B15" s="1036"/>
      <c r="C15" s="844">
        <v>1218</v>
      </c>
      <c r="D15" s="845">
        <f>C15/$C$19</f>
        <v>0.50771154647769901</v>
      </c>
      <c r="E15" s="846">
        <v>4.1399999999999997</v>
      </c>
      <c r="F15" s="847"/>
      <c r="G15" s="847"/>
      <c r="H15" s="847"/>
    </row>
    <row r="16" spans="1:8" ht="15.75" x14ac:dyDescent="0.25">
      <c r="A16" s="1037" t="s">
        <v>942</v>
      </c>
      <c r="B16" s="1038"/>
      <c r="C16" s="848">
        <v>232</v>
      </c>
      <c r="D16" s="849">
        <f>C16/$C$19</f>
        <v>9.6706961233847435E-2</v>
      </c>
      <c r="E16" s="850">
        <f>D16*$D$8</f>
        <v>0.78912880366819504</v>
      </c>
      <c r="F16" s="847"/>
      <c r="G16" s="847"/>
      <c r="H16" s="847"/>
    </row>
    <row r="17" spans="1:8" ht="15.75" x14ac:dyDescent="0.25">
      <c r="A17" s="1037" t="s">
        <v>943</v>
      </c>
      <c r="B17" s="1038"/>
      <c r="C17" s="848">
        <v>577</v>
      </c>
      <c r="D17" s="849">
        <f>C17/$C$19</f>
        <v>0.2405168820341809</v>
      </c>
      <c r="E17" s="850">
        <f>D17*$D$8</f>
        <v>1.9626177573989161</v>
      </c>
      <c r="F17" s="847"/>
      <c r="G17" s="847"/>
      <c r="H17" s="847"/>
    </row>
    <row r="18" spans="1:8" ht="16.5" thickBot="1" x14ac:dyDescent="0.3">
      <c r="A18" s="1039" t="s">
        <v>944</v>
      </c>
      <c r="B18" s="1040"/>
      <c r="C18" s="851">
        <v>372</v>
      </c>
      <c r="D18" s="852">
        <v>0.15</v>
      </c>
      <c r="E18" s="853">
        <f>D8/C19*C18</f>
        <v>1.2653272196748646</v>
      </c>
      <c r="F18" s="847"/>
      <c r="G18" s="847"/>
      <c r="H18" s="847"/>
    </row>
    <row r="19" spans="1:8" ht="18.75" customHeight="1" thickBot="1" x14ac:dyDescent="0.3">
      <c r="A19" s="1041" t="s">
        <v>111</v>
      </c>
      <c r="B19" s="1042"/>
      <c r="C19" s="854">
        <f>SUM(C15:C18)</f>
        <v>2399</v>
      </c>
      <c r="D19" s="855">
        <f>C19/$C$19</f>
        <v>1</v>
      </c>
      <c r="E19" s="856">
        <f>D19*$D$8</f>
        <v>8.16</v>
      </c>
      <c r="F19" s="857"/>
      <c r="G19" s="857"/>
    </row>
    <row r="20" spans="1:8" ht="21" customHeight="1" x14ac:dyDescent="0.25">
      <c r="A20" s="858"/>
      <c r="B20" s="858"/>
      <c r="C20" s="836"/>
      <c r="D20" s="857"/>
      <c r="E20" s="857"/>
      <c r="F20" s="857"/>
      <c r="G20" s="857"/>
    </row>
    <row r="21" spans="1:8" ht="18.75" customHeight="1" x14ac:dyDescent="0.25">
      <c r="A21" s="858" t="s">
        <v>973</v>
      </c>
      <c r="B21" s="858"/>
      <c r="C21" s="859"/>
      <c r="D21" s="859">
        <f>D10/F9</f>
        <v>4152533.3333333335</v>
      </c>
      <c r="E21" s="859" t="s">
        <v>974</v>
      </c>
      <c r="F21" s="859"/>
      <c r="G21" s="859"/>
    </row>
    <row r="22" spans="1:8" ht="46.5" customHeight="1" x14ac:dyDescent="0.25">
      <c r="A22" s="1043" t="s">
        <v>975</v>
      </c>
      <c r="B22" s="1043"/>
      <c r="C22" s="1043"/>
      <c r="D22" s="1043"/>
      <c r="E22" s="1043"/>
      <c r="F22" s="859"/>
      <c r="G22" s="859"/>
    </row>
    <row r="23" spans="1:8" ht="18.75" customHeight="1" thickBot="1" x14ac:dyDescent="0.3">
      <c r="A23" s="858"/>
      <c r="B23" s="858"/>
      <c r="C23" s="859"/>
      <c r="D23" s="859"/>
      <c r="E23" s="859"/>
      <c r="F23" s="859"/>
      <c r="G23" s="859"/>
    </row>
    <row r="24" spans="1:8" ht="19.5" customHeight="1" thickBot="1" x14ac:dyDescent="0.3">
      <c r="A24" s="1059" t="s">
        <v>976</v>
      </c>
      <c r="B24" s="1060"/>
      <c r="C24" s="1060"/>
      <c r="D24" s="1060"/>
      <c r="E24" s="1060"/>
      <c r="F24" s="1060"/>
      <c r="G24" s="1061"/>
      <c r="H24" s="860"/>
    </row>
    <row r="25" spans="1:8" ht="16.5" thickBot="1" x14ac:dyDescent="0.3">
      <c r="A25" s="1055" t="s">
        <v>977</v>
      </c>
      <c r="B25" s="1056"/>
      <c r="C25" s="854" t="s">
        <v>941</v>
      </c>
      <c r="D25" s="861" t="s">
        <v>978</v>
      </c>
      <c r="E25" s="861" t="s">
        <v>943</v>
      </c>
      <c r="F25" s="862" t="s">
        <v>944</v>
      </c>
      <c r="G25" s="863" t="s">
        <v>97</v>
      </c>
      <c r="H25" s="860"/>
    </row>
    <row r="26" spans="1:8" ht="15.75" x14ac:dyDescent="0.25">
      <c r="A26" s="1035" t="s">
        <v>979</v>
      </c>
      <c r="B26" s="1036"/>
      <c r="C26" s="864">
        <v>0</v>
      </c>
      <c r="D26" s="845">
        <v>0.05</v>
      </c>
      <c r="E26" s="845">
        <v>0.85</v>
      </c>
      <c r="F26" s="846">
        <v>0.1</v>
      </c>
      <c r="G26" s="865">
        <f t="shared" ref="G26:G34" si="0">SUM(C26:F26)</f>
        <v>1</v>
      </c>
      <c r="H26" s="860"/>
    </row>
    <row r="27" spans="1:8" ht="15.75" x14ac:dyDescent="0.25">
      <c r="A27" s="1037" t="s">
        <v>980</v>
      </c>
      <c r="B27" s="1038"/>
      <c r="C27" s="866">
        <v>0.9</v>
      </c>
      <c r="D27" s="849">
        <v>0.1</v>
      </c>
      <c r="E27" s="849">
        <v>0</v>
      </c>
      <c r="F27" s="850">
        <v>0</v>
      </c>
      <c r="G27" s="867">
        <f t="shared" si="0"/>
        <v>1</v>
      </c>
      <c r="H27" s="860"/>
    </row>
    <row r="28" spans="1:8" ht="15.75" x14ac:dyDescent="0.25">
      <c r="A28" s="1037" t="s">
        <v>981</v>
      </c>
      <c r="B28" s="1038"/>
      <c r="C28" s="866">
        <v>0.37</v>
      </c>
      <c r="D28" s="849">
        <v>0.15</v>
      </c>
      <c r="E28" s="849">
        <v>0.27</v>
      </c>
      <c r="F28" s="850">
        <v>0.21</v>
      </c>
      <c r="G28" s="867">
        <f t="shared" si="0"/>
        <v>1</v>
      </c>
      <c r="H28" s="860"/>
    </row>
    <row r="29" spans="1:8" ht="15.75" x14ac:dyDescent="0.25">
      <c r="A29" s="1037" t="s">
        <v>982</v>
      </c>
      <c r="B29" s="1038"/>
      <c r="C29" s="866">
        <v>0</v>
      </c>
      <c r="D29" s="849">
        <v>0.05</v>
      </c>
      <c r="E29" s="849">
        <v>0.95</v>
      </c>
      <c r="F29" s="850">
        <v>0</v>
      </c>
      <c r="G29" s="867">
        <f t="shared" si="0"/>
        <v>1</v>
      </c>
      <c r="H29" s="860"/>
    </row>
    <row r="30" spans="1:8" ht="15.75" x14ac:dyDescent="0.25">
      <c r="A30" s="868" t="s">
        <v>983</v>
      </c>
      <c r="B30" s="869"/>
      <c r="C30" s="866">
        <v>1</v>
      </c>
      <c r="D30" s="849">
        <v>0</v>
      </c>
      <c r="E30" s="849">
        <v>0</v>
      </c>
      <c r="F30" s="850">
        <v>0</v>
      </c>
      <c r="G30" s="867">
        <f t="shared" si="0"/>
        <v>1</v>
      </c>
      <c r="H30" s="860"/>
    </row>
    <row r="31" spans="1:8" ht="15.75" x14ac:dyDescent="0.25">
      <c r="A31" s="1037" t="s">
        <v>984</v>
      </c>
      <c r="B31" s="1038"/>
      <c r="C31" s="866">
        <v>0.9</v>
      </c>
      <c r="D31" s="849">
        <v>0.1</v>
      </c>
      <c r="E31" s="849">
        <v>0</v>
      </c>
      <c r="F31" s="850">
        <v>0</v>
      </c>
      <c r="G31" s="867">
        <f t="shared" si="0"/>
        <v>1</v>
      </c>
      <c r="H31" s="860"/>
    </row>
    <row r="32" spans="1:8" ht="15.75" x14ac:dyDescent="0.25">
      <c r="A32" s="1037" t="s">
        <v>985</v>
      </c>
      <c r="B32" s="1038"/>
      <c r="C32" s="866">
        <v>0</v>
      </c>
      <c r="D32" s="849">
        <v>0.45</v>
      </c>
      <c r="E32" s="849">
        <v>0.25</v>
      </c>
      <c r="F32" s="850">
        <v>0.3</v>
      </c>
      <c r="G32" s="867">
        <f t="shared" si="0"/>
        <v>1</v>
      </c>
      <c r="H32" s="860"/>
    </row>
    <row r="33" spans="1:8" ht="15.75" x14ac:dyDescent="0.25">
      <c r="A33" s="1037" t="s">
        <v>986</v>
      </c>
      <c r="B33" s="1038"/>
      <c r="C33" s="866">
        <v>1</v>
      </c>
      <c r="D33" s="849">
        <v>0</v>
      </c>
      <c r="E33" s="849">
        <v>0</v>
      </c>
      <c r="F33" s="850">
        <v>0</v>
      </c>
      <c r="G33" s="867">
        <f t="shared" si="0"/>
        <v>1</v>
      </c>
      <c r="H33" s="860"/>
    </row>
    <row r="34" spans="1:8" ht="16.5" thickBot="1" x14ac:dyDescent="0.3">
      <c r="A34" s="1039" t="s">
        <v>987</v>
      </c>
      <c r="B34" s="1040"/>
      <c r="C34" s="870">
        <v>0</v>
      </c>
      <c r="D34" s="871">
        <v>0</v>
      </c>
      <c r="E34" s="871">
        <v>0</v>
      </c>
      <c r="F34" s="872">
        <v>0.75</v>
      </c>
      <c r="G34" s="873">
        <f t="shared" si="0"/>
        <v>0.75</v>
      </c>
      <c r="H34" s="860"/>
    </row>
    <row r="35" spans="1:8" ht="16.5" thickBot="1" x14ac:dyDescent="0.3">
      <c r="A35" s="1055" t="s">
        <v>111</v>
      </c>
      <c r="B35" s="1056"/>
      <c r="C35" s="874">
        <f>SUM(C26:C34)</f>
        <v>4.17</v>
      </c>
      <c r="D35" s="874">
        <f>SUM(D26:D34)</f>
        <v>0.90000000000000013</v>
      </c>
      <c r="E35" s="874">
        <f>SUM(E26:E34)</f>
        <v>2.3200000000000003</v>
      </c>
      <c r="F35" s="874">
        <f>SUM(F26:F34)</f>
        <v>1.3599999999999999</v>
      </c>
      <c r="G35" s="875">
        <f>SUM(G26:G34)</f>
        <v>8.75</v>
      </c>
      <c r="H35" s="860"/>
    </row>
    <row r="36" spans="1:8" ht="38.25" hidden="1" customHeight="1" x14ac:dyDescent="0.25">
      <c r="A36" s="1057" t="s">
        <v>988</v>
      </c>
      <c r="B36" s="1058"/>
      <c r="C36" s="876">
        <v>4.57</v>
      </c>
      <c r="D36" s="876">
        <v>0.87</v>
      </c>
      <c r="E36" s="876">
        <v>2.16</v>
      </c>
      <c r="F36" s="876">
        <v>1.4</v>
      </c>
      <c r="G36" s="877">
        <f>SUM(C36:F36)</f>
        <v>9</v>
      </c>
    </row>
    <row r="37" spans="1:8" ht="18.75" hidden="1" customHeight="1" thickBot="1" x14ac:dyDescent="0.3">
      <c r="A37" s="1046" t="s">
        <v>989</v>
      </c>
      <c r="B37" s="1047"/>
      <c r="C37" s="878">
        <f>SUM(C36-C35)</f>
        <v>0.40000000000000036</v>
      </c>
      <c r="D37" s="878">
        <f>SUM(D36-D35)</f>
        <v>-3.0000000000000138E-2</v>
      </c>
      <c r="E37" s="878">
        <f>SUM(E36-E35)</f>
        <v>-0.16000000000000014</v>
      </c>
      <c r="F37" s="878">
        <f>SUM(F36-F35)</f>
        <v>4.0000000000000036E-2</v>
      </c>
      <c r="G37" s="879">
        <f>SUM(G36-G35)</f>
        <v>0.25</v>
      </c>
    </row>
    <row r="38" spans="1:8" ht="18.75" hidden="1" customHeight="1" thickBot="1" x14ac:dyDescent="0.3">
      <c r="A38" s="1048" t="s">
        <v>990</v>
      </c>
      <c r="B38" s="1049"/>
      <c r="C38" s="880">
        <f>SUM($D$21*C37)</f>
        <v>1661013.3333333349</v>
      </c>
      <c r="D38" s="880">
        <f>SUM($D$21*D37)</f>
        <v>-124576.00000000058</v>
      </c>
      <c r="E38" s="880">
        <f>SUM($D$21*E37)</f>
        <v>-664405.33333333395</v>
      </c>
      <c r="F38" s="880">
        <f>SUM($D$21*F37)</f>
        <v>166101.33333333349</v>
      </c>
      <c r="G38" s="881">
        <f>SUM($D$21*G37)</f>
        <v>1038133.3333333334</v>
      </c>
    </row>
    <row r="39" spans="1:8" ht="18.75" customHeight="1" thickBot="1" x14ac:dyDescent="0.3">
      <c r="A39" s="858"/>
      <c r="B39" s="858"/>
      <c r="C39" s="859"/>
      <c r="D39" s="859"/>
      <c r="E39" s="859"/>
      <c r="F39" s="859"/>
      <c r="G39" s="859"/>
    </row>
    <row r="40" spans="1:8" ht="18.75" customHeight="1" x14ac:dyDescent="0.25">
      <c r="A40" s="1050" t="s">
        <v>972</v>
      </c>
      <c r="B40" s="1051"/>
      <c r="C40" s="882">
        <v>4.1399999999999997</v>
      </c>
      <c r="D40" s="876">
        <v>0.79</v>
      </c>
      <c r="E40" s="876">
        <v>1.96</v>
      </c>
      <c r="F40" s="883">
        <v>1.27</v>
      </c>
      <c r="G40" s="884">
        <f>SUM(C40:F40)</f>
        <v>8.16</v>
      </c>
    </row>
    <row r="41" spans="1:8" ht="20.25" customHeight="1" x14ac:dyDescent="0.25">
      <c r="A41" s="1052" t="s">
        <v>991</v>
      </c>
      <c r="B41" s="1053"/>
      <c r="C41" s="885">
        <v>4.17</v>
      </c>
      <c r="D41" s="886">
        <v>0.9</v>
      </c>
      <c r="E41" s="886">
        <v>2.3199999999999998</v>
      </c>
      <c r="F41" s="887">
        <v>1.36</v>
      </c>
      <c r="G41" s="888">
        <f>SUM(C41:F41)</f>
        <v>8.75</v>
      </c>
    </row>
    <row r="42" spans="1:8" ht="18.75" customHeight="1" x14ac:dyDescent="0.25">
      <c r="A42" s="1052" t="s">
        <v>992</v>
      </c>
      <c r="B42" s="1053"/>
      <c r="C42" s="885">
        <f>SUM(C40-C41)</f>
        <v>-3.0000000000000249E-2</v>
      </c>
      <c r="D42" s="886">
        <f>SUM(D40-D41)</f>
        <v>-0.10999999999999999</v>
      </c>
      <c r="E42" s="886">
        <f>SUM(E40-E41)</f>
        <v>-0.35999999999999988</v>
      </c>
      <c r="F42" s="887">
        <f>SUM(F40-F41)</f>
        <v>-9.000000000000008E-2</v>
      </c>
      <c r="G42" s="888">
        <f>SUM(C42:F42)</f>
        <v>-0.59000000000000019</v>
      </c>
    </row>
    <row r="43" spans="1:8" ht="18.75" customHeight="1" x14ac:dyDescent="0.25">
      <c r="A43" s="1046" t="s">
        <v>990</v>
      </c>
      <c r="B43" s="1054"/>
      <c r="C43" s="889">
        <f>SUM(C42*$D$9)</f>
        <v>-137400.00000000114</v>
      </c>
      <c r="D43" s="890">
        <f>SUM(D42*$D$9)</f>
        <v>-503799.99999999994</v>
      </c>
      <c r="E43" s="890">
        <f>SUM(E42*$D$9)</f>
        <v>-1648799.9999999995</v>
      </c>
      <c r="F43" s="891">
        <f>SUM(F42*$D$9)</f>
        <v>-412200.00000000035</v>
      </c>
      <c r="G43" s="892">
        <f>SUM(G42*$D$9)</f>
        <v>-2702200.0000000009</v>
      </c>
    </row>
    <row r="44" spans="1:8" ht="53.25" customHeight="1" thickBot="1" x14ac:dyDescent="0.3">
      <c r="A44" s="1030" t="s">
        <v>993</v>
      </c>
      <c r="B44" s="1031"/>
      <c r="C44" s="893">
        <f>$D$49/$C$19*C15</f>
        <v>379576.32180075027</v>
      </c>
      <c r="D44" s="894">
        <f>$D$49/$C$19*C16</f>
        <v>72300.251771571478</v>
      </c>
      <c r="E44" s="894">
        <f>$D$49/$C$19*C17</f>
        <v>179815.71238015839</v>
      </c>
      <c r="F44" s="895">
        <f>$D$49/$C$19*C18</f>
        <v>115929.7140475198</v>
      </c>
      <c r="G44" s="896">
        <f>SUM(C44:F44)</f>
        <v>747622</v>
      </c>
    </row>
    <row r="45" spans="1:8" ht="34.5" customHeight="1" thickBot="1" x14ac:dyDescent="0.3">
      <c r="A45" s="1032" t="s">
        <v>994</v>
      </c>
      <c r="B45" s="1033"/>
      <c r="C45" s="897">
        <f>SUM(C44+C43)</f>
        <v>242176.32180074914</v>
      </c>
      <c r="D45" s="898">
        <f>SUM(D44+D43)</f>
        <v>-431499.74822842848</v>
      </c>
      <c r="E45" s="898">
        <f>SUM(E44+E43)</f>
        <v>-1468984.2876198411</v>
      </c>
      <c r="F45" s="899">
        <f>SUM(F44+F43)</f>
        <v>-296270.28595248057</v>
      </c>
      <c r="G45" s="900">
        <f>SUM(G44+G43)</f>
        <v>-1954578.0000000009</v>
      </c>
    </row>
    <row r="46" spans="1:8" ht="34.5" customHeight="1" thickBot="1" x14ac:dyDescent="0.3">
      <c r="A46" s="1034"/>
      <c r="B46" s="1034"/>
      <c r="C46" s="901"/>
      <c r="D46" s="901"/>
      <c r="E46" s="901"/>
      <c r="G46" s="901"/>
    </row>
    <row r="47" spans="1:8" ht="23.25" customHeight="1" x14ac:dyDescent="0.25">
      <c r="A47" s="1034"/>
      <c r="B47" s="1034"/>
      <c r="C47" s="902" t="s">
        <v>995</v>
      </c>
      <c r="D47" s="903">
        <v>2702200</v>
      </c>
      <c r="E47" s="904"/>
      <c r="G47" s="901"/>
    </row>
    <row r="48" spans="1:8" ht="16.5" thickBot="1" x14ac:dyDescent="0.3">
      <c r="A48" s="1045"/>
      <c r="B48" s="1045"/>
      <c r="C48" s="905" t="s">
        <v>996</v>
      </c>
      <c r="D48" s="906">
        <v>1954578</v>
      </c>
      <c r="E48" s="904"/>
    </row>
    <row r="49" spans="1:7" ht="48" thickBot="1" x14ac:dyDescent="0.3">
      <c r="C49" s="907" t="s">
        <v>997</v>
      </c>
      <c r="D49" s="908">
        <f>D47-D48</f>
        <v>747622</v>
      </c>
      <c r="E49" s="901"/>
    </row>
    <row r="59" spans="1:7" ht="15.75" x14ac:dyDescent="0.25">
      <c r="A59" s="836"/>
      <c r="B59" s="836"/>
      <c r="C59" s="857"/>
      <c r="D59" s="857"/>
      <c r="E59" s="857"/>
      <c r="F59" s="857"/>
      <c r="G59" s="847"/>
    </row>
    <row r="60" spans="1:7" ht="23.25" customHeight="1" x14ac:dyDescent="0.25">
      <c r="A60" s="836"/>
      <c r="B60" s="836"/>
      <c r="C60" s="909"/>
      <c r="D60" s="909"/>
      <c r="E60" s="909"/>
      <c r="F60" s="909"/>
      <c r="G60" s="836"/>
    </row>
  </sheetData>
  <mergeCells count="37">
    <mergeCell ref="A4:G4"/>
    <mergeCell ref="A6:G6"/>
    <mergeCell ref="A7:G7"/>
    <mergeCell ref="A8:C8"/>
    <mergeCell ref="A14:B14"/>
    <mergeCell ref="A48:B48"/>
    <mergeCell ref="A1:C1"/>
    <mergeCell ref="A37:B37"/>
    <mergeCell ref="A38:B38"/>
    <mergeCell ref="A40:B40"/>
    <mergeCell ref="A41:B41"/>
    <mergeCell ref="A42:B42"/>
    <mergeCell ref="A43:B43"/>
    <mergeCell ref="A31:B31"/>
    <mergeCell ref="A32:B32"/>
    <mergeCell ref="A33:B33"/>
    <mergeCell ref="A34:B34"/>
    <mergeCell ref="A35:B35"/>
    <mergeCell ref="A36:B36"/>
    <mergeCell ref="A24:G24"/>
    <mergeCell ref="A25:B25"/>
    <mergeCell ref="D1:G1"/>
    <mergeCell ref="A44:B44"/>
    <mergeCell ref="A45:B45"/>
    <mergeCell ref="A46:B46"/>
    <mergeCell ref="A47:B47"/>
    <mergeCell ref="A26:B26"/>
    <mergeCell ref="A27:B27"/>
    <mergeCell ref="A28:B28"/>
    <mergeCell ref="A29:B29"/>
    <mergeCell ref="A15:B15"/>
    <mergeCell ref="A16:B16"/>
    <mergeCell ref="A17:B17"/>
    <mergeCell ref="A18:B18"/>
    <mergeCell ref="A19:B19"/>
    <mergeCell ref="A22:E22"/>
    <mergeCell ref="A3:G3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0"/>
  <sheetViews>
    <sheetView zoomScaleNormal="100" workbookViewId="0">
      <selection activeCell="C49" sqref="C49"/>
    </sheetView>
  </sheetViews>
  <sheetFormatPr defaultRowHeight="12.75" x14ac:dyDescent="0.25"/>
  <cols>
    <col min="1" max="1" width="11.85546875" style="68" customWidth="1"/>
    <col min="2" max="2" width="67.85546875" style="17" customWidth="1"/>
    <col min="3" max="3" width="21.42578125" style="17" customWidth="1"/>
    <col min="4" max="256" width="9.140625" style="17"/>
    <col min="257" max="257" width="11.85546875" style="17" customWidth="1"/>
    <col min="258" max="258" width="67.85546875" style="17" customWidth="1"/>
    <col min="259" max="259" width="21.42578125" style="17" customWidth="1"/>
    <col min="260" max="512" width="9.140625" style="17"/>
    <col min="513" max="513" width="11.85546875" style="17" customWidth="1"/>
    <col min="514" max="514" width="67.85546875" style="17" customWidth="1"/>
    <col min="515" max="515" width="21.42578125" style="17" customWidth="1"/>
    <col min="516" max="768" width="9.140625" style="17"/>
    <col min="769" max="769" width="11.85546875" style="17" customWidth="1"/>
    <col min="770" max="770" width="67.85546875" style="17" customWidth="1"/>
    <col min="771" max="771" width="21.42578125" style="17" customWidth="1"/>
    <col min="772" max="1024" width="9.140625" style="17"/>
    <col min="1025" max="1025" width="11.85546875" style="17" customWidth="1"/>
    <col min="1026" max="1026" width="67.85546875" style="17" customWidth="1"/>
    <col min="1027" max="1027" width="21.42578125" style="17" customWidth="1"/>
    <col min="1028" max="1280" width="9.140625" style="17"/>
    <col min="1281" max="1281" width="11.85546875" style="17" customWidth="1"/>
    <col min="1282" max="1282" width="67.85546875" style="17" customWidth="1"/>
    <col min="1283" max="1283" width="21.42578125" style="17" customWidth="1"/>
    <col min="1284" max="1536" width="9.140625" style="17"/>
    <col min="1537" max="1537" width="11.85546875" style="17" customWidth="1"/>
    <col min="1538" max="1538" width="67.85546875" style="17" customWidth="1"/>
    <col min="1539" max="1539" width="21.42578125" style="17" customWidth="1"/>
    <col min="1540" max="1792" width="9.140625" style="17"/>
    <col min="1793" max="1793" width="11.85546875" style="17" customWidth="1"/>
    <col min="1794" max="1794" width="67.85546875" style="17" customWidth="1"/>
    <col min="1795" max="1795" width="21.42578125" style="17" customWidth="1"/>
    <col min="1796" max="2048" width="9.140625" style="17"/>
    <col min="2049" max="2049" width="11.85546875" style="17" customWidth="1"/>
    <col min="2050" max="2050" width="67.85546875" style="17" customWidth="1"/>
    <col min="2051" max="2051" width="21.42578125" style="17" customWidth="1"/>
    <col min="2052" max="2304" width="9.140625" style="17"/>
    <col min="2305" max="2305" width="11.85546875" style="17" customWidth="1"/>
    <col min="2306" max="2306" width="67.85546875" style="17" customWidth="1"/>
    <col min="2307" max="2307" width="21.42578125" style="17" customWidth="1"/>
    <col min="2308" max="2560" width="9.140625" style="17"/>
    <col min="2561" max="2561" width="11.85546875" style="17" customWidth="1"/>
    <col min="2562" max="2562" width="67.85546875" style="17" customWidth="1"/>
    <col min="2563" max="2563" width="21.42578125" style="17" customWidth="1"/>
    <col min="2564" max="2816" width="9.140625" style="17"/>
    <col min="2817" max="2817" width="11.85546875" style="17" customWidth="1"/>
    <col min="2818" max="2818" width="67.85546875" style="17" customWidth="1"/>
    <col min="2819" max="2819" width="21.42578125" style="17" customWidth="1"/>
    <col min="2820" max="3072" width="9.140625" style="17"/>
    <col min="3073" max="3073" width="11.85546875" style="17" customWidth="1"/>
    <col min="3074" max="3074" width="67.85546875" style="17" customWidth="1"/>
    <col min="3075" max="3075" width="21.42578125" style="17" customWidth="1"/>
    <col min="3076" max="3328" width="9.140625" style="17"/>
    <col min="3329" max="3329" width="11.85546875" style="17" customWidth="1"/>
    <col min="3330" max="3330" width="67.85546875" style="17" customWidth="1"/>
    <col min="3331" max="3331" width="21.42578125" style="17" customWidth="1"/>
    <col min="3332" max="3584" width="9.140625" style="17"/>
    <col min="3585" max="3585" width="11.85546875" style="17" customWidth="1"/>
    <col min="3586" max="3586" width="67.85546875" style="17" customWidth="1"/>
    <col min="3587" max="3587" width="21.42578125" style="17" customWidth="1"/>
    <col min="3588" max="3840" width="9.140625" style="17"/>
    <col min="3841" max="3841" width="11.85546875" style="17" customWidth="1"/>
    <col min="3842" max="3842" width="67.85546875" style="17" customWidth="1"/>
    <col min="3843" max="3843" width="21.42578125" style="17" customWidth="1"/>
    <col min="3844" max="4096" width="9.140625" style="17"/>
    <col min="4097" max="4097" width="11.85546875" style="17" customWidth="1"/>
    <col min="4098" max="4098" width="67.85546875" style="17" customWidth="1"/>
    <col min="4099" max="4099" width="21.42578125" style="17" customWidth="1"/>
    <col min="4100" max="4352" width="9.140625" style="17"/>
    <col min="4353" max="4353" width="11.85546875" style="17" customWidth="1"/>
    <col min="4354" max="4354" width="67.85546875" style="17" customWidth="1"/>
    <col min="4355" max="4355" width="21.42578125" style="17" customWidth="1"/>
    <col min="4356" max="4608" width="9.140625" style="17"/>
    <col min="4609" max="4609" width="11.85546875" style="17" customWidth="1"/>
    <col min="4610" max="4610" width="67.85546875" style="17" customWidth="1"/>
    <col min="4611" max="4611" width="21.42578125" style="17" customWidth="1"/>
    <col min="4612" max="4864" width="9.140625" style="17"/>
    <col min="4865" max="4865" width="11.85546875" style="17" customWidth="1"/>
    <col min="4866" max="4866" width="67.85546875" style="17" customWidth="1"/>
    <col min="4867" max="4867" width="21.42578125" style="17" customWidth="1"/>
    <col min="4868" max="5120" width="9.140625" style="17"/>
    <col min="5121" max="5121" width="11.85546875" style="17" customWidth="1"/>
    <col min="5122" max="5122" width="67.85546875" style="17" customWidth="1"/>
    <col min="5123" max="5123" width="21.42578125" style="17" customWidth="1"/>
    <col min="5124" max="5376" width="9.140625" style="17"/>
    <col min="5377" max="5377" width="11.85546875" style="17" customWidth="1"/>
    <col min="5378" max="5378" width="67.85546875" style="17" customWidth="1"/>
    <col min="5379" max="5379" width="21.42578125" style="17" customWidth="1"/>
    <col min="5380" max="5632" width="9.140625" style="17"/>
    <col min="5633" max="5633" width="11.85546875" style="17" customWidth="1"/>
    <col min="5634" max="5634" width="67.85546875" style="17" customWidth="1"/>
    <col min="5635" max="5635" width="21.42578125" style="17" customWidth="1"/>
    <col min="5636" max="5888" width="9.140625" style="17"/>
    <col min="5889" max="5889" width="11.85546875" style="17" customWidth="1"/>
    <col min="5890" max="5890" width="67.85546875" style="17" customWidth="1"/>
    <col min="5891" max="5891" width="21.42578125" style="17" customWidth="1"/>
    <col min="5892" max="6144" width="9.140625" style="17"/>
    <col min="6145" max="6145" width="11.85546875" style="17" customWidth="1"/>
    <col min="6146" max="6146" width="67.85546875" style="17" customWidth="1"/>
    <col min="6147" max="6147" width="21.42578125" style="17" customWidth="1"/>
    <col min="6148" max="6400" width="9.140625" style="17"/>
    <col min="6401" max="6401" width="11.85546875" style="17" customWidth="1"/>
    <col min="6402" max="6402" width="67.85546875" style="17" customWidth="1"/>
    <col min="6403" max="6403" width="21.42578125" style="17" customWidth="1"/>
    <col min="6404" max="6656" width="9.140625" style="17"/>
    <col min="6657" max="6657" width="11.85546875" style="17" customWidth="1"/>
    <col min="6658" max="6658" width="67.85546875" style="17" customWidth="1"/>
    <col min="6659" max="6659" width="21.42578125" style="17" customWidth="1"/>
    <col min="6660" max="6912" width="9.140625" style="17"/>
    <col min="6913" max="6913" width="11.85546875" style="17" customWidth="1"/>
    <col min="6914" max="6914" width="67.85546875" style="17" customWidth="1"/>
    <col min="6915" max="6915" width="21.42578125" style="17" customWidth="1"/>
    <col min="6916" max="7168" width="9.140625" style="17"/>
    <col min="7169" max="7169" width="11.85546875" style="17" customWidth="1"/>
    <col min="7170" max="7170" width="67.85546875" style="17" customWidth="1"/>
    <col min="7171" max="7171" width="21.42578125" style="17" customWidth="1"/>
    <col min="7172" max="7424" width="9.140625" style="17"/>
    <col min="7425" max="7425" width="11.85546875" style="17" customWidth="1"/>
    <col min="7426" max="7426" width="67.85546875" style="17" customWidth="1"/>
    <col min="7427" max="7427" width="21.42578125" style="17" customWidth="1"/>
    <col min="7428" max="7680" width="9.140625" style="17"/>
    <col min="7681" max="7681" width="11.85546875" style="17" customWidth="1"/>
    <col min="7682" max="7682" width="67.85546875" style="17" customWidth="1"/>
    <col min="7683" max="7683" width="21.42578125" style="17" customWidth="1"/>
    <col min="7684" max="7936" width="9.140625" style="17"/>
    <col min="7937" max="7937" width="11.85546875" style="17" customWidth="1"/>
    <col min="7938" max="7938" width="67.85546875" style="17" customWidth="1"/>
    <col min="7939" max="7939" width="21.42578125" style="17" customWidth="1"/>
    <col min="7940" max="8192" width="9.140625" style="17"/>
    <col min="8193" max="8193" width="11.85546875" style="17" customWidth="1"/>
    <col min="8194" max="8194" width="67.85546875" style="17" customWidth="1"/>
    <col min="8195" max="8195" width="21.42578125" style="17" customWidth="1"/>
    <col min="8196" max="8448" width="9.140625" style="17"/>
    <col min="8449" max="8449" width="11.85546875" style="17" customWidth="1"/>
    <col min="8450" max="8450" width="67.85546875" style="17" customWidth="1"/>
    <col min="8451" max="8451" width="21.42578125" style="17" customWidth="1"/>
    <col min="8452" max="8704" width="9.140625" style="17"/>
    <col min="8705" max="8705" width="11.85546875" style="17" customWidth="1"/>
    <col min="8706" max="8706" width="67.85546875" style="17" customWidth="1"/>
    <col min="8707" max="8707" width="21.42578125" style="17" customWidth="1"/>
    <col min="8708" max="8960" width="9.140625" style="17"/>
    <col min="8961" max="8961" width="11.85546875" style="17" customWidth="1"/>
    <col min="8962" max="8962" width="67.85546875" style="17" customWidth="1"/>
    <col min="8963" max="8963" width="21.42578125" style="17" customWidth="1"/>
    <col min="8964" max="9216" width="9.140625" style="17"/>
    <col min="9217" max="9217" width="11.85546875" style="17" customWidth="1"/>
    <col min="9218" max="9218" width="67.85546875" style="17" customWidth="1"/>
    <col min="9219" max="9219" width="21.42578125" style="17" customWidth="1"/>
    <col min="9220" max="9472" width="9.140625" style="17"/>
    <col min="9473" max="9473" width="11.85546875" style="17" customWidth="1"/>
    <col min="9474" max="9474" width="67.85546875" style="17" customWidth="1"/>
    <col min="9475" max="9475" width="21.42578125" style="17" customWidth="1"/>
    <col min="9476" max="9728" width="9.140625" style="17"/>
    <col min="9729" max="9729" width="11.85546875" style="17" customWidth="1"/>
    <col min="9730" max="9730" width="67.85546875" style="17" customWidth="1"/>
    <col min="9731" max="9731" width="21.42578125" style="17" customWidth="1"/>
    <col min="9732" max="9984" width="9.140625" style="17"/>
    <col min="9985" max="9985" width="11.85546875" style="17" customWidth="1"/>
    <col min="9986" max="9986" width="67.85546875" style="17" customWidth="1"/>
    <col min="9987" max="9987" width="21.42578125" style="17" customWidth="1"/>
    <col min="9988" max="10240" width="9.140625" style="17"/>
    <col min="10241" max="10241" width="11.85546875" style="17" customWidth="1"/>
    <col min="10242" max="10242" width="67.85546875" style="17" customWidth="1"/>
    <col min="10243" max="10243" width="21.42578125" style="17" customWidth="1"/>
    <col min="10244" max="10496" width="9.140625" style="17"/>
    <col min="10497" max="10497" width="11.85546875" style="17" customWidth="1"/>
    <col min="10498" max="10498" width="67.85546875" style="17" customWidth="1"/>
    <col min="10499" max="10499" width="21.42578125" style="17" customWidth="1"/>
    <col min="10500" max="10752" width="9.140625" style="17"/>
    <col min="10753" max="10753" width="11.85546875" style="17" customWidth="1"/>
    <col min="10754" max="10754" width="67.85546875" style="17" customWidth="1"/>
    <col min="10755" max="10755" width="21.42578125" style="17" customWidth="1"/>
    <col min="10756" max="11008" width="9.140625" style="17"/>
    <col min="11009" max="11009" width="11.85546875" style="17" customWidth="1"/>
    <col min="11010" max="11010" width="67.85546875" style="17" customWidth="1"/>
    <col min="11011" max="11011" width="21.42578125" style="17" customWidth="1"/>
    <col min="11012" max="11264" width="9.140625" style="17"/>
    <col min="11265" max="11265" width="11.85546875" style="17" customWidth="1"/>
    <col min="11266" max="11266" width="67.85546875" style="17" customWidth="1"/>
    <col min="11267" max="11267" width="21.42578125" style="17" customWidth="1"/>
    <col min="11268" max="11520" width="9.140625" style="17"/>
    <col min="11521" max="11521" width="11.85546875" style="17" customWidth="1"/>
    <col min="11522" max="11522" width="67.85546875" style="17" customWidth="1"/>
    <col min="11523" max="11523" width="21.42578125" style="17" customWidth="1"/>
    <col min="11524" max="11776" width="9.140625" style="17"/>
    <col min="11777" max="11777" width="11.85546875" style="17" customWidth="1"/>
    <col min="11778" max="11778" width="67.85546875" style="17" customWidth="1"/>
    <col min="11779" max="11779" width="21.42578125" style="17" customWidth="1"/>
    <col min="11780" max="12032" width="9.140625" style="17"/>
    <col min="12033" max="12033" width="11.85546875" style="17" customWidth="1"/>
    <col min="12034" max="12034" width="67.85546875" style="17" customWidth="1"/>
    <col min="12035" max="12035" width="21.42578125" style="17" customWidth="1"/>
    <col min="12036" max="12288" width="9.140625" style="17"/>
    <col min="12289" max="12289" width="11.85546875" style="17" customWidth="1"/>
    <col min="12290" max="12290" width="67.85546875" style="17" customWidth="1"/>
    <col min="12291" max="12291" width="21.42578125" style="17" customWidth="1"/>
    <col min="12292" max="12544" width="9.140625" style="17"/>
    <col min="12545" max="12545" width="11.85546875" style="17" customWidth="1"/>
    <col min="12546" max="12546" width="67.85546875" style="17" customWidth="1"/>
    <col min="12547" max="12547" width="21.42578125" style="17" customWidth="1"/>
    <col min="12548" max="12800" width="9.140625" style="17"/>
    <col min="12801" max="12801" width="11.85546875" style="17" customWidth="1"/>
    <col min="12802" max="12802" width="67.85546875" style="17" customWidth="1"/>
    <col min="12803" max="12803" width="21.42578125" style="17" customWidth="1"/>
    <col min="12804" max="13056" width="9.140625" style="17"/>
    <col min="13057" max="13057" width="11.85546875" style="17" customWidth="1"/>
    <col min="13058" max="13058" width="67.85546875" style="17" customWidth="1"/>
    <col min="13059" max="13059" width="21.42578125" style="17" customWidth="1"/>
    <col min="13060" max="13312" width="9.140625" style="17"/>
    <col min="13313" max="13313" width="11.85546875" style="17" customWidth="1"/>
    <col min="13314" max="13314" width="67.85546875" style="17" customWidth="1"/>
    <col min="13315" max="13315" width="21.42578125" style="17" customWidth="1"/>
    <col min="13316" max="13568" width="9.140625" style="17"/>
    <col min="13569" max="13569" width="11.85546875" style="17" customWidth="1"/>
    <col min="13570" max="13570" width="67.85546875" style="17" customWidth="1"/>
    <col min="13571" max="13571" width="21.42578125" style="17" customWidth="1"/>
    <col min="13572" max="13824" width="9.140625" style="17"/>
    <col min="13825" max="13825" width="11.85546875" style="17" customWidth="1"/>
    <col min="13826" max="13826" width="67.85546875" style="17" customWidth="1"/>
    <col min="13827" max="13827" width="21.42578125" style="17" customWidth="1"/>
    <col min="13828" max="14080" width="9.140625" style="17"/>
    <col min="14081" max="14081" width="11.85546875" style="17" customWidth="1"/>
    <col min="14082" max="14082" width="67.85546875" style="17" customWidth="1"/>
    <col min="14083" max="14083" width="21.42578125" style="17" customWidth="1"/>
    <col min="14084" max="14336" width="9.140625" style="17"/>
    <col min="14337" max="14337" width="11.85546875" style="17" customWidth="1"/>
    <col min="14338" max="14338" width="67.85546875" style="17" customWidth="1"/>
    <col min="14339" max="14339" width="21.42578125" style="17" customWidth="1"/>
    <col min="14340" max="14592" width="9.140625" style="17"/>
    <col min="14593" max="14593" width="11.85546875" style="17" customWidth="1"/>
    <col min="14594" max="14594" width="67.85546875" style="17" customWidth="1"/>
    <col min="14595" max="14595" width="21.42578125" style="17" customWidth="1"/>
    <col min="14596" max="14848" width="9.140625" style="17"/>
    <col min="14849" max="14849" width="11.85546875" style="17" customWidth="1"/>
    <col min="14850" max="14850" width="67.85546875" style="17" customWidth="1"/>
    <col min="14851" max="14851" width="21.42578125" style="17" customWidth="1"/>
    <col min="14852" max="15104" width="9.140625" style="17"/>
    <col min="15105" max="15105" width="11.85546875" style="17" customWidth="1"/>
    <col min="15106" max="15106" width="67.85546875" style="17" customWidth="1"/>
    <col min="15107" max="15107" width="21.42578125" style="17" customWidth="1"/>
    <col min="15108" max="15360" width="9.140625" style="17"/>
    <col min="15361" max="15361" width="11.85546875" style="17" customWidth="1"/>
    <col min="15362" max="15362" width="67.85546875" style="17" customWidth="1"/>
    <col min="15363" max="15363" width="21.42578125" style="17" customWidth="1"/>
    <col min="15364" max="15616" width="9.140625" style="17"/>
    <col min="15617" max="15617" width="11.85546875" style="17" customWidth="1"/>
    <col min="15618" max="15618" width="67.85546875" style="17" customWidth="1"/>
    <col min="15619" max="15619" width="21.42578125" style="17" customWidth="1"/>
    <col min="15620" max="15872" width="9.140625" style="17"/>
    <col min="15873" max="15873" width="11.85546875" style="17" customWidth="1"/>
    <col min="15874" max="15874" width="67.85546875" style="17" customWidth="1"/>
    <col min="15875" max="15875" width="21.42578125" style="17" customWidth="1"/>
    <col min="15876" max="16128" width="9.140625" style="17"/>
    <col min="16129" max="16129" width="11.85546875" style="17" customWidth="1"/>
    <col min="16130" max="16130" width="67.85546875" style="17" customWidth="1"/>
    <col min="16131" max="16131" width="21.42578125" style="17" customWidth="1"/>
    <col min="16132" max="16384" width="9.140625" style="17"/>
  </cols>
  <sheetData>
    <row r="1" spans="1:3" s="2" customFormat="1" ht="21" customHeight="1" x14ac:dyDescent="0.25">
      <c r="A1" s="1"/>
      <c r="B1" s="1066" t="s">
        <v>1006</v>
      </c>
      <c r="C1" s="1066"/>
    </row>
    <row r="2" spans="1:3" s="2" customFormat="1" ht="21" customHeight="1" x14ac:dyDescent="0.25">
      <c r="A2" s="1"/>
      <c r="B2" s="3"/>
      <c r="C2" s="3"/>
    </row>
    <row r="3" spans="1:3" s="2" customFormat="1" ht="21" customHeight="1" thickBot="1" x14ac:dyDescent="0.3">
      <c r="A3" s="1"/>
      <c r="B3" s="3"/>
      <c r="C3" s="3"/>
    </row>
    <row r="4" spans="1:3" s="7" customFormat="1" ht="34.5" customHeight="1" x14ac:dyDescent="0.25">
      <c r="A4" s="4" t="s">
        <v>0</v>
      </c>
      <c r="B4" s="5" t="s">
        <v>998</v>
      </c>
      <c r="C4" s="6" t="s">
        <v>1</v>
      </c>
    </row>
    <row r="5" spans="1:3" s="7" customFormat="1" ht="24.75" thickBot="1" x14ac:dyDescent="0.3">
      <c r="A5" s="8" t="s">
        <v>2</v>
      </c>
      <c r="B5" s="9" t="s">
        <v>3</v>
      </c>
      <c r="C5" s="10" t="s">
        <v>1</v>
      </c>
    </row>
    <row r="6" spans="1:3" s="13" customFormat="1" ht="15.95" customHeight="1" thickBot="1" x14ac:dyDescent="0.3">
      <c r="A6" s="11"/>
      <c r="B6" s="11"/>
      <c r="C6" s="12" t="s">
        <v>4</v>
      </c>
    </row>
    <row r="7" spans="1:3" ht="13.5" thickBot="1" x14ac:dyDescent="0.3">
      <c r="A7" s="14" t="s">
        <v>5</v>
      </c>
      <c r="B7" s="15" t="s">
        <v>6</v>
      </c>
      <c r="C7" s="16" t="s">
        <v>7</v>
      </c>
    </row>
    <row r="8" spans="1:3" s="21" customFormat="1" ht="12.95" customHeight="1" thickBot="1" x14ac:dyDescent="0.3">
      <c r="A8" s="18">
        <v>1</v>
      </c>
      <c r="B8" s="19">
        <v>2</v>
      </c>
      <c r="C8" s="20">
        <v>3</v>
      </c>
    </row>
    <row r="9" spans="1:3" s="21" customFormat="1" ht="15.95" customHeight="1" thickBot="1" x14ac:dyDescent="0.3">
      <c r="A9" s="22"/>
      <c r="B9" s="23" t="s">
        <v>8</v>
      </c>
      <c r="C9" s="24"/>
    </row>
    <row r="10" spans="1:3" s="27" customFormat="1" ht="12" customHeight="1" thickBot="1" x14ac:dyDescent="0.3">
      <c r="A10" s="18" t="s">
        <v>9</v>
      </c>
      <c r="B10" s="25" t="s">
        <v>10</v>
      </c>
      <c r="C10" s="26">
        <f>SUM(C11:C20)</f>
        <v>0</v>
      </c>
    </row>
    <row r="11" spans="1:3" s="27" customFormat="1" ht="12" customHeight="1" x14ac:dyDescent="0.25">
      <c r="A11" s="28" t="s">
        <v>11</v>
      </c>
      <c r="B11" s="29" t="s">
        <v>12</v>
      </c>
      <c r="C11" s="911"/>
    </row>
    <row r="12" spans="1:3" s="27" customFormat="1" ht="12" customHeight="1" x14ac:dyDescent="0.25">
      <c r="A12" s="30" t="s">
        <v>13</v>
      </c>
      <c r="B12" s="31" t="s">
        <v>14</v>
      </c>
      <c r="C12" s="912"/>
    </row>
    <row r="13" spans="1:3" s="27" customFormat="1" ht="12" customHeight="1" x14ac:dyDescent="0.25">
      <c r="A13" s="30" t="s">
        <v>15</v>
      </c>
      <c r="B13" s="31" t="s">
        <v>16</v>
      </c>
      <c r="C13" s="912"/>
    </row>
    <row r="14" spans="1:3" s="27" customFormat="1" ht="12" customHeight="1" x14ac:dyDescent="0.25">
      <c r="A14" s="30" t="s">
        <v>17</v>
      </c>
      <c r="B14" s="31" t="s">
        <v>18</v>
      </c>
      <c r="C14" s="912"/>
    </row>
    <row r="15" spans="1:3" s="27" customFormat="1" ht="12" customHeight="1" x14ac:dyDescent="0.25">
      <c r="A15" s="30" t="s">
        <v>19</v>
      </c>
      <c r="B15" s="31" t="s">
        <v>20</v>
      </c>
      <c r="C15" s="912"/>
    </row>
    <row r="16" spans="1:3" s="27" customFormat="1" ht="12" customHeight="1" x14ac:dyDescent="0.25">
      <c r="A16" s="30" t="s">
        <v>21</v>
      </c>
      <c r="B16" s="31" t="s">
        <v>22</v>
      </c>
      <c r="C16" s="912"/>
    </row>
    <row r="17" spans="1:3" s="27" customFormat="1" ht="12" customHeight="1" x14ac:dyDescent="0.25">
      <c r="A17" s="30" t="s">
        <v>23</v>
      </c>
      <c r="B17" s="32" t="s">
        <v>24</v>
      </c>
      <c r="C17" s="912"/>
    </row>
    <row r="18" spans="1:3" s="27" customFormat="1" ht="12" customHeight="1" x14ac:dyDescent="0.25">
      <c r="A18" s="30" t="s">
        <v>25</v>
      </c>
      <c r="B18" s="31" t="s">
        <v>26</v>
      </c>
      <c r="C18" s="913"/>
    </row>
    <row r="19" spans="1:3" s="33" customFormat="1" ht="12" customHeight="1" x14ac:dyDescent="0.25">
      <c r="A19" s="30" t="s">
        <v>27</v>
      </c>
      <c r="B19" s="31" t="s">
        <v>28</v>
      </c>
      <c r="C19" s="912"/>
    </row>
    <row r="20" spans="1:3" s="33" customFormat="1" ht="12" customHeight="1" thickBot="1" x14ac:dyDescent="0.3">
      <c r="A20" s="30" t="s">
        <v>29</v>
      </c>
      <c r="B20" s="32" t="s">
        <v>30</v>
      </c>
      <c r="C20" s="914"/>
    </row>
    <row r="21" spans="1:3" s="27" customFormat="1" ht="12" customHeight="1" thickBot="1" x14ac:dyDescent="0.3">
      <c r="A21" s="18" t="s">
        <v>31</v>
      </c>
      <c r="B21" s="25" t="s">
        <v>32</v>
      </c>
      <c r="C21" s="44">
        <f>SUM(C22:C24)</f>
        <v>3112200</v>
      </c>
    </row>
    <row r="22" spans="1:3" s="33" customFormat="1" ht="12" customHeight="1" x14ac:dyDescent="0.25">
      <c r="A22" s="30" t="s">
        <v>33</v>
      </c>
      <c r="B22" s="34" t="s">
        <v>34</v>
      </c>
      <c r="C22" s="912"/>
    </row>
    <row r="23" spans="1:3" s="33" customFormat="1" ht="12" customHeight="1" x14ac:dyDescent="0.25">
      <c r="A23" s="30" t="s">
        <v>35</v>
      </c>
      <c r="B23" s="31" t="s">
        <v>36</v>
      </c>
      <c r="C23" s="912"/>
    </row>
    <row r="24" spans="1:3" s="33" customFormat="1" ht="12" customHeight="1" x14ac:dyDescent="0.25">
      <c r="A24" s="30" t="s">
        <v>37</v>
      </c>
      <c r="B24" s="31" t="s">
        <v>38</v>
      </c>
      <c r="C24" s="912">
        <v>3112200</v>
      </c>
    </row>
    <row r="25" spans="1:3" s="33" customFormat="1" ht="12" customHeight="1" thickBot="1" x14ac:dyDescent="0.3">
      <c r="A25" s="30" t="s">
        <v>39</v>
      </c>
      <c r="B25" s="31" t="s">
        <v>40</v>
      </c>
      <c r="C25" s="912"/>
    </row>
    <row r="26" spans="1:3" s="33" customFormat="1" ht="12" customHeight="1" thickBot="1" x14ac:dyDescent="0.3">
      <c r="A26" s="35" t="s">
        <v>41</v>
      </c>
      <c r="B26" s="36" t="s">
        <v>42</v>
      </c>
      <c r="C26" s="49"/>
    </row>
    <row r="27" spans="1:3" s="33" customFormat="1" ht="12" customHeight="1" thickBot="1" x14ac:dyDescent="0.3">
      <c r="A27" s="35" t="s">
        <v>43</v>
      </c>
      <c r="B27" s="36" t="s">
        <v>44</v>
      </c>
      <c r="C27" s="26">
        <f>+C28+C29</f>
        <v>0</v>
      </c>
    </row>
    <row r="28" spans="1:3" s="33" customFormat="1" ht="12" customHeight="1" x14ac:dyDescent="0.25">
      <c r="A28" s="37" t="s">
        <v>45</v>
      </c>
      <c r="B28" s="38" t="s">
        <v>36</v>
      </c>
      <c r="C28" s="39"/>
    </row>
    <row r="29" spans="1:3" s="33" customFormat="1" ht="12" customHeight="1" x14ac:dyDescent="0.25">
      <c r="A29" s="37" t="s">
        <v>46</v>
      </c>
      <c r="B29" s="40" t="s">
        <v>47</v>
      </c>
      <c r="C29" s="41"/>
    </row>
    <row r="30" spans="1:3" s="33" customFormat="1" ht="12" customHeight="1" thickBot="1" x14ac:dyDescent="0.3">
      <c r="A30" s="30" t="s">
        <v>48</v>
      </c>
      <c r="B30" s="42" t="s">
        <v>49</v>
      </c>
      <c r="C30" s="43"/>
    </row>
    <row r="31" spans="1:3" s="33" customFormat="1" ht="12" customHeight="1" thickBot="1" x14ac:dyDescent="0.3">
      <c r="A31" s="35" t="s">
        <v>50</v>
      </c>
      <c r="B31" s="36" t="s">
        <v>51</v>
      </c>
      <c r="C31" s="44">
        <f>+C32+C33+C34</f>
        <v>0</v>
      </c>
    </row>
    <row r="32" spans="1:3" s="33" customFormat="1" ht="12" customHeight="1" x14ac:dyDescent="0.25">
      <c r="A32" s="37" t="s">
        <v>52</v>
      </c>
      <c r="B32" s="38" t="s">
        <v>53</v>
      </c>
      <c r="C32" s="45"/>
    </row>
    <row r="33" spans="1:3" s="33" customFormat="1" ht="12" customHeight="1" x14ac:dyDescent="0.25">
      <c r="A33" s="37" t="s">
        <v>54</v>
      </c>
      <c r="B33" s="40" t="s">
        <v>55</v>
      </c>
      <c r="C33" s="46"/>
    </row>
    <row r="34" spans="1:3" s="33" customFormat="1" ht="12" customHeight="1" thickBot="1" x14ac:dyDescent="0.3">
      <c r="A34" s="30" t="s">
        <v>56</v>
      </c>
      <c r="B34" s="47" t="s">
        <v>57</v>
      </c>
      <c r="C34" s="48"/>
    </row>
    <row r="35" spans="1:3" s="27" customFormat="1" ht="12" customHeight="1" thickBot="1" x14ac:dyDescent="0.3">
      <c r="A35" s="35" t="s">
        <v>58</v>
      </c>
      <c r="B35" s="36" t="s">
        <v>59</v>
      </c>
      <c r="C35" s="49"/>
    </row>
    <row r="36" spans="1:3" s="27" customFormat="1" ht="12" customHeight="1" thickBot="1" x14ac:dyDescent="0.3">
      <c r="A36" s="35" t="s">
        <v>60</v>
      </c>
      <c r="B36" s="36" t="s">
        <v>61</v>
      </c>
      <c r="C36" s="50"/>
    </row>
    <row r="37" spans="1:3" s="27" customFormat="1" ht="12" customHeight="1" thickBot="1" x14ac:dyDescent="0.3">
      <c r="A37" s="18" t="s">
        <v>62</v>
      </c>
      <c r="B37" s="36" t="s">
        <v>63</v>
      </c>
      <c r="C37" s="51">
        <f>+C10+C21+C26+C27+C31+C35+C36</f>
        <v>3112200</v>
      </c>
    </row>
    <row r="38" spans="1:3" s="27" customFormat="1" ht="12" customHeight="1" thickBot="1" x14ac:dyDescent="0.3">
      <c r="A38" s="52" t="s">
        <v>64</v>
      </c>
      <c r="B38" s="36" t="s">
        <v>65</v>
      </c>
      <c r="C38" s="51">
        <f>+C39+C40+C41</f>
        <v>43995043</v>
      </c>
    </row>
    <row r="39" spans="1:3" s="27" customFormat="1" ht="12" customHeight="1" x14ac:dyDescent="0.25">
      <c r="A39" s="37" t="s">
        <v>66</v>
      </c>
      <c r="B39" s="38" t="s">
        <v>67</v>
      </c>
      <c r="C39" s="45">
        <v>94243</v>
      </c>
    </row>
    <row r="40" spans="1:3" s="27" customFormat="1" ht="12" customHeight="1" x14ac:dyDescent="0.25">
      <c r="A40" s="37" t="s">
        <v>68</v>
      </c>
      <c r="B40" s="40" t="s">
        <v>69</v>
      </c>
      <c r="C40" s="46"/>
    </row>
    <row r="41" spans="1:3" s="33" customFormat="1" ht="12" customHeight="1" thickBot="1" x14ac:dyDescent="0.3">
      <c r="A41" s="30" t="s">
        <v>70</v>
      </c>
      <c r="B41" s="47" t="s">
        <v>71</v>
      </c>
      <c r="C41" s="48">
        <v>43900800</v>
      </c>
    </row>
    <row r="42" spans="1:3" s="33" customFormat="1" ht="15" customHeight="1" thickBot="1" x14ac:dyDescent="0.25">
      <c r="A42" s="52" t="s">
        <v>72</v>
      </c>
      <c r="B42" s="53" t="s">
        <v>73</v>
      </c>
      <c r="C42" s="54">
        <f>+C37+C38</f>
        <v>47107243</v>
      </c>
    </row>
    <row r="43" spans="1:3" s="33" customFormat="1" ht="15" customHeight="1" x14ac:dyDescent="0.25">
      <c r="A43" s="55"/>
      <c r="B43" s="56"/>
      <c r="C43" s="57"/>
    </row>
    <row r="44" spans="1:3" ht="13.5" thickBot="1" x14ac:dyDescent="0.3">
      <c r="A44" s="58"/>
      <c r="B44" s="59"/>
      <c r="C44" s="60"/>
    </row>
    <row r="45" spans="1:3" s="21" customFormat="1" ht="16.5" customHeight="1" thickBot="1" x14ac:dyDescent="0.3">
      <c r="A45" s="61"/>
      <c r="B45" s="62" t="s">
        <v>74</v>
      </c>
      <c r="C45" s="63"/>
    </row>
    <row r="46" spans="1:3" s="64" customFormat="1" ht="12" customHeight="1" thickBot="1" x14ac:dyDescent="0.3">
      <c r="A46" s="35" t="s">
        <v>9</v>
      </c>
      <c r="B46" s="36" t="s">
        <v>75</v>
      </c>
      <c r="C46" s="44">
        <f>SUM(C47:C51)</f>
        <v>47107243</v>
      </c>
    </row>
    <row r="47" spans="1:3" ht="12" customHeight="1" x14ac:dyDescent="0.25">
      <c r="A47" s="30" t="s">
        <v>11</v>
      </c>
      <c r="B47" s="34" t="s">
        <v>76</v>
      </c>
      <c r="C47" s="45">
        <v>36242687</v>
      </c>
    </row>
    <row r="48" spans="1:3" ht="12" customHeight="1" x14ac:dyDescent="0.25">
      <c r="A48" s="30" t="s">
        <v>13</v>
      </c>
      <c r="B48" s="31" t="s">
        <v>77</v>
      </c>
      <c r="C48" s="65">
        <v>6902184</v>
      </c>
    </row>
    <row r="49" spans="1:3" ht="12" customHeight="1" x14ac:dyDescent="0.25">
      <c r="A49" s="30" t="s">
        <v>15</v>
      </c>
      <c r="B49" s="31" t="s">
        <v>78</v>
      </c>
      <c r="C49" s="65">
        <v>3214750</v>
      </c>
    </row>
    <row r="50" spans="1:3" ht="12" customHeight="1" x14ac:dyDescent="0.25">
      <c r="A50" s="30" t="s">
        <v>17</v>
      </c>
      <c r="B50" s="31" t="s">
        <v>79</v>
      </c>
      <c r="C50" s="65"/>
    </row>
    <row r="51" spans="1:3" ht="12" customHeight="1" thickBot="1" x14ac:dyDescent="0.3">
      <c r="A51" s="30" t="s">
        <v>19</v>
      </c>
      <c r="B51" s="31" t="s">
        <v>80</v>
      </c>
      <c r="C51" s="65">
        <v>747622</v>
      </c>
    </row>
    <row r="52" spans="1:3" ht="12" customHeight="1" thickBot="1" x14ac:dyDescent="0.3">
      <c r="A52" s="35" t="s">
        <v>31</v>
      </c>
      <c r="B52" s="36" t="s">
        <v>81</v>
      </c>
      <c r="C52" s="44">
        <f>SUM(C53:C55)</f>
        <v>0</v>
      </c>
    </row>
    <row r="53" spans="1:3" s="64" customFormat="1" ht="12" customHeight="1" x14ac:dyDescent="0.25">
      <c r="A53" s="30" t="s">
        <v>33</v>
      </c>
      <c r="B53" s="34" t="s">
        <v>82</v>
      </c>
      <c r="C53" s="45"/>
    </row>
    <row r="54" spans="1:3" ht="12" customHeight="1" x14ac:dyDescent="0.25">
      <c r="A54" s="30" t="s">
        <v>35</v>
      </c>
      <c r="B54" s="31" t="s">
        <v>83</v>
      </c>
      <c r="C54" s="65"/>
    </row>
    <row r="55" spans="1:3" ht="12" customHeight="1" x14ac:dyDescent="0.25">
      <c r="A55" s="30" t="s">
        <v>37</v>
      </c>
      <c r="B55" s="31" t="s">
        <v>84</v>
      </c>
      <c r="C55" s="65"/>
    </row>
    <row r="56" spans="1:3" ht="12" customHeight="1" thickBot="1" x14ac:dyDescent="0.3">
      <c r="A56" s="30" t="s">
        <v>39</v>
      </c>
      <c r="B56" s="31" t="s">
        <v>85</v>
      </c>
      <c r="C56" s="65"/>
    </row>
    <row r="57" spans="1:3" ht="15" customHeight="1" thickBot="1" x14ac:dyDescent="0.3">
      <c r="A57" s="35" t="s">
        <v>41</v>
      </c>
      <c r="B57" s="66" t="s">
        <v>86</v>
      </c>
      <c r="C57" s="67">
        <f>+C46+C52</f>
        <v>47107243</v>
      </c>
    </row>
    <row r="58" spans="1:3" ht="13.5" thickBot="1" x14ac:dyDescent="0.3">
      <c r="C58" s="69"/>
    </row>
    <row r="59" spans="1:3" ht="15" customHeight="1" thickBot="1" x14ac:dyDescent="0.3">
      <c r="A59" s="70" t="s">
        <v>87</v>
      </c>
      <c r="B59" s="71"/>
      <c r="C59" s="72">
        <v>8</v>
      </c>
    </row>
    <row r="60" spans="1:3" ht="14.25" customHeight="1" thickBot="1" x14ac:dyDescent="0.3">
      <c r="A60" s="70" t="s">
        <v>88</v>
      </c>
      <c r="B60" s="71"/>
      <c r="C60" s="7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33"/>
  <sheetViews>
    <sheetView tabSelected="1" topLeftCell="A4" zoomScale="115" zoomScaleNormal="115" zoomScaleSheetLayoutView="100" workbookViewId="0">
      <selection activeCell="C13" sqref="C13"/>
    </sheetView>
  </sheetViews>
  <sheetFormatPr defaultRowHeight="12.75" x14ac:dyDescent="0.25"/>
  <cols>
    <col min="1" max="1" width="5.85546875" style="301" customWidth="1"/>
    <col min="2" max="2" width="47.28515625" style="302" customWidth="1"/>
    <col min="3" max="3" width="14" style="301" customWidth="1"/>
    <col min="4" max="4" width="47.28515625" style="301" customWidth="1"/>
    <col min="5" max="5" width="14" style="301" customWidth="1"/>
    <col min="6" max="6" width="4.140625" style="301" customWidth="1"/>
    <col min="7" max="256" width="9.140625" style="301"/>
    <col min="257" max="257" width="5.85546875" style="301" customWidth="1"/>
    <col min="258" max="258" width="47.28515625" style="301" customWidth="1"/>
    <col min="259" max="259" width="14" style="301" customWidth="1"/>
    <col min="260" max="260" width="47.28515625" style="301" customWidth="1"/>
    <col min="261" max="261" width="14" style="301" customWidth="1"/>
    <col min="262" max="262" width="4.140625" style="301" customWidth="1"/>
    <col min="263" max="512" width="9.140625" style="301"/>
    <col min="513" max="513" width="5.85546875" style="301" customWidth="1"/>
    <col min="514" max="514" width="47.28515625" style="301" customWidth="1"/>
    <col min="515" max="515" width="14" style="301" customWidth="1"/>
    <col min="516" max="516" width="47.28515625" style="301" customWidth="1"/>
    <col min="517" max="517" width="14" style="301" customWidth="1"/>
    <col min="518" max="518" width="4.140625" style="301" customWidth="1"/>
    <col min="519" max="768" width="9.140625" style="301"/>
    <col min="769" max="769" width="5.85546875" style="301" customWidth="1"/>
    <col min="770" max="770" width="47.28515625" style="301" customWidth="1"/>
    <col min="771" max="771" width="14" style="301" customWidth="1"/>
    <col min="772" max="772" width="47.28515625" style="301" customWidth="1"/>
    <col min="773" max="773" width="14" style="301" customWidth="1"/>
    <col min="774" max="774" width="4.140625" style="301" customWidth="1"/>
    <col min="775" max="1024" width="9.140625" style="301"/>
    <col min="1025" max="1025" width="5.85546875" style="301" customWidth="1"/>
    <col min="1026" max="1026" width="47.28515625" style="301" customWidth="1"/>
    <col min="1027" max="1027" width="14" style="301" customWidth="1"/>
    <col min="1028" max="1028" width="47.28515625" style="301" customWidth="1"/>
    <col min="1029" max="1029" width="14" style="301" customWidth="1"/>
    <col min="1030" max="1030" width="4.140625" style="301" customWidth="1"/>
    <col min="1031" max="1280" width="9.140625" style="301"/>
    <col min="1281" max="1281" width="5.85546875" style="301" customWidth="1"/>
    <col min="1282" max="1282" width="47.28515625" style="301" customWidth="1"/>
    <col min="1283" max="1283" width="14" style="301" customWidth="1"/>
    <col min="1284" max="1284" width="47.28515625" style="301" customWidth="1"/>
    <col min="1285" max="1285" width="14" style="301" customWidth="1"/>
    <col min="1286" max="1286" width="4.140625" style="301" customWidth="1"/>
    <col min="1287" max="1536" width="9.140625" style="301"/>
    <col min="1537" max="1537" width="5.85546875" style="301" customWidth="1"/>
    <col min="1538" max="1538" width="47.28515625" style="301" customWidth="1"/>
    <col min="1539" max="1539" width="14" style="301" customWidth="1"/>
    <col min="1540" max="1540" width="47.28515625" style="301" customWidth="1"/>
    <col min="1541" max="1541" width="14" style="301" customWidth="1"/>
    <col min="1542" max="1542" width="4.140625" style="301" customWidth="1"/>
    <col min="1543" max="1792" width="9.140625" style="301"/>
    <col min="1793" max="1793" width="5.85546875" style="301" customWidth="1"/>
    <col min="1794" max="1794" width="47.28515625" style="301" customWidth="1"/>
    <col min="1795" max="1795" width="14" style="301" customWidth="1"/>
    <col min="1796" max="1796" width="47.28515625" style="301" customWidth="1"/>
    <col min="1797" max="1797" width="14" style="301" customWidth="1"/>
    <col min="1798" max="1798" width="4.140625" style="301" customWidth="1"/>
    <col min="1799" max="2048" width="9.140625" style="301"/>
    <col min="2049" max="2049" width="5.85546875" style="301" customWidth="1"/>
    <col min="2050" max="2050" width="47.28515625" style="301" customWidth="1"/>
    <col min="2051" max="2051" width="14" style="301" customWidth="1"/>
    <col min="2052" max="2052" width="47.28515625" style="301" customWidth="1"/>
    <col min="2053" max="2053" width="14" style="301" customWidth="1"/>
    <col min="2054" max="2054" width="4.140625" style="301" customWidth="1"/>
    <col min="2055" max="2304" width="9.140625" style="301"/>
    <col min="2305" max="2305" width="5.85546875" style="301" customWidth="1"/>
    <col min="2306" max="2306" width="47.28515625" style="301" customWidth="1"/>
    <col min="2307" max="2307" width="14" style="301" customWidth="1"/>
    <col min="2308" max="2308" width="47.28515625" style="301" customWidth="1"/>
    <col min="2309" max="2309" width="14" style="301" customWidth="1"/>
    <col min="2310" max="2310" width="4.140625" style="301" customWidth="1"/>
    <col min="2311" max="2560" width="9.140625" style="301"/>
    <col min="2561" max="2561" width="5.85546875" style="301" customWidth="1"/>
    <col min="2562" max="2562" width="47.28515625" style="301" customWidth="1"/>
    <col min="2563" max="2563" width="14" style="301" customWidth="1"/>
    <col min="2564" max="2564" width="47.28515625" style="301" customWidth="1"/>
    <col min="2565" max="2565" width="14" style="301" customWidth="1"/>
    <col min="2566" max="2566" width="4.140625" style="301" customWidth="1"/>
    <col min="2567" max="2816" width="9.140625" style="301"/>
    <col min="2817" max="2817" width="5.85546875" style="301" customWidth="1"/>
    <col min="2818" max="2818" width="47.28515625" style="301" customWidth="1"/>
    <col min="2819" max="2819" width="14" style="301" customWidth="1"/>
    <col min="2820" max="2820" width="47.28515625" style="301" customWidth="1"/>
    <col min="2821" max="2821" width="14" style="301" customWidth="1"/>
    <col min="2822" max="2822" width="4.140625" style="301" customWidth="1"/>
    <col min="2823" max="3072" width="9.140625" style="301"/>
    <col min="3073" max="3073" width="5.85546875" style="301" customWidth="1"/>
    <col min="3074" max="3074" width="47.28515625" style="301" customWidth="1"/>
    <col min="3075" max="3075" width="14" style="301" customWidth="1"/>
    <col min="3076" max="3076" width="47.28515625" style="301" customWidth="1"/>
    <col min="3077" max="3077" width="14" style="301" customWidth="1"/>
    <col min="3078" max="3078" width="4.140625" style="301" customWidth="1"/>
    <col min="3079" max="3328" width="9.140625" style="301"/>
    <col min="3329" max="3329" width="5.85546875" style="301" customWidth="1"/>
    <col min="3330" max="3330" width="47.28515625" style="301" customWidth="1"/>
    <col min="3331" max="3331" width="14" style="301" customWidth="1"/>
    <col min="3332" max="3332" width="47.28515625" style="301" customWidth="1"/>
    <col min="3333" max="3333" width="14" style="301" customWidth="1"/>
    <col min="3334" max="3334" width="4.140625" style="301" customWidth="1"/>
    <col min="3335" max="3584" width="9.140625" style="301"/>
    <col min="3585" max="3585" width="5.85546875" style="301" customWidth="1"/>
    <col min="3586" max="3586" width="47.28515625" style="301" customWidth="1"/>
    <col min="3587" max="3587" width="14" style="301" customWidth="1"/>
    <col min="3588" max="3588" width="47.28515625" style="301" customWidth="1"/>
    <col min="3589" max="3589" width="14" style="301" customWidth="1"/>
    <col min="3590" max="3590" width="4.140625" style="301" customWidth="1"/>
    <col min="3591" max="3840" width="9.140625" style="301"/>
    <col min="3841" max="3841" width="5.85546875" style="301" customWidth="1"/>
    <col min="3842" max="3842" width="47.28515625" style="301" customWidth="1"/>
    <col min="3843" max="3843" width="14" style="301" customWidth="1"/>
    <col min="3844" max="3844" width="47.28515625" style="301" customWidth="1"/>
    <col min="3845" max="3845" width="14" style="301" customWidth="1"/>
    <col min="3846" max="3846" width="4.140625" style="301" customWidth="1"/>
    <col min="3847" max="4096" width="9.140625" style="301"/>
    <col min="4097" max="4097" width="5.85546875" style="301" customWidth="1"/>
    <col min="4098" max="4098" width="47.28515625" style="301" customWidth="1"/>
    <col min="4099" max="4099" width="14" style="301" customWidth="1"/>
    <col min="4100" max="4100" width="47.28515625" style="301" customWidth="1"/>
    <col min="4101" max="4101" width="14" style="301" customWidth="1"/>
    <col min="4102" max="4102" width="4.140625" style="301" customWidth="1"/>
    <col min="4103" max="4352" width="9.140625" style="301"/>
    <col min="4353" max="4353" width="5.85546875" style="301" customWidth="1"/>
    <col min="4354" max="4354" width="47.28515625" style="301" customWidth="1"/>
    <col min="4355" max="4355" width="14" style="301" customWidth="1"/>
    <col min="4356" max="4356" width="47.28515625" style="301" customWidth="1"/>
    <col min="4357" max="4357" width="14" style="301" customWidth="1"/>
    <col min="4358" max="4358" width="4.140625" style="301" customWidth="1"/>
    <col min="4359" max="4608" width="9.140625" style="301"/>
    <col min="4609" max="4609" width="5.85546875" style="301" customWidth="1"/>
    <col min="4610" max="4610" width="47.28515625" style="301" customWidth="1"/>
    <col min="4611" max="4611" width="14" style="301" customWidth="1"/>
    <col min="4612" max="4612" width="47.28515625" style="301" customWidth="1"/>
    <col min="4613" max="4613" width="14" style="301" customWidth="1"/>
    <col min="4614" max="4614" width="4.140625" style="301" customWidth="1"/>
    <col min="4615" max="4864" width="9.140625" style="301"/>
    <col min="4865" max="4865" width="5.85546875" style="301" customWidth="1"/>
    <col min="4866" max="4866" width="47.28515625" style="301" customWidth="1"/>
    <col min="4867" max="4867" width="14" style="301" customWidth="1"/>
    <col min="4868" max="4868" width="47.28515625" style="301" customWidth="1"/>
    <col min="4869" max="4869" width="14" style="301" customWidth="1"/>
    <col min="4870" max="4870" width="4.140625" style="301" customWidth="1"/>
    <col min="4871" max="5120" width="9.140625" style="301"/>
    <col min="5121" max="5121" width="5.85546875" style="301" customWidth="1"/>
    <col min="5122" max="5122" width="47.28515625" style="301" customWidth="1"/>
    <col min="5123" max="5123" width="14" style="301" customWidth="1"/>
    <col min="5124" max="5124" width="47.28515625" style="301" customWidth="1"/>
    <col min="5125" max="5125" width="14" style="301" customWidth="1"/>
    <col min="5126" max="5126" width="4.140625" style="301" customWidth="1"/>
    <col min="5127" max="5376" width="9.140625" style="301"/>
    <col min="5377" max="5377" width="5.85546875" style="301" customWidth="1"/>
    <col min="5378" max="5378" width="47.28515625" style="301" customWidth="1"/>
    <col min="5379" max="5379" width="14" style="301" customWidth="1"/>
    <col min="5380" max="5380" width="47.28515625" style="301" customWidth="1"/>
    <col min="5381" max="5381" width="14" style="301" customWidth="1"/>
    <col min="5382" max="5382" width="4.140625" style="301" customWidth="1"/>
    <col min="5383" max="5632" width="9.140625" style="301"/>
    <col min="5633" max="5633" width="5.85546875" style="301" customWidth="1"/>
    <col min="5634" max="5634" width="47.28515625" style="301" customWidth="1"/>
    <col min="5635" max="5635" width="14" style="301" customWidth="1"/>
    <col min="5636" max="5636" width="47.28515625" style="301" customWidth="1"/>
    <col min="5637" max="5637" width="14" style="301" customWidth="1"/>
    <col min="5638" max="5638" width="4.140625" style="301" customWidth="1"/>
    <col min="5639" max="5888" width="9.140625" style="301"/>
    <col min="5889" max="5889" width="5.85546875" style="301" customWidth="1"/>
    <col min="5890" max="5890" width="47.28515625" style="301" customWidth="1"/>
    <col min="5891" max="5891" width="14" style="301" customWidth="1"/>
    <col min="5892" max="5892" width="47.28515625" style="301" customWidth="1"/>
    <col min="5893" max="5893" width="14" style="301" customWidth="1"/>
    <col min="5894" max="5894" width="4.140625" style="301" customWidth="1"/>
    <col min="5895" max="6144" width="9.140625" style="301"/>
    <col min="6145" max="6145" width="5.85546875" style="301" customWidth="1"/>
    <col min="6146" max="6146" width="47.28515625" style="301" customWidth="1"/>
    <col min="6147" max="6147" width="14" style="301" customWidth="1"/>
    <col min="6148" max="6148" width="47.28515625" style="301" customWidth="1"/>
    <col min="6149" max="6149" width="14" style="301" customWidth="1"/>
    <col min="6150" max="6150" width="4.140625" style="301" customWidth="1"/>
    <col min="6151" max="6400" width="9.140625" style="301"/>
    <col min="6401" max="6401" width="5.85546875" style="301" customWidth="1"/>
    <col min="6402" max="6402" width="47.28515625" style="301" customWidth="1"/>
    <col min="6403" max="6403" width="14" style="301" customWidth="1"/>
    <col min="6404" max="6404" width="47.28515625" style="301" customWidth="1"/>
    <col min="6405" max="6405" width="14" style="301" customWidth="1"/>
    <col min="6406" max="6406" width="4.140625" style="301" customWidth="1"/>
    <col min="6407" max="6656" width="9.140625" style="301"/>
    <col min="6657" max="6657" width="5.85546875" style="301" customWidth="1"/>
    <col min="6658" max="6658" width="47.28515625" style="301" customWidth="1"/>
    <col min="6659" max="6659" width="14" style="301" customWidth="1"/>
    <col min="6660" max="6660" width="47.28515625" style="301" customWidth="1"/>
    <col min="6661" max="6661" width="14" style="301" customWidth="1"/>
    <col min="6662" max="6662" width="4.140625" style="301" customWidth="1"/>
    <col min="6663" max="6912" width="9.140625" style="301"/>
    <col min="6913" max="6913" width="5.85546875" style="301" customWidth="1"/>
    <col min="6914" max="6914" width="47.28515625" style="301" customWidth="1"/>
    <col min="6915" max="6915" width="14" style="301" customWidth="1"/>
    <col min="6916" max="6916" width="47.28515625" style="301" customWidth="1"/>
    <col min="6917" max="6917" width="14" style="301" customWidth="1"/>
    <col min="6918" max="6918" width="4.140625" style="301" customWidth="1"/>
    <col min="6919" max="7168" width="9.140625" style="301"/>
    <col min="7169" max="7169" width="5.85546875" style="301" customWidth="1"/>
    <col min="7170" max="7170" width="47.28515625" style="301" customWidth="1"/>
    <col min="7171" max="7171" width="14" style="301" customWidth="1"/>
    <col min="7172" max="7172" width="47.28515625" style="301" customWidth="1"/>
    <col min="7173" max="7173" width="14" style="301" customWidth="1"/>
    <col min="7174" max="7174" width="4.140625" style="301" customWidth="1"/>
    <col min="7175" max="7424" width="9.140625" style="301"/>
    <col min="7425" max="7425" width="5.85546875" style="301" customWidth="1"/>
    <col min="7426" max="7426" width="47.28515625" style="301" customWidth="1"/>
    <col min="7427" max="7427" width="14" style="301" customWidth="1"/>
    <col min="7428" max="7428" width="47.28515625" style="301" customWidth="1"/>
    <col min="7429" max="7429" width="14" style="301" customWidth="1"/>
    <col min="7430" max="7430" width="4.140625" style="301" customWidth="1"/>
    <col min="7431" max="7680" width="9.140625" style="301"/>
    <col min="7681" max="7681" width="5.85546875" style="301" customWidth="1"/>
    <col min="7682" max="7682" width="47.28515625" style="301" customWidth="1"/>
    <col min="7683" max="7683" width="14" style="301" customWidth="1"/>
    <col min="7684" max="7684" width="47.28515625" style="301" customWidth="1"/>
    <col min="7685" max="7685" width="14" style="301" customWidth="1"/>
    <col min="7686" max="7686" width="4.140625" style="301" customWidth="1"/>
    <col min="7687" max="7936" width="9.140625" style="301"/>
    <col min="7937" max="7937" width="5.85546875" style="301" customWidth="1"/>
    <col min="7938" max="7938" width="47.28515625" style="301" customWidth="1"/>
    <col min="7939" max="7939" width="14" style="301" customWidth="1"/>
    <col min="7940" max="7940" width="47.28515625" style="301" customWidth="1"/>
    <col min="7941" max="7941" width="14" style="301" customWidth="1"/>
    <col min="7942" max="7942" width="4.140625" style="301" customWidth="1"/>
    <col min="7943" max="8192" width="9.140625" style="301"/>
    <col min="8193" max="8193" width="5.85546875" style="301" customWidth="1"/>
    <col min="8194" max="8194" width="47.28515625" style="301" customWidth="1"/>
    <col min="8195" max="8195" width="14" style="301" customWidth="1"/>
    <col min="8196" max="8196" width="47.28515625" style="301" customWidth="1"/>
    <col min="8197" max="8197" width="14" style="301" customWidth="1"/>
    <col min="8198" max="8198" width="4.140625" style="301" customWidth="1"/>
    <col min="8199" max="8448" width="9.140625" style="301"/>
    <col min="8449" max="8449" width="5.85546875" style="301" customWidth="1"/>
    <col min="8450" max="8450" width="47.28515625" style="301" customWidth="1"/>
    <col min="8451" max="8451" width="14" style="301" customWidth="1"/>
    <col min="8452" max="8452" width="47.28515625" style="301" customWidth="1"/>
    <col min="8453" max="8453" width="14" style="301" customWidth="1"/>
    <col min="8454" max="8454" width="4.140625" style="301" customWidth="1"/>
    <col min="8455" max="8704" width="9.140625" style="301"/>
    <col min="8705" max="8705" width="5.85546875" style="301" customWidth="1"/>
    <col min="8706" max="8706" width="47.28515625" style="301" customWidth="1"/>
    <col min="8707" max="8707" width="14" style="301" customWidth="1"/>
    <col min="8708" max="8708" width="47.28515625" style="301" customWidth="1"/>
    <col min="8709" max="8709" width="14" style="301" customWidth="1"/>
    <col min="8710" max="8710" width="4.140625" style="301" customWidth="1"/>
    <col min="8711" max="8960" width="9.140625" style="301"/>
    <col min="8961" max="8961" width="5.85546875" style="301" customWidth="1"/>
    <col min="8962" max="8962" width="47.28515625" style="301" customWidth="1"/>
    <col min="8963" max="8963" width="14" style="301" customWidth="1"/>
    <col min="8964" max="8964" width="47.28515625" style="301" customWidth="1"/>
    <col min="8965" max="8965" width="14" style="301" customWidth="1"/>
    <col min="8966" max="8966" width="4.140625" style="301" customWidth="1"/>
    <col min="8967" max="9216" width="9.140625" style="301"/>
    <col min="9217" max="9217" width="5.85546875" style="301" customWidth="1"/>
    <col min="9218" max="9218" width="47.28515625" style="301" customWidth="1"/>
    <col min="9219" max="9219" width="14" style="301" customWidth="1"/>
    <col min="9220" max="9220" width="47.28515625" style="301" customWidth="1"/>
    <col min="9221" max="9221" width="14" style="301" customWidth="1"/>
    <col min="9222" max="9222" width="4.140625" style="301" customWidth="1"/>
    <col min="9223" max="9472" width="9.140625" style="301"/>
    <col min="9473" max="9473" width="5.85546875" style="301" customWidth="1"/>
    <col min="9474" max="9474" width="47.28515625" style="301" customWidth="1"/>
    <col min="9475" max="9475" width="14" style="301" customWidth="1"/>
    <col min="9476" max="9476" width="47.28515625" style="301" customWidth="1"/>
    <col min="9477" max="9477" width="14" style="301" customWidth="1"/>
    <col min="9478" max="9478" width="4.140625" style="301" customWidth="1"/>
    <col min="9479" max="9728" width="9.140625" style="301"/>
    <col min="9729" max="9729" width="5.85546875" style="301" customWidth="1"/>
    <col min="9730" max="9730" width="47.28515625" style="301" customWidth="1"/>
    <col min="9731" max="9731" width="14" style="301" customWidth="1"/>
    <col min="9732" max="9732" width="47.28515625" style="301" customWidth="1"/>
    <col min="9733" max="9733" width="14" style="301" customWidth="1"/>
    <col min="9734" max="9734" width="4.140625" style="301" customWidth="1"/>
    <col min="9735" max="9984" width="9.140625" style="301"/>
    <col min="9985" max="9985" width="5.85546875" style="301" customWidth="1"/>
    <col min="9986" max="9986" width="47.28515625" style="301" customWidth="1"/>
    <col min="9987" max="9987" width="14" style="301" customWidth="1"/>
    <col min="9988" max="9988" width="47.28515625" style="301" customWidth="1"/>
    <col min="9989" max="9989" width="14" style="301" customWidth="1"/>
    <col min="9990" max="9990" width="4.140625" style="301" customWidth="1"/>
    <col min="9991" max="10240" width="9.140625" style="301"/>
    <col min="10241" max="10241" width="5.85546875" style="301" customWidth="1"/>
    <col min="10242" max="10242" width="47.28515625" style="301" customWidth="1"/>
    <col min="10243" max="10243" width="14" style="301" customWidth="1"/>
    <col min="10244" max="10244" width="47.28515625" style="301" customWidth="1"/>
    <col min="10245" max="10245" width="14" style="301" customWidth="1"/>
    <col min="10246" max="10246" width="4.140625" style="301" customWidth="1"/>
    <col min="10247" max="10496" width="9.140625" style="301"/>
    <col min="10497" max="10497" width="5.85546875" style="301" customWidth="1"/>
    <col min="10498" max="10498" width="47.28515625" style="301" customWidth="1"/>
    <col min="10499" max="10499" width="14" style="301" customWidth="1"/>
    <col min="10500" max="10500" width="47.28515625" style="301" customWidth="1"/>
    <col min="10501" max="10501" width="14" style="301" customWidth="1"/>
    <col min="10502" max="10502" width="4.140625" style="301" customWidth="1"/>
    <col min="10503" max="10752" width="9.140625" style="301"/>
    <col min="10753" max="10753" width="5.85546875" style="301" customWidth="1"/>
    <col min="10754" max="10754" width="47.28515625" style="301" customWidth="1"/>
    <col min="10755" max="10755" width="14" style="301" customWidth="1"/>
    <col min="10756" max="10756" width="47.28515625" style="301" customWidth="1"/>
    <col min="10757" max="10757" width="14" style="301" customWidth="1"/>
    <col min="10758" max="10758" width="4.140625" style="301" customWidth="1"/>
    <col min="10759" max="11008" width="9.140625" style="301"/>
    <col min="11009" max="11009" width="5.85546875" style="301" customWidth="1"/>
    <col min="11010" max="11010" width="47.28515625" style="301" customWidth="1"/>
    <col min="11011" max="11011" width="14" style="301" customWidth="1"/>
    <col min="11012" max="11012" width="47.28515625" style="301" customWidth="1"/>
    <col min="11013" max="11013" width="14" style="301" customWidth="1"/>
    <col min="11014" max="11014" width="4.140625" style="301" customWidth="1"/>
    <col min="11015" max="11264" width="9.140625" style="301"/>
    <col min="11265" max="11265" width="5.85546875" style="301" customWidth="1"/>
    <col min="11266" max="11266" width="47.28515625" style="301" customWidth="1"/>
    <col min="11267" max="11267" width="14" style="301" customWidth="1"/>
    <col min="11268" max="11268" width="47.28515625" style="301" customWidth="1"/>
    <col min="11269" max="11269" width="14" style="301" customWidth="1"/>
    <col min="11270" max="11270" width="4.140625" style="301" customWidth="1"/>
    <col min="11271" max="11520" width="9.140625" style="301"/>
    <col min="11521" max="11521" width="5.85546875" style="301" customWidth="1"/>
    <col min="11522" max="11522" width="47.28515625" style="301" customWidth="1"/>
    <col min="11523" max="11523" width="14" style="301" customWidth="1"/>
    <col min="11524" max="11524" width="47.28515625" style="301" customWidth="1"/>
    <col min="11525" max="11525" width="14" style="301" customWidth="1"/>
    <col min="11526" max="11526" width="4.140625" style="301" customWidth="1"/>
    <col min="11527" max="11776" width="9.140625" style="301"/>
    <col min="11777" max="11777" width="5.85546875" style="301" customWidth="1"/>
    <col min="11778" max="11778" width="47.28515625" style="301" customWidth="1"/>
    <col min="11779" max="11779" width="14" style="301" customWidth="1"/>
    <col min="11780" max="11780" width="47.28515625" style="301" customWidth="1"/>
    <col min="11781" max="11781" width="14" style="301" customWidth="1"/>
    <col min="11782" max="11782" width="4.140625" style="301" customWidth="1"/>
    <col min="11783" max="12032" width="9.140625" style="301"/>
    <col min="12033" max="12033" width="5.85546875" style="301" customWidth="1"/>
    <col min="12034" max="12034" width="47.28515625" style="301" customWidth="1"/>
    <col min="12035" max="12035" width="14" style="301" customWidth="1"/>
    <col min="12036" max="12036" width="47.28515625" style="301" customWidth="1"/>
    <col min="12037" max="12037" width="14" style="301" customWidth="1"/>
    <col min="12038" max="12038" width="4.140625" style="301" customWidth="1"/>
    <col min="12039" max="12288" width="9.140625" style="301"/>
    <col min="12289" max="12289" width="5.85546875" style="301" customWidth="1"/>
    <col min="12290" max="12290" width="47.28515625" style="301" customWidth="1"/>
    <col min="12291" max="12291" width="14" style="301" customWidth="1"/>
    <col min="12292" max="12292" width="47.28515625" style="301" customWidth="1"/>
    <col min="12293" max="12293" width="14" style="301" customWidth="1"/>
    <col min="12294" max="12294" width="4.140625" style="301" customWidth="1"/>
    <col min="12295" max="12544" width="9.140625" style="301"/>
    <col min="12545" max="12545" width="5.85546875" style="301" customWidth="1"/>
    <col min="12546" max="12546" width="47.28515625" style="301" customWidth="1"/>
    <col min="12547" max="12547" width="14" style="301" customWidth="1"/>
    <col min="12548" max="12548" width="47.28515625" style="301" customWidth="1"/>
    <col min="12549" max="12549" width="14" style="301" customWidth="1"/>
    <col min="12550" max="12550" width="4.140625" style="301" customWidth="1"/>
    <col min="12551" max="12800" width="9.140625" style="301"/>
    <col min="12801" max="12801" width="5.85546875" style="301" customWidth="1"/>
    <col min="12802" max="12802" width="47.28515625" style="301" customWidth="1"/>
    <col min="12803" max="12803" width="14" style="301" customWidth="1"/>
    <col min="12804" max="12804" width="47.28515625" style="301" customWidth="1"/>
    <col min="12805" max="12805" width="14" style="301" customWidth="1"/>
    <col min="12806" max="12806" width="4.140625" style="301" customWidth="1"/>
    <col min="12807" max="13056" width="9.140625" style="301"/>
    <col min="13057" max="13057" width="5.85546875" style="301" customWidth="1"/>
    <col min="13058" max="13058" width="47.28515625" style="301" customWidth="1"/>
    <col min="13059" max="13059" width="14" style="301" customWidth="1"/>
    <col min="13060" max="13060" width="47.28515625" style="301" customWidth="1"/>
    <col min="13061" max="13061" width="14" style="301" customWidth="1"/>
    <col min="13062" max="13062" width="4.140625" style="301" customWidth="1"/>
    <col min="13063" max="13312" width="9.140625" style="301"/>
    <col min="13313" max="13313" width="5.85546875" style="301" customWidth="1"/>
    <col min="13314" max="13314" width="47.28515625" style="301" customWidth="1"/>
    <col min="13315" max="13315" width="14" style="301" customWidth="1"/>
    <col min="13316" max="13316" width="47.28515625" style="301" customWidth="1"/>
    <col min="13317" max="13317" width="14" style="301" customWidth="1"/>
    <col min="13318" max="13318" width="4.140625" style="301" customWidth="1"/>
    <col min="13319" max="13568" width="9.140625" style="301"/>
    <col min="13569" max="13569" width="5.85546875" style="301" customWidth="1"/>
    <col min="13570" max="13570" width="47.28515625" style="301" customWidth="1"/>
    <col min="13571" max="13571" width="14" style="301" customWidth="1"/>
    <col min="13572" max="13572" width="47.28515625" style="301" customWidth="1"/>
    <col min="13573" max="13573" width="14" style="301" customWidth="1"/>
    <col min="13574" max="13574" width="4.140625" style="301" customWidth="1"/>
    <col min="13575" max="13824" width="9.140625" style="301"/>
    <col min="13825" max="13825" width="5.85546875" style="301" customWidth="1"/>
    <col min="13826" max="13826" width="47.28515625" style="301" customWidth="1"/>
    <col min="13827" max="13827" width="14" style="301" customWidth="1"/>
    <col min="13828" max="13828" width="47.28515625" style="301" customWidth="1"/>
    <col min="13829" max="13829" width="14" style="301" customWidth="1"/>
    <col min="13830" max="13830" width="4.140625" style="301" customWidth="1"/>
    <col min="13831" max="14080" width="9.140625" style="301"/>
    <col min="14081" max="14081" width="5.85546875" style="301" customWidth="1"/>
    <col min="14082" max="14082" width="47.28515625" style="301" customWidth="1"/>
    <col min="14083" max="14083" width="14" style="301" customWidth="1"/>
    <col min="14084" max="14084" width="47.28515625" style="301" customWidth="1"/>
    <col min="14085" max="14085" width="14" style="301" customWidth="1"/>
    <col min="14086" max="14086" width="4.140625" style="301" customWidth="1"/>
    <col min="14087" max="14336" width="9.140625" style="301"/>
    <col min="14337" max="14337" width="5.85546875" style="301" customWidth="1"/>
    <col min="14338" max="14338" width="47.28515625" style="301" customWidth="1"/>
    <col min="14339" max="14339" width="14" style="301" customWidth="1"/>
    <col min="14340" max="14340" width="47.28515625" style="301" customWidth="1"/>
    <col min="14341" max="14341" width="14" style="301" customWidth="1"/>
    <col min="14342" max="14342" width="4.140625" style="301" customWidth="1"/>
    <col min="14343" max="14592" width="9.140625" style="301"/>
    <col min="14593" max="14593" width="5.85546875" style="301" customWidth="1"/>
    <col min="14594" max="14594" width="47.28515625" style="301" customWidth="1"/>
    <col min="14595" max="14595" width="14" style="301" customWidth="1"/>
    <col min="14596" max="14596" width="47.28515625" style="301" customWidth="1"/>
    <col min="14597" max="14597" width="14" style="301" customWidth="1"/>
    <col min="14598" max="14598" width="4.140625" style="301" customWidth="1"/>
    <col min="14599" max="14848" width="9.140625" style="301"/>
    <col min="14849" max="14849" width="5.85546875" style="301" customWidth="1"/>
    <col min="14850" max="14850" width="47.28515625" style="301" customWidth="1"/>
    <col min="14851" max="14851" width="14" style="301" customWidth="1"/>
    <col min="14852" max="14852" width="47.28515625" style="301" customWidth="1"/>
    <col min="14853" max="14853" width="14" style="301" customWidth="1"/>
    <col min="14854" max="14854" width="4.140625" style="301" customWidth="1"/>
    <col min="14855" max="15104" width="9.140625" style="301"/>
    <col min="15105" max="15105" width="5.85546875" style="301" customWidth="1"/>
    <col min="15106" max="15106" width="47.28515625" style="301" customWidth="1"/>
    <col min="15107" max="15107" width="14" style="301" customWidth="1"/>
    <col min="15108" max="15108" width="47.28515625" style="301" customWidth="1"/>
    <col min="15109" max="15109" width="14" style="301" customWidth="1"/>
    <col min="15110" max="15110" width="4.140625" style="301" customWidth="1"/>
    <col min="15111" max="15360" width="9.140625" style="301"/>
    <col min="15361" max="15361" width="5.85546875" style="301" customWidth="1"/>
    <col min="15362" max="15362" width="47.28515625" style="301" customWidth="1"/>
    <col min="15363" max="15363" width="14" style="301" customWidth="1"/>
    <col min="15364" max="15364" width="47.28515625" style="301" customWidth="1"/>
    <col min="15365" max="15365" width="14" style="301" customWidth="1"/>
    <col min="15366" max="15366" width="4.140625" style="301" customWidth="1"/>
    <col min="15367" max="15616" width="9.140625" style="301"/>
    <col min="15617" max="15617" width="5.85546875" style="301" customWidth="1"/>
    <col min="15618" max="15618" width="47.28515625" style="301" customWidth="1"/>
    <col min="15619" max="15619" width="14" style="301" customWidth="1"/>
    <col min="15620" max="15620" width="47.28515625" style="301" customWidth="1"/>
    <col min="15621" max="15621" width="14" style="301" customWidth="1"/>
    <col min="15622" max="15622" width="4.140625" style="301" customWidth="1"/>
    <col min="15623" max="15872" width="9.140625" style="301"/>
    <col min="15873" max="15873" width="5.85546875" style="301" customWidth="1"/>
    <col min="15874" max="15874" width="47.28515625" style="301" customWidth="1"/>
    <col min="15875" max="15875" width="14" style="301" customWidth="1"/>
    <col min="15876" max="15876" width="47.28515625" style="301" customWidth="1"/>
    <col min="15877" max="15877" width="14" style="301" customWidth="1"/>
    <col min="15878" max="15878" width="4.140625" style="301" customWidth="1"/>
    <col min="15879" max="16128" width="9.140625" style="301"/>
    <col min="16129" max="16129" width="5.85546875" style="301" customWidth="1"/>
    <col min="16130" max="16130" width="47.28515625" style="301" customWidth="1"/>
    <col min="16131" max="16131" width="14" style="301" customWidth="1"/>
    <col min="16132" max="16132" width="47.28515625" style="301" customWidth="1"/>
    <col min="16133" max="16133" width="14" style="301" customWidth="1"/>
    <col min="16134" max="16134" width="4.140625" style="301" customWidth="1"/>
    <col min="16135" max="16384" width="9.140625" style="301"/>
  </cols>
  <sheetData>
    <row r="1" spans="1:6" x14ac:dyDescent="0.25">
      <c r="D1" s="1067" t="s">
        <v>1010</v>
      </c>
      <c r="E1" s="1067"/>
    </row>
    <row r="2" spans="1:6" x14ac:dyDescent="0.25">
      <c r="D2" s="303"/>
      <c r="E2" s="303"/>
    </row>
    <row r="3" spans="1:6" ht="39.75" customHeight="1" x14ac:dyDescent="0.25">
      <c r="B3" s="304" t="s">
        <v>1070</v>
      </c>
      <c r="C3" s="305"/>
      <c r="D3" s="305"/>
      <c r="E3" s="305"/>
      <c r="F3" s="1068"/>
    </row>
    <row r="4" spans="1:6" ht="14.25" thickBot="1" x14ac:dyDescent="0.3">
      <c r="E4" s="306" t="s">
        <v>743</v>
      </c>
      <c r="F4" s="1068"/>
    </row>
    <row r="5" spans="1:6" ht="18" customHeight="1" thickBot="1" x14ac:dyDescent="0.3">
      <c r="A5" s="1069" t="s">
        <v>124</v>
      </c>
      <c r="B5" s="307" t="s">
        <v>8</v>
      </c>
      <c r="C5" s="308"/>
      <c r="D5" s="307" t="s">
        <v>74</v>
      </c>
      <c r="E5" s="309"/>
      <c r="F5" s="1068"/>
    </row>
    <row r="6" spans="1:6" s="313" customFormat="1" ht="35.25" customHeight="1" thickBot="1" x14ac:dyDescent="0.3">
      <c r="A6" s="1070"/>
      <c r="B6" s="310" t="s">
        <v>320</v>
      </c>
      <c r="C6" s="311" t="s">
        <v>932</v>
      </c>
      <c r="D6" s="310" t="s">
        <v>320</v>
      </c>
      <c r="E6" s="312" t="str">
        <f>C6</f>
        <v>2019. évi előirányzat</v>
      </c>
      <c r="F6" s="1068"/>
    </row>
    <row r="7" spans="1:6" s="318" customFormat="1" ht="12" customHeight="1" thickBot="1" x14ac:dyDescent="0.3">
      <c r="A7" s="314" t="s">
        <v>128</v>
      </c>
      <c r="B7" s="315" t="s">
        <v>129</v>
      </c>
      <c r="C7" s="316" t="s">
        <v>130</v>
      </c>
      <c r="D7" s="315" t="s">
        <v>131</v>
      </c>
      <c r="E7" s="317" t="s">
        <v>132</v>
      </c>
      <c r="F7" s="1068"/>
    </row>
    <row r="8" spans="1:6" ht="12.95" customHeight="1" x14ac:dyDescent="0.25">
      <c r="A8" s="319" t="s">
        <v>9</v>
      </c>
      <c r="B8" s="320" t="s">
        <v>440</v>
      </c>
      <c r="C8" s="321">
        <v>116096951</v>
      </c>
      <c r="D8" s="320" t="s">
        <v>441</v>
      </c>
      <c r="E8" s="322">
        <v>70311987</v>
      </c>
      <c r="F8" s="1068"/>
    </row>
    <row r="9" spans="1:6" ht="12.95" customHeight="1" x14ac:dyDescent="0.25">
      <c r="A9" s="323" t="s">
        <v>31</v>
      </c>
      <c r="B9" s="324" t="s">
        <v>442</v>
      </c>
      <c r="C9" s="325"/>
      <c r="D9" s="324" t="s">
        <v>77</v>
      </c>
      <c r="E9" s="326">
        <v>11666886</v>
      </c>
      <c r="F9" s="1068"/>
    </row>
    <row r="10" spans="1:6" ht="12.95" customHeight="1" x14ac:dyDescent="0.25">
      <c r="A10" s="323" t="s">
        <v>41</v>
      </c>
      <c r="B10" s="324" t="s">
        <v>443</v>
      </c>
      <c r="C10" s="325"/>
      <c r="D10" s="324" t="s">
        <v>444</v>
      </c>
      <c r="E10" s="326">
        <v>75632655</v>
      </c>
      <c r="F10" s="1068"/>
    </row>
    <row r="11" spans="1:6" ht="12.95" customHeight="1" x14ac:dyDescent="0.25">
      <c r="A11" s="323" t="s">
        <v>43</v>
      </c>
      <c r="B11" s="324" t="s">
        <v>42</v>
      </c>
      <c r="C11" s="325">
        <v>25400000</v>
      </c>
      <c r="D11" s="324" t="s">
        <v>79</v>
      </c>
      <c r="E11" s="326">
        <v>12394595</v>
      </c>
      <c r="F11" s="1068"/>
    </row>
    <row r="12" spans="1:6" ht="12.95" customHeight="1" x14ac:dyDescent="0.25">
      <c r="A12" s="323" t="s">
        <v>50</v>
      </c>
      <c r="B12" s="327" t="s">
        <v>59</v>
      </c>
      <c r="C12" s="325">
        <v>60670729</v>
      </c>
      <c r="D12" s="324" t="s">
        <v>80</v>
      </c>
      <c r="E12" s="326">
        <v>53789306</v>
      </c>
      <c r="F12" s="1068"/>
    </row>
    <row r="13" spans="1:6" ht="12.95" customHeight="1" x14ac:dyDescent="0.25">
      <c r="A13" s="323" t="s">
        <v>58</v>
      </c>
      <c r="B13" s="324" t="s">
        <v>445</v>
      </c>
      <c r="C13" s="328"/>
      <c r="D13" s="324" t="s">
        <v>446</v>
      </c>
      <c r="E13" s="326">
        <v>1400374</v>
      </c>
      <c r="F13" s="1068"/>
    </row>
    <row r="14" spans="1:6" ht="12.95" customHeight="1" x14ac:dyDescent="0.25">
      <c r="A14" s="323" t="s">
        <v>60</v>
      </c>
      <c r="B14" s="324" t="s">
        <v>30</v>
      </c>
      <c r="C14" s="325">
        <v>23152108</v>
      </c>
      <c r="D14" s="329"/>
      <c r="E14" s="326"/>
      <c r="F14" s="1068"/>
    </row>
    <row r="15" spans="1:6" ht="12.95" customHeight="1" x14ac:dyDescent="0.25">
      <c r="A15" s="323" t="s">
        <v>62</v>
      </c>
      <c r="B15" s="329"/>
      <c r="C15" s="325"/>
      <c r="D15" s="329"/>
      <c r="E15" s="326"/>
      <c r="F15" s="1068"/>
    </row>
    <row r="16" spans="1:6" ht="12.95" customHeight="1" x14ac:dyDescent="0.25">
      <c r="A16" s="323" t="s">
        <v>64</v>
      </c>
      <c r="B16" s="330"/>
      <c r="C16" s="328"/>
      <c r="D16" s="329"/>
      <c r="E16" s="326"/>
      <c r="F16" s="1068"/>
    </row>
    <row r="17" spans="1:6" ht="12.95" customHeight="1" x14ac:dyDescent="0.25">
      <c r="A17" s="323" t="s">
        <v>72</v>
      </c>
      <c r="B17" s="329"/>
      <c r="C17" s="325"/>
      <c r="D17" s="329"/>
      <c r="E17" s="326"/>
      <c r="F17" s="1068"/>
    </row>
    <row r="18" spans="1:6" ht="12.95" customHeight="1" x14ac:dyDescent="0.25">
      <c r="A18" s="323" t="s">
        <v>447</v>
      </c>
      <c r="B18" s="329"/>
      <c r="C18" s="325"/>
      <c r="D18" s="329"/>
      <c r="E18" s="326"/>
      <c r="F18" s="1068"/>
    </row>
    <row r="19" spans="1:6" ht="12.95" customHeight="1" thickBot="1" x14ac:dyDescent="0.3">
      <c r="A19" s="323" t="s">
        <v>448</v>
      </c>
      <c r="B19" s="331"/>
      <c r="C19" s="332"/>
      <c r="D19" s="329"/>
      <c r="E19" s="333"/>
      <c r="F19" s="1068"/>
    </row>
    <row r="20" spans="1:6" ht="15.95" customHeight="1" thickBot="1" x14ac:dyDescent="0.3">
      <c r="A20" s="334" t="s">
        <v>449</v>
      </c>
      <c r="B20" s="335" t="s">
        <v>450</v>
      </c>
      <c r="C20" s="316">
        <f>+C8+C9+C11+C12+C14+C15+C16+C17+C18+C19</f>
        <v>225319788</v>
      </c>
      <c r="D20" s="335" t="s">
        <v>451</v>
      </c>
      <c r="E20" s="317">
        <f>SUM(E8:E19)</f>
        <v>225195803</v>
      </c>
      <c r="F20" s="1068"/>
    </row>
    <row r="21" spans="1:6" ht="12.95" customHeight="1" x14ac:dyDescent="0.25">
      <c r="A21" s="336" t="s">
        <v>452</v>
      </c>
      <c r="B21" s="337" t="s">
        <v>453</v>
      </c>
      <c r="C21" s="338">
        <f>+C22+C23+C24+C25</f>
        <v>31059517</v>
      </c>
      <c r="D21" s="339" t="s">
        <v>454</v>
      </c>
      <c r="E21" s="340"/>
      <c r="F21" s="1068"/>
    </row>
    <row r="22" spans="1:6" ht="12.95" customHeight="1" x14ac:dyDescent="0.25">
      <c r="A22" s="341" t="s">
        <v>455</v>
      </c>
      <c r="B22" s="339" t="s">
        <v>456</v>
      </c>
      <c r="C22" s="342">
        <v>31059517</v>
      </c>
      <c r="D22" s="339" t="s">
        <v>457</v>
      </c>
      <c r="E22" s="343"/>
      <c r="F22" s="1068"/>
    </row>
    <row r="23" spans="1:6" ht="12.95" customHeight="1" x14ac:dyDescent="0.25">
      <c r="A23" s="341" t="s">
        <v>458</v>
      </c>
      <c r="B23" s="339" t="s">
        <v>459</v>
      </c>
      <c r="C23" s="342"/>
      <c r="D23" s="339" t="s">
        <v>460</v>
      </c>
      <c r="E23" s="343"/>
      <c r="F23" s="1068"/>
    </row>
    <row r="24" spans="1:6" ht="12.95" customHeight="1" x14ac:dyDescent="0.25">
      <c r="A24" s="341" t="s">
        <v>461</v>
      </c>
      <c r="B24" s="339" t="s">
        <v>462</v>
      </c>
      <c r="C24" s="342"/>
      <c r="D24" s="339" t="s">
        <v>463</v>
      </c>
      <c r="E24" s="343"/>
      <c r="F24" s="1068"/>
    </row>
    <row r="25" spans="1:6" ht="12.95" customHeight="1" x14ac:dyDescent="0.25">
      <c r="A25" s="341" t="s">
        <v>464</v>
      </c>
      <c r="B25" s="339" t="s">
        <v>465</v>
      </c>
      <c r="C25" s="342"/>
      <c r="D25" s="337" t="s">
        <v>466</v>
      </c>
      <c r="E25" s="343"/>
      <c r="F25" s="1068"/>
    </row>
    <row r="26" spans="1:6" ht="12.95" customHeight="1" x14ac:dyDescent="0.25">
      <c r="A26" s="341" t="s">
        <v>467</v>
      </c>
      <c r="B26" s="339" t="s">
        <v>468</v>
      </c>
      <c r="C26" s="344">
        <f>+C27+C28</f>
        <v>0</v>
      </c>
      <c r="D26" s="339" t="s">
        <v>469</v>
      </c>
      <c r="E26" s="343"/>
      <c r="F26" s="1068"/>
    </row>
    <row r="27" spans="1:6" ht="12.95" customHeight="1" x14ac:dyDescent="0.25">
      <c r="A27" s="336" t="s">
        <v>470</v>
      </c>
      <c r="B27" s="337" t="s">
        <v>471</v>
      </c>
      <c r="C27" s="345"/>
      <c r="D27" s="320" t="s">
        <v>472</v>
      </c>
      <c r="E27" s="340"/>
      <c r="F27" s="1068"/>
    </row>
    <row r="28" spans="1:6" ht="12.95" customHeight="1" thickBot="1" x14ac:dyDescent="0.3">
      <c r="A28" s="341" t="s">
        <v>473</v>
      </c>
      <c r="B28" s="339" t="s">
        <v>474</v>
      </c>
      <c r="C28" s="342"/>
      <c r="D28" s="329" t="s">
        <v>307</v>
      </c>
      <c r="E28" s="343">
        <v>4118725</v>
      </c>
      <c r="F28" s="1068"/>
    </row>
    <row r="29" spans="1:6" ht="15.95" customHeight="1" thickBot="1" x14ac:dyDescent="0.3">
      <c r="A29" s="334" t="s">
        <v>475</v>
      </c>
      <c r="B29" s="335" t="s">
        <v>476</v>
      </c>
      <c r="C29" s="316">
        <f>+C21+C26</f>
        <v>31059517</v>
      </c>
      <c r="D29" s="335" t="s">
        <v>477</v>
      </c>
      <c r="E29" s="317">
        <f>SUM(E21:E28)</f>
        <v>4118725</v>
      </c>
      <c r="F29" s="1068"/>
    </row>
    <row r="30" spans="1:6" ht="13.5" thickBot="1" x14ac:dyDescent="0.3">
      <c r="A30" s="334" t="s">
        <v>478</v>
      </c>
      <c r="B30" s="346" t="s">
        <v>479</v>
      </c>
      <c r="C30" s="347">
        <f>+C20+C29</f>
        <v>256379305</v>
      </c>
      <c r="D30" s="346" t="s">
        <v>480</v>
      </c>
      <c r="E30" s="347">
        <f>+E20+E29</f>
        <v>229314528</v>
      </c>
      <c r="F30" s="1068"/>
    </row>
    <row r="31" spans="1:6" ht="13.5" thickBot="1" x14ac:dyDescent="0.3">
      <c r="A31" s="334" t="s">
        <v>481</v>
      </c>
      <c r="B31" s="346" t="s">
        <v>482</v>
      </c>
      <c r="C31" s="347" t="str">
        <f>IF(C20-E20&lt;0,E20-C20,"-")</f>
        <v>-</v>
      </c>
      <c r="D31" s="346" t="s">
        <v>483</v>
      </c>
      <c r="E31" s="347">
        <f>IF(C20-E20&gt;0,C20-E20,"-")</f>
        <v>123985</v>
      </c>
      <c r="F31" s="1068"/>
    </row>
    <row r="32" spans="1:6" ht="13.5" thickBot="1" x14ac:dyDescent="0.3">
      <c r="A32" s="334" t="s">
        <v>484</v>
      </c>
      <c r="B32" s="346" t="s">
        <v>733</v>
      </c>
      <c r="C32" s="347" t="str">
        <f>IF(C20+C21-E30&lt;0,E30-(C20+C21),"-")</f>
        <v>-</v>
      </c>
      <c r="D32" s="346" t="s">
        <v>734</v>
      </c>
      <c r="E32" s="347">
        <f>IF(C20+C21-E30&gt;0,C20+C21-E30,"-")</f>
        <v>27064777</v>
      </c>
      <c r="F32" s="1068"/>
    </row>
    <row r="33" spans="2:4" ht="18.75" x14ac:dyDescent="0.25">
      <c r="B33" s="1071"/>
      <c r="C33" s="1071"/>
      <c r="D33" s="1071"/>
    </row>
  </sheetData>
  <mergeCells count="4">
    <mergeCell ref="D1:E1"/>
    <mergeCell ref="F3:F32"/>
    <mergeCell ref="A5:A6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4</vt:i4>
      </vt:variant>
    </vt:vector>
  </HeadingPairs>
  <TitlesOfParts>
    <vt:vector size="26" baseType="lpstr">
      <vt:lpstr>1.1.mell. </vt:lpstr>
      <vt:lpstr>1.2. mell.</vt:lpstr>
      <vt:lpstr>1.3.Bevételek2019.</vt:lpstr>
      <vt:lpstr>1.4.Kiadások2019.</vt:lpstr>
      <vt:lpstr>1.5.KH Bevétel</vt:lpstr>
      <vt:lpstr>1.6.KH Kiadás</vt:lpstr>
      <vt:lpstr>1.7. KH létszám</vt:lpstr>
      <vt:lpstr>1.8.KH</vt:lpstr>
      <vt:lpstr>2.1.Műk.mérl.mell 1 OLDAL  </vt:lpstr>
      <vt:lpstr>2.2.FElhm.mérl.  </vt:lpstr>
      <vt:lpstr>3.m.</vt:lpstr>
      <vt:lpstr>4. és 5. melléklet</vt:lpstr>
      <vt:lpstr>6. mell. </vt:lpstr>
      <vt:lpstr>7.cofog.bev</vt:lpstr>
      <vt:lpstr>8.cofog.kiad.</vt:lpstr>
      <vt:lpstr>9.m.</vt:lpstr>
      <vt:lpstr>10.m.közfog.</vt:lpstr>
      <vt:lpstr>11. m</vt:lpstr>
      <vt:lpstr>12. mell</vt:lpstr>
      <vt:lpstr>13.m</vt:lpstr>
      <vt:lpstr>14.m.likvid.t</vt:lpstr>
      <vt:lpstr>Munka1</vt:lpstr>
      <vt:lpstr>'1.2. mell.'!Nyomtatási_cím</vt:lpstr>
      <vt:lpstr>'1.8.KH'!Nyomtatási_cím</vt:lpstr>
      <vt:lpstr>'7.cofog.bev'!Nyomtatási_cím</vt:lpstr>
      <vt:lpstr>'8.cofog.kiad.'!Nyomtatási_cím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cp:lastPrinted>2019-02-18T12:45:56Z</cp:lastPrinted>
  <dcterms:created xsi:type="dcterms:W3CDTF">2015-02-10T10:08:07Z</dcterms:created>
  <dcterms:modified xsi:type="dcterms:W3CDTF">2019-02-18T13:54:45Z</dcterms:modified>
</cp:coreProperties>
</file>