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D107" i="1"/>
  <c r="C107" i="1" s="1"/>
  <c r="I107" i="1" s="1"/>
  <c r="H106" i="1"/>
  <c r="C106" i="1"/>
  <c r="I106" i="1" s="1"/>
  <c r="H105" i="1"/>
  <c r="D105" i="1"/>
  <c r="C105" i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 s="1"/>
  <c r="I99" i="1" s="1"/>
  <c r="H98" i="1"/>
  <c r="E98" i="1"/>
  <c r="D98" i="1"/>
  <c r="C98" i="1"/>
  <c r="I98" i="1" s="1"/>
  <c r="H97" i="1"/>
  <c r="D97" i="1"/>
  <c r="C97" i="1"/>
  <c r="I97" i="1" s="1"/>
  <c r="H96" i="1"/>
  <c r="F96" i="1"/>
  <c r="E96" i="1"/>
  <c r="D96" i="1"/>
  <c r="C96" i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D51" i="1"/>
  <c r="C51" i="1"/>
  <c r="I51" i="1" s="1"/>
  <c r="H50" i="1"/>
  <c r="C50" i="1"/>
  <c r="I50" i="1" s="1"/>
  <c r="H49" i="1"/>
  <c r="E49" i="1"/>
  <c r="C49" i="1" s="1"/>
  <c r="I49" i="1" s="1"/>
  <c r="H48" i="1"/>
  <c r="D48" i="1"/>
  <c r="C48" i="1" s="1"/>
  <c r="I48" i="1" s="1"/>
  <c r="H47" i="1"/>
  <c r="C47" i="1"/>
  <c r="I47" i="1" s="1"/>
  <c r="H46" i="1"/>
  <c r="F46" i="1"/>
  <c r="E46" i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F41" i="1"/>
  <c r="C41" i="1" s="1"/>
  <c r="I41" i="1" s="1"/>
  <c r="H40" i="1"/>
  <c r="F40" i="1"/>
  <c r="E40" i="1"/>
  <c r="D40" i="1"/>
  <c r="C40" i="1" s="1"/>
  <c r="I40" i="1" s="1"/>
  <c r="H39" i="1"/>
  <c r="F39" i="1"/>
  <c r="C39" i="1" s="1"/>
  <c r="I39" i="1" s="1"/>
  <c r="H38" i="1"/>
  <c r="D38" i="1"/>
  <c r="C38" i="1" s="1"/>
  <c r="I38" i="1" s="1"/>
  <c r="H37" i="1"/>
  <c r="F37" i="1"/>
  <c r="E37" i="1"/>
  <c r="D37" i="1"/>
  <c r="C37" i="1" s="1"/>
  <c r="I37" i="1" s="1"/>
  <c r="H36" i="1"/>
  <c r="F36" i="1"/>
  <c r="E36" i="1"/>
  <c r="D36" i="1"/>
  <c r="C36" i="1" s="1"/>
  <c r="I36" i="1" s="1"/>
  <c r="H35" i="1"/>
  <c r="D35" i="1"/>
  <c r="C35" i="1" s="1"/>
  <c r="I35" i="1" s="1"/>
  <c r="H34" i="1"/>
  <c r="F34" i="1"/>
  <c r="E34" i="1"/>
  <c r="D34" i="1"/>
  <c r="C34" i="1" s="1"/>
  <c r="I34" i="1" s="1"/>
  <c r="H33" i="1"/>
  <c r="D33" i="1"/>
  <c r="C33" i="1" s="1"/>
  <c r="I33" i="1" s="1"/>
  <c r="H32" i="1"/>
  <c r="D32" i="1"/>
  <c r="C32" i="1" s="1"/>
  <c r="I32" i="1" s="1"/>
  <c r="H31" i="1"/>
  <c r="D31" i="1"/>
  <c r="C31" i="1" s="1"/>
  <c r="I31" i="1" s="1"/>
  <c r="H30" i="1"/>
  <c r="C30" i="1"/>
  <c r="I30" i="1" s="1"/>
  <c r="H29" i="1"/>
  <c r="D29" i="1"/>
  <c r="C29" i="1"/>
  <c r="I29" i="1" s="1"/>
  <c r="H28" i="1"/>
  <c r="D28" i="1"/>
  <c r="C28" i="1"/>
  <c r="I28" i="1" s="1"/>
  <c r="H27" i="1"/>
  <c r="F27" i="1"/>
  <c r="E27" i="1"/>
  <c r="D27" i="1"/>
  <c r="C27" i="1"/>
  <c r="I27" i="1" s="1"/>
  <c r="H26" i="1"/>
  <c r="F26" i="1"/>
  <c r="E26" i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 s="1"/>
  <c r="I20" i="1" s="1"/>
  <c r="H19" i="1"/>
  <c r="F19" i="1"/>
  <c r="E19" i="1"/>
  <c r="D19" i="1"/>
  <c r="C19" i="1" s="1"/>
  <c r="I19" i="1" s="1"/>
  <c r="H18" i="1"/>
  <c r="F18" i="1"/>
  <c r="D18" i="1"/>
  <c r="C18" i="1"/>
  <c r="I18" i="1" s="1"/>
  <c r="H17" i="1"/>
  <c r="F17" i="1"/>
  <c r="D17" i="1"/>
  <c r="C17" i="1" s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/>
  <c r="I7" i="1" s="1"/>
  <c r="H6" i="1"/>
  <c r="D6" i="1"/>
  <c r="C6" i="1"/>
  <c r="I6" i="1" s="1"/>
  <c r="H5" i="1"/>
  <c r="F5" i="1"/>
  <c r="E5" i="1"/>
  <c r="E62" i="1" s="1"/>
  <c r="E87" i="1" s="1"/>
  <c r="D5" i="1"/>
  <c r="C5" i="1"/>
  <c r="I5" i="1" s="1"/>
  <c r="C54" i="1" l="1"/>
  <c r="I54" i="1" s="1"/>
  <c r="D52" i="1"/>
  <c r="C52" i="1" s="1"/>
  <c r="I52" i="1" s="1"/>
  <c r="F62" i="1"/>
  <c r="F87" i="1" s="1"/>
  <c r="D26" i="1"/>
  <c r="C26" i="1" s="1"/>
  <c r="I26" i="1" s="1"/>
  <c r="D46" i="1"/>
  <c r="C46" i="1" s="1"/>
  <c r="I46" i="1" s="1"/>
  <c r="I61" i="1"/>
  <c r="C86" i="1"/>
  <c r="D154" i="1"/>
  <c r="C154" i="1" s="1"/>
  <c r="I154" i="1" s="1"/>
  <c r="C128" i="1"/>
  <c r="I128" i="1" s="1"/>
  <c r="C153" i="1"/>
  <c r="I153" i="1" s="1"/>
  <c r="C93" i="1"/>
  <c r="I93" i="1" s="1"/>
  <c r="C159" i="1" l="1"/>
  <c r="I86" i="1"/>
  <c r="D62" i="1"/>
  <c r="D87" i="1" l="1"/>
  <c r="C87" i="1" s="1"/>
  <c r="I87" i="1" s="1"/>
  <c r="C62" i="1"/>
  <c r="I62" i="1" l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<sst xmlns="http://schemas.openxmlformats.org/spreadsheetml/2006/main" count="319" uniqueCount="274">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</sst>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>
        <row r="5">
          <cell r="C5">
            <v>1206017166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532033179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173393227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173393227</v>
          </cell>
        </row>
        <row r="18">
          <cell r="C18">
            <v>156551290</v>
          </cell>
        </row>
        <row r="19">
          <cell r="C19">
            <v>1063805950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163873492</v>
          </cell>
        </row>
        <row r="35">
          <cell r="C35">
            <v>7415026</v>
          </cell>
        </row>
        <row r="36">
          <cell r="C36">
            <v>67225419</v>
          </cell>
        </row>
        <row r="37">
          <cell r="C37">
            <v>15877911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24379275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20196140</v>
          </cell>
        </row>
        <row r="46">
          <cell r="C46">
            <v>21932600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1560000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1160000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3113082435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3640172826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1783402962</v>
          </cell>
        </row>
        <row r="94">
          <cell r="C94">
            <v>577454934</v>
          </cell>
        </row>
        <row r="95">
          <cell r="C95">
            <v>115194713</v>
          </cell>
        </row>
        <row r="96">
          <cell r="C96">
            <v>703216827</v>
          </cell>
        </row>
        <row r="97">
          <cell r="C97">
            <v>51600000</v>
          </cell>
        </row>
        <row r="98">
          <cell r="C98">
            <v>244275261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15000000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222084761</v>
          </cell>
        </row>
        <row r="111">
          <cell r="C111">
            <v>91661227</v>
          </cell>
        </row>
        <row r="112">
          <cell r="C112">
            <v>26583767</v>
          </cell>
        </row>
        <row r="113">
          <cell r="C113">
            <v>65077460</v>
          </cell>
        </row>
        <row r="114">
          <cell r="C114">
            <v>1366609267</v>
          </cell>
        </row>
        <row r="115">
          <cell r="C115">
            <v>835657035</v>
          </cell>
        </row>
        <row r="116">
          <cell r="C116">
            <v>700928665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3150012229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3303591061</v>
          </cell>
        </row>
      </sheetData>
      <sheetData sheetId="2">
        <row r="5">
          <cell r="C5">
            <v>260885436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260885436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194578120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194578120</v>
          </cell>
        </row>
        <row r="18">
          <cell r="C18">
            <v>70936381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198549999</v>
          </cell>
        </row>
        <row r="35">
          <cell r="C35">
            <v>10508580</v>
          </cell>
        </row>
        <row r="36">
          <cell r="C36">
            <v>3491005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5199414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669571455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679018105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764615814</v>
          </cell>
        </row>
        <row r="94">
          <cell r="C94">
            <v>407403665</v>
          </cell>
        </row>
        <row r="95">
          <cell r="C95">
            <v>85134821</v>
          </cell>
        </row>
        <row r="96">
          <cell r="C96">
            <v>257816827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30923992</v>
          </cell>
        </row>
        <row r="115">
          <cell r="C115">
            <v>30615012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795539806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800817806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217812318</v>
          </cell>
        </row>
        <row r="94">
          <cell r="C94">
            <v>146677402</v>
          </cell>
        </row>
        <row r="95">
          <cell r="C95">
            <v>31260806</v>
          </cell>
        </row>
        <row r="96">
          <cell r="C96">
            <v>39874110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4565867</v>
          </cell>
        </row>
        <row r="115">
          <cell r="C115">
            <v>4565867</v>
          </cell>
        </row>
        <row r="119">
          <cell r="C119">
            <v>0</v>
          </cell>
        </row>
        <row r="128">
          <cell r="C128">
            <v>222378185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222378185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00" zoomScaleSheetLayoutView="100" workbookViewId="0">
      <selection activeCell="A2" sqref="A2:B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5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1466902602</v>
      </c>
      <c r="D5" s="17">
        <f>+D6+D7+D8+D9+D10+D11</f>
        <v>1466902602</v>
      </c>
      <c r="E5" s="16">
        <f>+E6+E7+E8+E9+E10+E11</f>
        <v>0</v>
      </c>
      <c r="F5" s="16">
        <f>+F6+F7+F8+F9+F10+F11</f>
        <v>0</v>
      </c>
      <c r="H5" s="19" t="e">
        <f>'[1]1.2.sz.mell. '!C5+'[1]1.3.sz.mell.'!C5+'[1]1.4.sz.mell.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220097739</v>
      </c>
      <c r="D6" s="23">
        <f>211161846+4226000+4709893</f>
        <v>220097739</v>
      </c>
      <c r="E6" s="23"/>
      <c r="F6" s="23"/>
      <c r="H6" s="19" t="e">
        <f>'[1]1.2.sz.mell. '!C6+'[1]1.3.sz.mell.'!C6+'[1]1.4.sz.mell. '!C6+#REF!</f>
        <v>#REF!</v>
      </c>
      <c r="I6" s="24" t="e">
        <f t="shared" si="1"/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240117542</v>
      </c>
      <c r="D7" s="28">
        <f>235351616+4095000+670926</f>
        <v>240117542</v>
      </c>
      <c r="E7" s="28"/>
      <c r="F7" s="28"/>
      <c r="H7" s="19" t="e">
        <f>'[1]1.2.sz.mell. '!C7+'[1]1.3.sz.mell.'!C7+'[1]1.4.sz.mell.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792918615</v>
      </c>
      <c r="D8" s="28">
        <f>132342947+82528441+152850000+191583306+50232560+61299400+1796961+73694436+47948000-1357436</f>
        <v>792918615</v>
      </c>
      <c r="E8" s="28"/>
      <c r="F8" s="28"/>
      <c r="H8" s="19" t="e">
        <f>'[1]1.2.sz.mell. '!C8+'[1]1.3.sz.mell.'!C8+'[1]1.4.sz.mell.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35183861</v>
      </c>
      <c r="D9" s="28">
        <f>4617241+15998620+12622000+1404000+542000</f>
        <v>35183861</v>
      </c>
      <c r="E9" s="28"/>
      <c r="F9" s="28"/>
      <c r="H9" s="19" t="e">
        <f>'[1]1.2.sz.mell. '!C9+'[1]1.3.sz.mell.'!C9+'[1]1.4.sz.mell.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178584845</v>
      </c>
      <c r="D10" s="28">
        <f>29417493+205313443-7600335+9625137-53811000-4359893</f>
        <v>178584845</v>
      </c>
      <c r="E10" s="28"/>
      <c r="F10" s="28"/>
      <c r="H10" s="19" t="e">
        <f>'[1]1.2.sz.mell. '!C10+'[1]1.3.sz.mell.'!C10+'[1]1.4.sz.mell.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'!C11+'[1]1.3.sz.mell.'!C11+'[1]1.4.sz.mell. '!C11+#REF!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367971347</v>
      </c>
      <c r="D12" s="17">
        <f>+D13+D14+D15+D16+D17</f>
        <v>343818254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 t="e">
        <f>'[1]1.2.sz.mell. '!C13+'[1]1.3.sz.mell.'!C13+'[1]1.4.sz.mell.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 t="e">
        <f>'[1]1.2.sz.mell. '!C14+'[1]1.3.sz.mell.'!C14+'[1]1.4.sz.mell.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 t="e">
        <f>'[1]1.2.sz.mell. '!C15+'[1]1.3.sz.mell.'!C15+'[1]1.4.sz.mell.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 t="e">
        <f>'[1]1.2.sz.mell. '!C16+'[1]1.3.sz.mell.'!C16+'[1]1.4.sz.mell.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40">
        <f t="shared" si="0"/>
        <v>367971347</v>
      </c>
      <c r="D17" s="41">
        <f>102792540+24250000+3975280+5670000+67037993+5709268+6246596+1659858+5441280+123766902+17088300+3997695+106479-23923937</f>
        <v>343818254</v>
      </c>
      <c r="E17" s="28"/>
      <c r="F17" s="28">
        <f>22754943+1398150</f>
        <v>24153093</v>
      </c>
      <c r="H17" s="19" t="e">
        <f>'[1]1.2.sz.mell. '!C17+'[1]1.3.sz.mell.'!C17+'[1]1.4.sz.mell.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227487671</v>
      </c>
      <c r="D18" s="42">
        <f>67037993+2824075+3262350+134644902+1659858+15905400</f>
        <v>225334578</v>
      </c>
      <c r="E18" s="43"/>
      <c r="F18" s="43">
        <f>754943+1398150</f>
        <v>2153093</v>
      </c>
      <c r="H18" s="19" t="e">
        <f>'[1]1.2.sz.mell. '!C18+'[1]1.3.sz.mell.'!C18+'[1]1.4.sz.mell. '!C18+#REF!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1078131150</v>
      </c>
      <c r="D19" s="17">
        <f>+D20+D21+D22+D23+D24</f>
        <v>1078131150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369999900</v>
      </c>
      <c r="D20" s="44">
        <f>369999900</f>
        <v>369999900</v>
      </c>
      <c r="E20" s="45"/>
      <c r="F20" s="45"/>
      <c r="H20" s="19" t="e">
        <f>'[1]1.2.sz.mell. '!C20+'[1]1.3.sz.mell.'!C20+'[1]1.4.sz.mell.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6">
        <f t="shared" si="0"/>
        <v>0</v>
      </c>
      <c r="D21" s="41"/>
      <c r="E21" s="28"/>
      <c r="F21" s="28"/>
      <c r="H21" s="19" t="e">
        <f>'[1]1.2.sz.mell. '!C21+'[1]1.3.sz.mell.'!C21+'[1]1.4.sz.mell.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 t="e">
        <f>'[1]1.2.sz.mell. '!C22+'[1]1.3.sz.mell.'!C22+'[1]1.4.sz.mell.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 t="e">
        <f>'[1]1.2.sz.mell. '!C23+'[1]1.3.sz.mell.'!C23+'[1]1.4.sz.mell.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708131250</v>
      </c>
      <c r="D24" s="41">
        <f>5596040+25377271+3487179+47949076+82875000+384485538+158361146</f>
        <v>708131250</v>
      </c>
      <c r="E24" s="28"/>
      <c r="F24" s="28"/>
      <c r="H24" s="19" t="e">
        <f>'[1]1.2.sz.mell. '!C24+'[1]1.3.sz.mell.'!C24+'[1]1.4.sz.mell.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7" t="s">
        <v>53</v>
      </c>
      <c r="C25" s="33">
        <f t="shared" si="0"/>
        <v>694206350</v>
      </c>
      <c r="D25" s="42">
        <f>5596040+25377271+3487179+47949076+82875000+370160338+1092200+157669246</f>
        <v>694206350</v>
      </c>
      <c r="E25" s="43"/>
      <c r="F25" s="43"/>
      <c r="H25" s="19" t="e">
        <f>'[1]1.2.sz.mell. '!C25+'[1]1.3.sz.mell.'!C25+'[1]1.4.sz.mell. '!C25+#REF!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  <c r="H26" s="19" t="e">
        <f>'[1]1.2.sz.mell. '!C26+'[1]1.3.sz.mell.'!C26+'[1]1.4.sz.mell.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 t="shared" si="0"/>
        <v>430000000</v>
      </c>
      <c r="D27" s="50">
        <f>SUM(D28:D29)</f>
        <v>430000000</v>
      </c>
      <c r="E27" s="50">
        <f t="shared" ref="E27:F27" si="2">SUM(E28:E29)</f>
        <v>0</v>
      </c>
      <c r="F27" s="50">
        <f t="shared" si="2"/>
        <v>0</v>
      </c>
      <c r="H27" s="19" t="e">
        <f>'[1]1.2.sz.mell. '!C27+'[1]1.3.sz.mell.'!C27+'[1]1.4.sz.mell.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si="0"/>
        <v>89000000</v>
      </c>
      <c r="D28" s="34">
        <f>80000000+9000000</f>
        <v>89000000</v>
      </c>
      <c r="E28" s="35"/>
      <c r="F28" s="35"/>
      <c r="H28" s="19" t="e">
        <f>'[1]1.2.sz.mell. '!C28+'[1]1.3.sz.mell.'!C28+'[1]1.4.sz.mell.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1" t="s">
        <v>61</v>
      </c>
      <c r="C29" s="52">
        <f t="shared" si="0"/>
        <v>341000000</v>
      </c>
      <c r="D29" s="34">
        <f>341000000</f>
        <v>341000000</v>
      </c>
      <c r="E29" s="35"/>
      <c r="F29" s="35"/>
      <c r="H29" s="19" t="e">
        <f>'[1]1.2.sz.mell. '!C29+'[1]1.3.sz.mell.'!C29+'[1]1.4.sz.mell.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2">
        <f t="shared" si="0"/>
        <v>0</v>
      </c>
      <c r="D30" s="41"/>
      <c r="E30" s="28"/>
      <c r="F30" s="28"/>
      <c r="H30" s="19" t="e">
        <f>'[1]1.2.sz.mell. '!C30+'[1]1.3.sz.mell.'!C30+'[1]1.4.sz.mell.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2">
        <f t="shared" si="0"/>
        <v>35000000</v>
      </c>
      <c r="D31" s="34">
        <f>35000000</f>
        <v>35000000</v>
      </c>
      <c r="E31" s="35"/>
      <c r="F31" s="35"/>
      <c r="H31" s="19" t="e">
        <f>'[1]1.2.sz.mell. '!C31+'[1]1.3.sz.mell.'!C31+'[1]1.4.sz.mell.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2">
        <f t="shared" si="0"/>
        <v>1000000</v>
      </c>
      <c r="D32" s="34">
        <f>1000000</f>
        <v>1000000</v>
      </c>
      <c r="E32" s="35"/>
      <c r="F32" s="35"/>
      <c r="H32" s="19" t="e">
        <f>'[1]1.2.sz.mell. '!C32+'[1]1.3.sz.mell.'!C32+'[1]1.4.sz.mell.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7" t="s">
        <v>69</v>
      </c>
      <c r="C33" s="33">
        <f t="shared" si="0"/>
        <v>16500000</v>
      </c>
      <c r="D33" s="42">
        <f>6000000+4000000+2500000+500000+3500000</f>
        <v>16500000</v>
      </c>
      <c r="E33" s="43"/>
      <c r="F33" s="43"/>
      <c r="H33" s="19" t="e">
        <f>'[1]1.2.sz.mell. '!C33+'[1]1.3.sz.mell.'!C33+'[1]1.4.sz.mell. '!C33+#REF!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375711514</v>
      </c>
      <c r="D34" s="17">
        <f>SUM(D35:D45)</f>
        <v>101408714</v>
      </c>
      <c r="E34" s="16">
        <f>SUM(E35:E45)</f>
        <v>8150828</v>
      </c>
      <c r="F34" s="16">
        <f>SUM(F35:F45)</f>
        <v>266151972</v>
      </c>
      <c r="H34" s="19" t="e">
        <f>'[1]1.2.sz.mell. '!C34+'[1]1.3.sz.mell.'!C34+'[1]1.4.sz.mell.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53">
        <f t="shared" si="0"/>
        <v>17923606</v>
      </c>
      <c r="D35" s="44">
        <f>7385026+10000+10375680+132900</f>
        <v>17903606</v>
      </c>
      <c r="E35" s="23"/>
      <c r="F35" s="23">
        <v>20000</v>
      </c>
      <c r="H35" s="19" t="e">
        <f>'[1]1.2.sz.mell. '!C35+'[1]1.3.sz.mell.'!C35+'[1]1.4.sz.mell.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80676792</v>
      </c>
      <c r="D36" s="41">
        <f>15901900+787402+500000+101992+381986+1334000+744361+96000-16879</f>
        <v>19830762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3">SUM(D37:F37)</f>
        <v>28877911</v>
      </c>
      <c r="D37" s="41">
        <f>20000+6000000+700000+1000000+1109692+340000+6350+105219-6350+5000+762000</f>
        <v>10041911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3"/>
        <v>740000</v>
      </c>
      <c r="D38" s="41">
        <f>440000+300000+144667-144667</f>
        <v>740000</v>
      </c>
      <c r="E38" s="28"/>
      <c r="F38" s="23"/>
      <c r="H38" s="19" t="e">
        <f>'[1]1.2.sz.mell. '!C38+'[1]1.3.sz.mell.'!C38+'[1]1.4.sz.mell.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3"/>
        <v>185422721</v>
      </c>
      <c r="D39" s="41">
        <v>13816000</v>
      </c>
      <c r="E39" s="28"/>
      <c r="F39" s="23">
        <f>17535396+708995+862330+152500000</f>
        <v>171606721</v>
      </c>
      <c r="H39" s="19" t="e">
        <f>'[1]1.2.sz.mell. '!C39+'[1]1.3.sz.mell.'!C39+'[1]1.4.sz.mell.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3"/>
        <v>31966344</v>
      </c>
      <c r="D40" s="41">
        <f>5400+1993957+12052638+212598+189000+2801434+333450+135000+27538+82819+14693+1350+200974-4556</f>
        <v>18046295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3"/>
        <v>8433000</v>
      </c>
      <c r="D41" s="41"/>
      <c r="E41" s="28"/>
      <c r="F41" s="23">
        <f>7614000+650000+169000</f>
        <v>8433000</v>
      </c>
      <c r="H41" s="19" t="e">
        <f>'[1]1.2.sz.mell. '!C41+'[1]1.3.sz.mell.'!C41+'[1]1.4.sz.mell.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3"/>
        <v>0</v>
      </c>
      <c r="D42" s="41"/>
      <c r="E42" s="28"/>
      <c r="F42" s="23"/>
      <c r="H42" s="19" t="e">
        <f>'[1]1.2.sz.mell. '!C42+'[1]1.3.sz.mell.'!C42+'[1]1.4.sz.mell.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3"/>
        <v>0</v>
      </c>
      <c r="D43" s="41"/>
      <c r="E43" s="28"/>
      <c r="F43" s="23"/>
      <c r="H43" s="19" t="e">
        <f>'[1]1.2.sz.mell. '!C43+'[1]1.3.sz.mell.'!C43+'[1]1.4.sz.mell.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7" t="s">
        <v>91</v>
      </c>
      <c r="C44" s="27">
        <f t="shared" si="3"/>
        <v>500000</v>
      </c>
      <c r="D44" s="42">
        <f>500000</f>
        <v>500000</v>
      </c>
      <c r="E44" s="43"/>
      <c r="F44" s="23"/>
      <c r="H44" s="19" t="e">
        <f>'[1]1.2.sz.mell. '!C44+'[1]1.3.sz.mell.'!C44+'[1]1.4.sz.mell.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33">
        <f t="shared" si="3"/>
        <v>21171140</v>
      </c>
      <c r="D45" s="42">
        <f>507601+335000+700000+2935064+146990+16176+15889309</f>
        <v>20530140</v>
      </c>
      <c r="E45" s="43">
        <f>640000</f>
        <v>640000</v>
      </c>
      <c r="F45" s="23">
        <v>1000</v>
      </c>
      <c r="H45" s="19" t="e">
        <f>'[1]1.2.sz.mell. '!C45+'[1]1.3.sz.mell.'!C45+'[1]1.4.sz.mell. '!C45+#REF!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3"/>
        <v>22232600</v>
      </c>
      <c r="D46" s="17">
        <f>SUM(D47:D51)</f>
        <v>21932600</v>
      </c>
      <c r="E46" s="16">
        <f>SUM(E47:E51)</f>
        <v>300000</v>
      </c>
      <c r="F46" s="16">
        <f>SUM(F47:F51)</f>
        <v>0</v>
      </c>
      <c r="H46" s="19" t="e">
        <f>'[1]1.2.sz.mell. '!C46+'[1]1.3.sz.mell.'!C46+'[1]1.4.sz.mell.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4">
        <f t="shared" si="3"/>
        <v>0</v>
      </c>
      <c r="D47" s="44"/>
      <c r="E47" s="23"/>
      <c r="F47" s="23"/>
      <c r="H47" s="19" t="e">
        <f>'[1]1.2.sz.mell. '!C47+'[1]1.3.sz.mell.'!C47+'[1]1.4.sz.mell.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3"/>
        <v>21787500</v>
      </c>
      <c r="D48" s="41">
        <f>21787500</f>
        <v>21787500</v>
      </c>
      <c r="E48" s="28"/>
      <c r="F48" s="28"/>
      <c r="H48" s="19" t="e">
        <f>'[1]1.2.sz.mell. '!C48+'[1]1.3.sz.mell.'!C48+'[1]1.4.sz.mell.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3"/>
        <v>300000</v>
      </c>
      <c r="D49" s="41"/>
      <c r="E49" s="28">
        <f>300000</f>
        <v>300000</v>
      </c>
      <c r="F49" s="28"/>
      <c r="H49" s="19" t="e">
        <f>'[1]1.2.sz.mell. '!C49+'[1]1.3.sz.mell.'!C49+'[1]1.4.sz.mell.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3"/>
        <v>0</v>
      </c>
      <c r="D50" s="41"/>
      <c r="E50" s="28"/>
      <c r="F50" s="28"/>
      <c r="H50" s="19" t="e">
        <f>'[1]1.2.sz.mell. '!C50+'[1]1.3.sz.mell.'!C50+'[1]1.4.sz.mell.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33">
        <f t="shared" si="3"/>
        <v>145100</v>
      </c>
      <c r="D51" s="42">
        <f>145100</f>
        <v>145100</v>
      </c>
      <c r="E51" s="43"/>
      <c r="F51" s="43"/>
      <c r="H51" s="19" t="e">
        <f>'[1]1.2.sz.mell. '!C51+'[1]1.3.sz.mell.'!C51+'[1]1.4.sz.mell. '!C51+#REF!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5" t="s">
        <v>107</v>
      </c>
      <c r="C52" s="56">
        <f t="shared" si="3"/>
        <v>2792700</v>
      </c>
      <c r="D52" s="17">
        <f>SUM(D53:D55)</f>
        <v>2792700</v>
      </c>
      <c r="E52" s="16">
        <f>SUM(E53:E55)</f>
        <v>0</v>
      </c>
      <c r="F52" s="16">
        <f>SUM(F53:F55)</f>
        <v>0</v>
      </c>
      <c r="H52" s="19" t="e">
        <f>'[1]1.2.sz.mell. '!C52+'[1]1.3.sz.mell.'!C52+'[1]1.4.sz.mell.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7">
        <f t="shared" si="3"/>
        <v>0</v>
      </c>
      <c r="D53" s="38"/>
      <c r="E53" s="39"/>
      <c r="F53" s="39"/>
      <c r="H53" s="19" t="e">
        <f>'[1]1.2.sz.mell. '!C53+'[1]1.3.sz.mell.'!C53+'[1]1.4.sz.mell.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3"/>
        <v>880000</v>
      </c>
      <c r="D54" s="41">
        <f>480000+400000</f>
        <v>880000</v>
      </c>
      <c r="E54" s="28"/>
      <c r="F54" s="28"/>
      <c r="H54" s="19" t="e">
        <f>'[1]1.2.sz.mell. '!C54+'[1]1.3.sz.mell.'!C54+'[1]1.4.sz.mell.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40">
        <f t="shared" si="3"/>
        <v>1912700</v>
      </c>
      <c r="D55" s="41">
        <f>950000+752700+130000+80000</f>
        <v>1912700</v>
      </c>
      <c r="E55" s="28"/>
      <c r="F55" s="28"/>
      <c r="H55" s="19" t="e">
        <f>'[1]1.2.sz.mell. '!C55+'[1]1.3.sz.mell.'!C55+'[1]1.4.sz.mell.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3"/>
        <v>0</v>
      </c>
      <c r="D56" s="58"/>
      <c r="E56" s="59"/>
      <c r="F56" s="59"/>
      <c r="H56" s="19" t="e">
        <f>'[1]1.2.sz.mell. '!C56+'[1]1.3.sz.mell.'!C56+'[1]1.4.sz.mell. '!C56+#REF!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3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4">
        <f t="shared" si="3"/>
        <v>0</v>
      </c>
      <c r="D58" s="41"/>
      <c r="E58" s="28"/>
      <c r="F58" s="28"/>
      <c r="H58" s="19" t="e">
        <f>'[1]1.2.sz.mell. '!C58+'[1]1.3.sz.mell.'!C58+'[1]1.4.sz.mell.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6">
        <f t="shared" si="3"/>
        <v>0</v>
      </c>
      <c r="D59" s="41"/>
      <c r="E59" s="28"/>
      <c r="F59" s="28"/>
      <c r="H59" s="19" t="e">
        <f>'[1]1.2.sz.mell. '!C59+'[1]1.3.sz.mell.'!C59+'[1]1.4.sz.mell.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6">
        <f t="shared" si="3"/>
        <v>0</v>
      </c>
      <c r="D60" s="41"/>
      <c r="E60" s="28"/>
      <c r="F60" s="28"/>
      <c r="H60" s="19" t="e">
        <f>'[1]1.2.sz.mell. '!C60+'[1]1.3.sz.mell.'!C60+'[1]1.4.sz.mell.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60">
        <f t="shared" si="3"/>
        <v>0</v>
      </c>
      <c r="D61" s="41"/>
      <c r="E61" s="28"/>
      <c r="F61" s="28"/>
      <c r="H61" s="19" t="e">
        <f>'[1]1.2.sz.mell. '!C61+'[1]1.3.sz.mell.'!C61+'[1]1.4.sz.mell. '!C61+#REF!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3"/>
        <v>3796241913</v>
      </c>
      <c r="D62" s="48">
        <f>+D5+D12+D19+D26+D34+D46+D52+D57</f>
        <v>3497486020</v>
      </c>
      <c r="E62" s="49">
        <f>+E5+E12+E19+E26+E34+E46+E52+E57</f>
        <v>8450828</v>
      </c>
      <c r="F62" s="49">
        <f>+F5+F12+F19+F26+F34+F46+F52+F57</f>
        <v>290305065</v>
      </c>
      <c r="H62" s="19" t="e">
        <f>'[1]1.2.sz.mell. '!C62+'[1]1.3.sz.mell.'!C62+'[1]1.4.sz.mell.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2" t="s">
        <v>128</v>
      </c>
      <c r="B63" s="37" t="s">
        <v>129</v>
      </c>
      <c r="C63" s="16">
        <f t="shared" si="3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3"/>
        <v>69269106</v>
      </c>
      <c r="D64" s="41">
        <f>69269106</f>
        <v>69269106</v>
      </c>
      <c r="E64" s="28"/>
      <c r="F64" s="28"/>
      <c r="H64" s="19" t="e">
        <f>'[1]1.2.sz.mell. '!C64+'[1]1.3.sz.mell.'!C64+'[1]1.4.sz.mell.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3"/>
        <v>100000000</v>
      </c>
      <c r="D65" s="41">
        <v>100000000</v>
      </c>
      <c r="E65" s="28"/>
      <c r="F65" s="28"/>
      <c r="H65" s="19" t="e">
        <f>'[1]1.2.sz.mell. '!C65+'[1]1.3.sz.mell.'!C65+'[1]1.4.sz.mell.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3" t="s">
        <v>135</v>
      </c>
      <c r="C66" s="60">
        <f t="shared" si="3"/>
        <v>0</v>
      </c>
      <c r="D66" s="41"/>
      <c r="E66" s="28"/>
      <c r="F66" s="28"/>
      <c r="H66" s="19" t="e">
        <f>'[1]1.2.sz.mell. '!C66+'[1]1.3.sz.mell.'!C66+'[1]1.4.sz.mell. '!C66+#REF!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2" t="s">
        <v>136</v>
      </c>
      <c r="B67" s="37" t="s">
        <v>137</v>
      </c>
      <c r="C67" s="16">
        <f t="shared" si="3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4">
        <f t="shared" si="3"/>
        <v>0</v>
      </c>
      <c r="D68" s="41"/>
      <c r="E68" s="28"/>
      <c r="F68" s="28"/>
      <c r="H68" s="19" t="e">
        <f>'[1]1.2.sz.mell. '!C68+'[1]1.3.sz.mell.'!C68+'[1]1.4.sz.mell.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6">
        <f t="shared" si="3"/>
        <v>0</v>
      </c>
      <c r="D69" s="41"/>
      <c r="E69" s="28"/>
      <c r="F69" s="28"/>
      <c r="H69" s="19" t="e">
        <f>'[1]1.2.sz.mell. '!C69+'[1]1.3.sz.mell.'!C69+'[1]1.4.sz.mell. '!C69+#REF!</f>
        <v>#REF!</v>
      </c>
      <c r="I69" s="29" t="e">
        <f t="shared" ref="I69:I87" si="4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6">
        <f t="shared" si="3"/>
        <v>0</v>
      </c>
      <c r="D70" s="41"/>
      <c r="E70" s="28"/>
      <c r="F70" s="28"/>
      <c r="H70" s="19" t="e">
        <f>'[1]1.2.sz.mell. '!C70+'[1]1.3.sz.mell.'!C70+'[1]1.4.sz.mell. '!C70+#REF!</f>
        <v>#REF!</v>
      </c>
      <c r="I70" s="29" t="e">
        <f t="shared" si="4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60">
        <f t="shared" si="3"/>
        <v>0</v>
      </c>
      <c r="D71" s="41"/>
      <c r="E71" s="28"/>
      <c r="F71" s="28"/>
      <c r="H71" s="19" t="e">
        <f>'[1]1.2.sz.mell. '!C71+'[1]1.3.sz.mell.'!C71+'[1]1.4.sz.mell. '!C71+#REF!</f>
        <v>#REF!</v>
      </c>
      <c r="I71" s="36" t="e">
        <f t="shared" si="4"/>
        <v>#REF!</v>
      </c>
    </row>
    <row r="72" spans="1:9" s="18" customFormat="1" ht="12" customHeight="1" thickBot="1" x14ac:dyDescent="0.25">
      <c r="A72" s="62" t="s">
        <v>146</v>
      </c>
      <c r="B72" s="37" t="s">
        <v>147</v>
      </c>
      <c r="C72" s="16">
        <f t="shared" si="3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'!C72+'[1]1.3.sz.mell.'!C72+'[1]1.4.sz.mell. '!C72+#REF!</f>
        <v>#REF!</v>
      </c>
      <c r="I72" s="19" t="e">
        <f t="shared" si="4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3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'!C73+'[1]1.3.sz.mell.'!C73+'[1]1.4.sz.mell. '!C73+#REF!</f>
        <v>#REF!</v>
      </c>
      <c r="I73" s="24" t="e">
        <f t="shared" si="4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60">
        <f t="shared" si="3"/>
        <v>0</v>
      </c>
      <c r="D74" s="41"/>
      <c r="E74" s="28"/>
      <c r="F74" s="28"/>
      <c r="H74" s="19" t="e">
        <f>'[1]1.2.sz.mell. '!C74+'[1]1.3.sz.mell.'!C74+'[1]1.4.sz.mell. '!C74+#REF!</f>
        <v>#REF!</v>
      </c>
      <c r="I74" s="36" t="e">
        <f t="shared" si="4"/>
        <v>#REF!</v>
      </c>
    </row>
    <row r="75" spans="1:9" s="18" customFormat="1" ht="12" customHeight="1" thickBot="1" x14ac:dyDescent="0.25">
      <c r="A75" s="62" t="s">
        <v>152</v>
      </c>
      <c r="B75" s="37" t="s">
        <v>153</v>
      </c>
      <c r="C75" s="16">
        <f t="shared" si="3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'!C75+'[1]1.3.sz.mell.'!C75+'[1]1.4.sz.mell. '!C75+#REF!</f>
        <v>#REF!</v>
      </c>
      <c r="I75" s="19" t="e">
        <f t="shared" si="4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4">
        <f t="shared" si="3"/>
        <v>0</v>
      </c>
      <c r="D76" s="41"/>
      <c r="E76" s="28"/>
      <c r="F76" s="28"/>
      <c r="H76" s="19" t="e">
        <f>'[1]1.2.sz.mell. '!C76+'[1]1.3.sz.mell.'!C76+'[1]1.4.sz.mell. '!C76+#REF!</f>
        <v>#REF!</v>
      </c>
      <c r="I76" s="24" t="e">
        <f t="shared" si="4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6">
        <f t="shared" si="3"/>
        <v>0</v>
      </c>
      <c r="D77" s="41"/>
      <c r="E77" s="28"/>
      <c r="F77" s="28"/>
      <c r="H77" s="19" t="e">
        <f>'[1]1.2.sz.mell. '!C77+'[1]1.3.sz.mell.'!C77+'[1]1.4.sz.mell. '!C77+#REF!</f>
        <v>#REF!</v>
      </c>
      <c r="I77" s="29" t="e">
        <f t="shared" si="4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60">
        <f t="shared" si="3"/>
        <v>0</v>
      </c>
      <c r="D78" s="41"/>
      <c r="E78" s="28"/>
      <c r="F78" s="28"/>
      <c r="H78" s="19" t="e">
        <f>'[1]1.2.sz.mell. '!C78+'[1]1.3.sz.mell.'!C78+'[1]1.4.sz.mell. '!C78+#REF!</f>
        <v>#REF!</v>
      </c>
      <c r="I78" s="36" t="e">
        <f t="shared" si="4"/>
        <v>#REF!</v>
      </c>
    </row>
    <row r="79" spans="1:9" s="18" customFormat="1" ht="12" customHeight="1" thickBot="1" x14ac:dyDescent="0.25">
      <c r="A79" s="62" t="s">
        <v>160</v>
      </c>
      <c r="B79" s="37" t="s">
        <v>161</v>
      </c>
      <c r="C79" s="16">
        <f t="shared" si="3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'!C79+'[1]1.3.sz.mell.'!C79+'[1]1.4.sz.mell. '!C79+#REF!</f>
        <v>#REF!</v>
      </c>
      <c r="I79" s="19" t="e">
        <f t="shared" si="4"/>
        <v>#REF!</v>
      </c>
    </row>
    <row r="80" spans="1:9" s="18" customFormat="1" ht="12" customHeight="1" thickBot="1" x14ac:dyDescent="0.25">
      <c r="A80" s="64" t="s">
        <v>162</v>
      </c>
      <c r="B80" s="21" t="s">
        <v>163</v>
      </c>
      <c r="C80" s="54">
        <f t="shared" si="3"/>
        <v>0</v>
      </c>
      <c r="D80" s="41"/>
      <c r="E80" s="28"/>
      <c r="F80" s="28"/>
      <c r="H80" s="19" t="e">
        <f>'[1]1.2.sz.mell. '!C80+'[1]1.3.sz.mell.'!C80+'[1]1.4.sz.mell. '!C80+#REF!</f>
        <v>#REF!</v>
      </c>
      <c r="I80" s="24" t="e">
        <f t="shared" si="4"/>
        <v>#REF!</v>
      </c>
    </row>
    <row r="81" spans="1:9" s="18" customFormat="1" ht="12" customHeight="1" thickBot="1" x14ac:dyDescent="0.25">
      <c r="A81" s="65" t="s">
        <v>164</v>
      </c>
      <c r="B81" s="26" t="s">
        <v>165</v>
      </c>
      <c r="C81" s="46">
        <f t="shared" si="3"/>
        <v>0</v>
      </c>
      <c r="D81" s="41"/>
      <c r="E81" s="28"/>
      <c r="F81" s="28"/>
      <c r="H81" s="19" t="e">
        <f>'[1]1.2.sz.mell. '!C81+'[1]1.3.sz.mell.'!C81+'[1]1.4.sz.mell. '!C81+#REF!</f>
        <v>#REF!</v>
      </c>
      <c r="I81" s="29" t="e">
        <f t="shared" si="4"/>
        <v>#REF!</v>
      </c>
    </row>
    <row r="82" spans="1:9" s="18" customFormat="1" ht="12" customHeight="1" thickBot="1" x14ac:dyDescent="0.25">
      <c r="A82" s="65" t="s">
        <v>166</v>
      </c>
      <c r="B82" s="26" t="s">
        <v>167</v>
      </c>
      <c r="C82" s="46">
        <f t="shared" si="3"/>
        <v>0</v>
      </c>
      <c r="D82" s="41"/>
      <c r="E82" s="28"/>
      <c r="F82" s="28"/>
      <c r="H82" s="19" t="e">
        <f>'[1]1.2.sz.mell. '!C82+'[1]1.3.sz.mell.'!C82+'[1]1.4.sz.mell. '!C82+#REF!</f>
        <v>#REF!</v>
      </c>
      <c r="I82" s="29" t="e">
        <f t="shared" si="4"/>
        <v>#REF!</v>
      </c>
    </row>
    <row r="83" spans="1:9" s="18" customFormat="1" ht="12" customHeight="1" thickBot="1" x14ac:dyDescent="0.25">
      <c r="A83" s="66" t="s">
        <v>168</v>
      </c>
      <c r="B83" s="32" t="s">
        <v>169</v>
      </c>
      <c r="C83" s="60">
        <f t="shared" si="3"/>
        <v>0</v>
      </c>
      <c r="D83" s="41"/>
      <c r="E83" s="28"/>
      <c r="F83" s="28"/>
      <c r="H83" s="19" t="e">
        <f>'[1]1.2.sz.mell. '!C83+'[1]1.3.sz.mell.'!C83+'[1]1.4.sz.mell. '!C83+#REF!</f>
        <v>#REF!</v>
      </c>
      <c r="I83" s="36" t="e">
        <f t="shared" si="4"/>
        <v>#REF!</v>
      </c>
    </row>
    <row r="84" spans="1:9" s="18" customFormat="1" ht="12" customHeight="1" thickBot="1" x14ac:dyDescent="0.25">
      <c r="A84" s="62" t="s">
        <v>170</v>
      </c>
      <c r="B84" s="37" t="s">
        <v>171</v>
      </c>
      <c r="C84" s="16">
        <f t="shared" si="3"/>
        <v>0</v>
      </c>
      <c r="D84" s="67"/>
      <c r="E84" s="68"/>
      <c r="F84" s="68"/>
      <c r="H84" s="19" t="e">
        <f>'[1]1.2.sz.mell. '!C84+'[1]1.3.sz.mell.'!C84+'[1]1.4.sz.mell. '!C84+#REF!</f>
        <v>#REF!</v>
      </c>
      <c r="I84" s="19" t="e">
        <f t="shared" si="4"/>
        <v>#REF!</v>
      </c>
    </row>
    <row r="85" spans="1:9" s="18" customFormat="1" ht="13.5" customHeight="1" thickBot="1" x14ac:dyDescent="0.25">
      <c r="A85" s="62" t="s">
        <v>172</v>
      </c>
      <c r="B85" s="37" t="s">
        <v>173</v>
      </c>
      <c r="C85" s="16">
        <f t="shared" si="3"/>
        <v>0</v>
      </c>
      <c r="D85" s="67"/>
      <c r="E85" s="68"/>
      <c r="F85" s="68"/>
      <c r="H85" s="19" t="e">
        <f>'[1]1.2.sz.mell. '!C85+'[1]1.3.sz.mell.'!C85+'[1]1.4.sz.mell. '!C85+#REF!</f>
        <v>#REF!</v>
      </c>
      <c r="I85" s="19" t="e">
        <f t="shared" si="4"/>
        <v>#REF!</v>
      </c>
    </row>
    <row r="86" spans="1:9" s="18" customFormat="1" ht="15.75" customHeight="1" thickBot="1" x14ac:dyDescent="0.25">
      <c r="A86" s="62" t="s">
        <v>174</v>
      </c>
      <c r="B86" s="69" t="s">
        <v>175</v>
      </c>
      <c r="C86" s="16">
        <f t="shared" si="3"/>
        <v>536537041</v>
      </c>
      <c r="D86" s="48">
        <f>+D63+D67+D72+D75+D79+D85+D84</f>
        <v>518452910</v>
      </c>
      <c r="E86" s="49">
        <f>+E63+E67+E72+E75+E79+E85+E84</f>
        <v>829764</v>
      </c>
      <c r="F86" s="49">
        <f>+F63+F67+F72+F75+F79+F85+F84</f>
        <v>17254367</v>
      </c>
      <c r="H86" s="19" t="e">
        <f>'[1]1.2.sz.mell. '!C86+'[1]1.3.sz.mell.'!C86+'[1]1.4.sz.mell. '!C86+#REF!</f>
        <v>#REF!</v>
      </c>
      <c r="I86" s="19" t="e">
        <f t="shared" si="4"/>
        <v>#REF!</v>
      </c>
    </row>
    <row r="87" spans="1:9" s="18" customFormat="1" ht="16.5" customHeight="1" thickBot="1" x14ac:dyDescent="0.25">
      <c r="A87" s="70" t="s">
        <v>176</v>
      </c>
      <c r="B87" s="71" t="s">
        <v>177</v>
      </c>
      <c r="C87" s="16">
        <f t="shared" si="3"/>
        <v>4332778954</v>
      </c>
      <c r="D87" s="48">
        <f>+D62+D86</f>
        <v>4015938930</v>
      </c>
      <c r="E87" s="49">
        <f>+E62+E86</f>
        <v>9280592</v>
      </c>
      <c r="F87" s="49">
        <f>+F62+F86</f>
        <v>307559432</v>
      </c>
      <c r="H87" s="19" t="e">
        <f>'[1]1.2.sz.mell. '!C87+'[1]1.3.sz.mell.'!C87+'[1]1.4.sz.mell. '!C87+#REF!</f>
        <v>#REF!</v>
      </c>
      <c r="I87" s="19" t="e">
        <f t="shared" si="4"/>
        <v>#REF!</v>
      </c>
    </row>
    <row r="88" spans="1:9" s="18" customFormat="1" ht="83.25" customHeight="1" thickBot="1" x14ac:dyDescent="0.25">
      <c r="A88" s="72"/>
      <c r="B88" s="73"/>
      <c r="C88" s="74"/>
      <c r="H88" s="19" t="e">
        <f>'[1]1.2.sz.mell. '!C88+'[1]1.3.sz.mell.'!C88+'[1]1.4.sz.mell.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5"/>
      <c r="H89" s="19" t="e">
        <f>'[1]1.2.sz.mell. '!C89+'[1]1.3.sz.mell.'!C89+'[1]1.4.sz.mell. '!C89+#REF!</f>
        <v>#REF!</v>
      </c>
      <c r="I89" s="3"/>
    </row>
    <row r="90" spans="1:9" s="78" customFormat="1" ht="16.5" customHeight="1" thickBot="1" x14ac:dyDescent="0.3">
      <c r="A90" s="76" t="s">
        <v>179</v>
      </c>
      <c r="B90" s="76"/>
      <c r="C90" s="77" t="s">
        <v>2</v>
      </c>
      <c r="H90" s="19" t="e">
        <f>'[1]1.2.sz.mell. '!C90+'[1]1.3.sz.mell.'!C90+'[1]1.4.sz.mell.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'!C91+#REF!</f>
        <v>#VALUE!</v>
      </c>
      <c r="I91" s="3"/>
    </row>
    <row r="92" spans="1:9" s="13" customFormat="1" ht="12" customHeight="1" thickBot="1" x14ac:dyDescent="0.25">
      <c r="A92" s="79" t="s">
        <v>9</v>
      </c>
      <c r="B92" s="80" t="s">
        <v>10</v>
      </c>
      <c r="C92" s="12" t="s">
        <v>11</v>
      </c>
      <c r="H92" s="19" t="e">
        <f>'[1]1.2.sz.mell. '!C92+'[1]1.3.sz.mell.'!C92+'[1]1.4.sz.mell. '!C92+#REF!</f>
        <v>#VALUE!</v>
      </c>
      <c r="I92" s="3"/>
    </row>
    <row r="93" spans="1:9" ht="12" customHeight="1" thickBot="1" x14ac:dyDescent="0.3">
      <c r="A93" s="81" t="s">
        <v>12</v>
      </c>
      <c r="B93" s="82" t="s">
        <v>181</v>
      </c>
      <c r="C93" s="83">
        <f t="shared" ref="C93:C154" si="5">SUM(D93:F93)</f>
        <v>2771754463</v>
      </c>
      <c r="D93" s="84">
        <f>+D94+D95+D96+D97+D98+D111</f>
        <v>932694213</v>
      </c>
      <c r="E93" s="85">
        <f>+E94+E95+E96+E97+E98+E111</f>
        <v>223670940</v>
      </c>
      <c r="F93" s="56">
        <f>F94+F95+F96+F97+F98+F111</f>
        <v>1615389310</v>
      </c>
      <c r="H93" s="19" t="e">
        <f>'[1]1.2.sz.mell. '!C93+'[1]1.3.sz.mell.'!C93+'[1]1.4.sz.mell. '!C93+#REF!</f>
        <v>#REF!</v>
      </c>
      <c r="I93" s="19" t="e">
        <f t="shared" ref="I93:I154" si="6">C93-H93</f>
        <v>#REF!</v>
      </c>
    </row>
    <row r="94" spans="1:9" ht="12" customHeight="1" thickBot="1" x14ac:dyDescent="0.3">
      <c r="A94" s="86" t="s">
        <v>14</v>
      </c>
      <c r="B94" s="87" t="s">
        <v>182</v>
      </c>
      <c r="C94" s="88">
        <f t="shared" si="5"/>
        <v>1133167251</v>
      </c>
      <c r="D94" s="89">
        <f>23173251+2787126+1407675+14384916+61829+2528076+5742073+5312587+2829171+5006284+4508593+62332708+259427+2832000-6605014+201180</f>
        <v>126761882</v>
      </c>
      <c r="E94" s="90">
        <f>147375885+935085+4069918</f>
        <v>152380888</v>
      </c>
      <c r="F94" s="90">
        <f>60512486+64039486+48091292+208655734+471445483+110000+1170000</f>
        <v>854024481</v>
      </c>
      <c r="H94" s="19" t="e">
        <f>'[1]1.2.sz.mell. '!C94+'[1]1.3.sz.mell.'!C94+'[1]1.4.sz.mell. '!C94+#REF!</f>
        <v>#REF!</v>
      </c>
      <c r="I94" s="24" t="e">
        <f t="shared" si="6"/>
        <v>#REF!</v>
      </c>
    </row>
    <row r="95" spans="1:9" ht="12" customHeight="1" thickBot="1" x14ac:dyDescent="0.3">
      <c r="A95" s="25" t="s">
        <v>16</v>
      </c>
      <c r="B95" s="91" t="s">
        <v>183</v>
      </c>
      <c r="C95" s="88">
        <f t="shared" si="5"/>
        <v>231912112</v>
      </c>
      <c r="D95" s="41">
        <f>4364055+1409889+7817+2684650+14227+10944+444000+1007723+1067610+551689+976228+1722449+15536641-7082603+529709-1902306+365404</f>
        <v>21708126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'!C95+'[1]1.3.sz.mell.'!C95+'[1]1.4.sz.mell. '!C95+#REF!</f>
        <v>#REF!</v>
      </c>
      <c r="I95" s="29" t="e">
        <f t="shared" si="6"/>
        <v>#REF!</v>
      </c>
    </row>
    <row r="96" spans="1:9" ht="12" customHeight="1" thickBot="1" x14ac:dyDescent="0.3">
      <c r="A96" s="25" t="s">
        <v>18</v>
      </c>
      <c r="B96" s="91" t="s">
        <v>184</v>
      </c>
      <c r="C96" s="88">
        <f t="shared" si="5"/>
        <v>1004878111</v>
      </c>
      <c r="D96" s="4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</f>
        <v>382427216</v>
      </c>
      <c r="E96" s="43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'!C96+'[1]1.3.sz.mell.'!C96+'[1]1.4.sz.mell. '!C96+#REF!</f>
        <v>#REF!</v>
      </c>
      <c r="I96" s="29" t="e">
        <f t="shared" si="6"/>
        <v>#REF!</v>
      </c>
    </row>
    <row r="97" spans="1:9" ht="12" customHeight="1" thickBot="1" x14ac:dyDescent="0.3">
      <c r="A97" s="25" t="s">
        <v>20</v>
      </c>
      <c r="B97" s="91" t="s">
        <v>185</v>
      </c>
      <c r="C97" s="88">
        <f t="shared" si="5"/>
        <v>51600000</v>
      </c>
      <c r="D97" s="42">
        <f>24250000+48100000+3500000-24250000</f>
        <v>51600000</v>
      </c>
      <c r="E97" s="43"/>
      <c r="F97" s="43"/>
      <c r="H97" s="19" t="e">
        <f>'[1]1.2.sz.mell. '!C97+'[1]1.3.sz.mell.'!C97+'[1]1.4.sz.mell. '!C97+#REF!</f>
        <v>#REF!</v>
      </c>
      <c r="I97" s="29" t="e">
        <f t="shared" si="6"/>
        <v>#REF!</v>
      </c>
    </row>
    <row r="98" spans="1:9" ht="12" customHeight="1" thickBot="1" x14ac:dyDescent="0.3">
      <c r="A98" s="25" t="s">
        <v>186</v>
      </c>
      <c r="B98" s="92" t="s">
        <v>187</v>
      </c>
      <c r="C98" s="93">
        <f t="shared" si="5"/>
        <v>258535762</v>
      </c>
      <c r="D98" s="42">
        <f>SUM(D99:D110)</f>
        <v>258535762</v>
      </c>
      <c r="E98" s="42">
        <f t="shared" ref="E98" si="7">SUM(E99:E110)</f>
        <v>0</v>
      </c>
      <c r="F98" s="43"/>
      <c r="H98" s="19" t="e">
        <f>'[1]1.2.sz.mell. '!C98+'[1]1.3.sz.mell.'!C98+'[1]1.4.sz.mell. '!C98+#REF!</f>
        <v>#REF!</v>
      </c>
      <c r="I98" s="29" t="e">
        <f t="shared" si="6"/>
        <v>#REF!</v>
      </c>
    </row>
    <row r="99" spans="1:9" ht="12" customHeight="1" thickBot="1" x14ac:dyDescent="0.3">
      <c r="A99" s="25" t="s">
        <v>24</v>
      </c>
      <c r="B99" s="91" t="s">
        <v>188</v>
      </c>
      <c r="C99" s="93">
        <f t="shared" si="5"/>
        <v>9800000</v>
      </c>
      <c r="D99" s="42">
        <f>100000+3200000+6500000</f>
        <v>9800000</v>
      </c>
      <c r="E99" s="43"/>
      <c r="F99" s="43"/>
      <c r="H99" s="19" t="e">
        <f>'[1]1.2.sz.mell. '!C99+'[1]1.3.sz.mell.'!C99+'[1]1.4.sz.mell. '!C99+#REF!</f>
        <v>#REF!</v>
      </c>
      <c r="I99" s="29" t="e">
        <f t="shared" si="6"/>
        <v>#REF!</v>
      </c>
    </row>
    <row r="100" spans="1:9" ht="12" customHeight="1" thickBot="1" x14ac:dyDescent="0.3">
      <c r="A100" s="25" t="s">
        <v>189</v>
      </c>
      <c r="B100" s="94" t="s">
        <v>190</v>
      </c>
      <c r="C100" s="93">
        <f t="shared" si="5"/>
        <v>0</v>
      </c>
      <c r="D100" s="42"/>
      <c r="E100" s="43"/>
      <c r="F100" s="43"/>
      <c r="H100" s="19" t="e">
        <f>'[1]1.2.sz.mell. '!C100+'[1]1.3.sz.mell.'!C100+'[1]1.4.sz.mell. '!C100+#REF!</f>
        <v>#REF!</v>
      </c>
      <c r="I100" s="29" t="e">
        <f t="shared" si="6"/>
        <v>#REF!</v>
      </c>
    </row>
    <row r="101" spans="1:9" ht="12" customHeight="1" thickBot="1" x14ac:dyDescent="0.3">
      <c r="A101" s="25" t="s">
        <v>191</v>
      </c>
      <c r="B101" s="94" t="s">
        <v>192</v>
      </c>
      <c r="C101" s="93">
        <f t="shared" si="5"/>
        <v>0</v>
      </c>
      <c r="D101" s="42"/>
      <c r="E101" s="43"/>
      <c r="F101" s="43"/>
      <c r="H101" s="19" t="e">
        <f>'[1]1.2.sz.mell. '!C101+'[1]1.3.sz.mell.'!C101+'[1]1.4.sz.mell. '!C101+#REF!</f>
        <v>#REF!</v>
      </c>
      <c r="I101" s="29" t="e">
        <f t="shared" si="6"/>
        <v>#REF!</v>
      </c>
    </row>
    <row r="102" spans="1:9" ht="12" customHeight="1" thickBot="1" x14ac:dyDescent="0.3">
      <c r="A102" s="25" t="s">
        <v>193</v>
      </c>
      <c r="B102" s="95" t="s">
        <v>194</v>
      </c>
      <c r="C102" s="93">
        <f t="shared" si="5"/>
        <v>0</v>
      </c>
      <c r="D102" s="42"/>
      <c r="E102" s="43"/>
      <c r="F102" s="43"/>
      <c r="H102" s="19" t="e">
        <f>'[1]1.2.sz.mell. '!C102+'[1]1.3.sz.mell.'!C102+'[1]1.4.sz.mell. '!C102+#REF!</f>
        <v>#REF!</v>
      </c>
      <c r="I102" s="29" t="e">
        <f t="shared" si="6"/>
        <v>#REF!</v>
      </c>
    </row>
    <row r="103" spans="1:9" ht="12" customHeight="1" thickBot="1" x14ac:dyDescent="0.3">
      <c r="A103" s="25" t="s">
        <v>195</v>
      </c>
      <c r="B103" s="96" t="s">
        <v>196</v>
      </c>
      <c r="C103" s="93">
        <f t="shared" si="5"/>
        <v>0</v>
      </c>
      <c r="D103" s="42"/>
      <c r="E103" s="43"/>
      <c r="F103" s="43"/>
      <c r="H103" s="19" t="e">
        <f>'[1]1.2.sz.mell. '!C103+'[1]1.3.sz.mell.'!C103+'[1]1.4.sz.mell. '!C103+#REF!</f>
        <v>#REF!</v>
      </c>
      <c r="I103" s="29" t="e">
        <f t="shared" si="6"/>
        <v>#REF!</v>
      </c>
    </row>
    <row r="104" spans="1:9" ht="12" customHeight="1" thickBot="1" x14ac:dyDescent="0.3">
      <c r="A104" s="25" t="s">
        <v>197</v>
      </c>
      <c r="B104" s="96" t="s">
        <v>198</v>
      </c>
      <c r="C104" s="93">
        <f t="shared" si="5"/>
        <v>0</v>
      </c>
      <c r="D104" s="42"/>
      <c r="E104" s="43"/>
      <c r="F104" s="43"/>
      <c r="H104" s="19" t="e">
        <f>'[1]1.2.sz.mell. '!C104+'[1]1.3.sz.mell.'!C104+'[1]1.4.sz.mell. '!C104+#REF!</f>
        <v>#REF!</v>
      </c>
      <c r="I104" s="29" t="e">
        <f t="shared" si="6"/>
        <v>#REF!</v>
      </c>
    </row>
    <row r="105" spans="1:9" ht="12" customHeight="1" thickBot="1" x14ac:dyDescent="0.3">
      <c r="A105" s="25" t="s">
        <v>199</v>
      </c>
      <c r="B105" s="95" t="s">
        <v>200</v>
      </c>
      <c r="C105" s="93">
        <f t="shared" si="5"/>
        <v>4012934</v>
      </c>
      <c r="D105" s="42">
        <f>523000+67500+3422434</f>
        <v>4012934</v>
      </c>
      <c r="E105" s="43"/>
      <c r="F105" s="43"/>
      <c r="H105" s="19" t="e">
        <f>'[1]1.2.sz.mell. '!C105+'[1]1.3.sz.mell.'!C105+'[1]1.4.sz.mell. '!C105+#REF!</f>
        <v>#REF!</v>
      </c>
      <c r="I105" s="29" t="e">
        <f t="shared" si="6"/>
        <v>#REF!</v>
      </c>
    </row>
    <row r="106" spans="1:9" ht="12" customHeight="1" thickBot="1" x14ac:dyDescent="0.3">
      <c r="A106" s="25" t="s">
        <v>201</v>
      </c>
      <c r="B106" s="95" t="s">
        <v>202</v>
      </c>
      <c r="C106" s="93">
        <f t="shared" si="5"/>
        <v>0</v>
      </c>
      <c r="D106" s="42"/>
      <c r="E106" s="43"/>
      <c r="F106" s="43"/>
      <c r="H106" s="19" t="e">
        <f>'[1]1.2.sz.mell. '!C106+'[1]1.3.sz.mell.'!C106+'[1]1.4.sz.mell. '!C106+#REF!</f>
        <v>#REF!</v>
      </c>
      <c r="I106" s="29" t="e">
        <f t="shared" si="6"/>
        <v>#REF!</v>
      </c>
    </row>
    <row r="107" spans="1:9" ht="12" customHeight="1" thickBot="1" x14ac:dyDescent="0.3">
      <c r="A107" s="25" t="s">
        <v>203</v>
      </c>
      <c r="B107" s="96" t="s">
        <v>204</v>
      </c>
      <c r="C107" s="93">
        <f t="shared" si="5"/>
        <v>15400000</v>
      </c>
      <c r="D107" s="42">
        <f>400000+15000000</f>
        <v>15400000</v>
      </c>
      <c r="E107" s="43"/>
      <c r="F107" s="43"/>
      <c r="H107" s="19" t="e">
        <f>'[1]1.2.sz.mell. '!C107+'[1]1.3.sz.mell.'!C107+'[1]1.4.sz.mell. '!C107+#REF!</f>
        <v>#REF!</v>
      </c>
      <c r="I107" s="29" t="e">
        <f t="shared" si="6"/>
        <v>#REF!</v>
      </c>
    </row>
    <row r="108" spans="1:9" ht="12" customHeight="1" thickBot="1" x14ac:dyDescent="0.3">
      <c r="A108" s="97" t="s">
        <v>205</v>
      </c>
      <c r="B108" s="94" t="s">
        <v>206</v>
      </c>
      <c r="C108" s="93">
        <f t="shared" si="5"/>
        <v>0</v>
      </c>
      <c r="D108" s="42"/>
      <c r="E108" s="43"/>
      <c r="F108" s="43"/>
      <c r="H108" s="19" t="e">
        <f>'[1]1.2.sz.mell. '!C108+'[1]1.3.sz.mell.'!C108+'[1]1.4.sz.mell. '!C108+#REF!</f>
        <v>#REF!</v>
      </c>
      <c r="I108" s="29" t="e">
        <f t="shared" si="6"/>
        <v>#REF!</v>
      </c>
    </row>
    <row r="109" spans="1:9" ht="12" customHeight="1" thickBot="1" x14ac:dyDescent="0.3">
      <c r="A109" s="25" t="s">
        <v>207</v>
      </c>
      <c r="B109" s="94" t="s">
        <v>208</v>
      </c>
      <c r="C109" s="93">
        <f t="shared" si="5"/>
        <v>0</v>
      </c>
      <c r="D109" s="42"/>
      <c r="E109" s="43"/>
      <c r="F109" s="43"/>
      <c r="H109" s="19" t="e">
        <f>'[1]1.2.sz.mell. '!C109+'[1]1.3.sz.mell.'!C109+'[1]1.4.sz.mell. '!C109+#REF!</f>
        <v>#REF!</v>
      </c>
      <c r="I109" s="29" t="e">
        <f t="shared" si="6"/>
        <v>#REF!</v>
      </c>
    </row>
    <row r="110" spans="1:9" ht="12" customHeight="1" thickBot="1" x14ac:dyDescent="0.3">
      <c r="A110" s="31" t="s">
        <v>209</v>
      </c>
      <c r="B110" s="94" t="s">
        <v>210</v>
      </c>
      <c r="C110" s="88">
        <f t="shared" si="5"/>
        <v>229322828</v>
      </c>
      <c r="D110" s="41">
        <f>1000000+47869145+6604733+15489215+46984511+23326783+69312000+7332000+1437616+580000+1338067-7332000+9625137+15000000+5755621-15000000</f>
        <v>229322828</v>
      </c>
      <c r="E110" s="28"/>
      <c r="F110" s="43"/>
      <c r="H110" s="19" t="e">
        <f>'[1]1.2.sz.mell. '!C110+'[1]1.3.sz.mell.'!C110+'[1]1.4.sz.mell. '!C110+#REF!</f>
        <v>#REF!</v>
      </c>
      <c r="I110" s="29" t="e">
        <f t="shared" si="6"/>
        <v>#REF!</v>
      </c>
    </row>
    <row r="111" spans="1:9" ht="12" customHeight="1" thickBot="1" x14ac:dyDescent="0.3">
      <c r="A111" s="25" t="s">
        <v>211</v>
      </c>
      <c r="B111" s="91" t="s">
        <v>212</v>
      </c>
      <c r="C111" s="93">
        <f t="shared" si="5"/>
        <v>91661227</v>
      </c>
      <c r="D111" s="41">
        <f>SUM(D112:D113)</f>
        <v>91661227</v>
      </c>
      <c r="E111" s="41">
        <f t="shared" ref="E111" si="8">SUM(E112:E113)</f>
        <v>0</v>
      </c>
      <c r="F111" s="28"/>
      <c r="H111" s="19" t="e">
        <f>'[1]1.2.sz.mell. '!C111+'[1]1.3.sz.mell.'!C111+'[1]1.4.sz.mell. '!C111+#REF!</f>
        <v>#REF!</v>
      </c>
      <c r="I111" s="29" t="e">
        <f t="shared" si="6"/>
        <v>#REF!</v>
      </c>
    </row>
    <row r="112" spans="1:9" ht="12" customHeight="1" thickBot="1" x14ac:dyDescent="0.3">
      <c r="A112" s="25" t="s">
        <v>213</v>
      </c>
      <c r="B112" s="91" t="s">
        <v>214</v>
      </c>
      <c r="C112" s="88">
        <f t="shared" si="5"/>
        <v>26583767</v>
      </c>
      <c r="D112" s="42">
        <f>15000000-580000+1410503+2373731-7043400-2785664-230000+1903020-5520064+42419195-2253677-6432757-11677120</f>
        <v>26583767</v>
      </c>
      <c r="E112" s="43"/>
      <c r="F112" s="28"/>
      <c r="H112" s="19" t="e">
        <f>'[1]1.2.sz.mell. '!C112+'[1]1.3.sz.mell.'!C112+'[1]1.4.sz.mell. '!C112+#REF!</f>
        <v>#REF!</v>
      </c>
      <c r="I112" s="29" t="e">
        <f t="shared" si="6"/>
        <v>#REF!</v>
      </c>
    </row>
    <row r="113" spans="1:9" ht="12" customHeight="1" thickBot="1" x14ac:dyDescent="0.3">
      <c r="A113" s="98" t="s">
        <v>215</v>
      </c>
      <c r="B113" s="99" t="s">
        <v>216</v>
      </c>
      <c r="C113" s="88">
        <f t="shared" si="5"/>
        <v>65077460</v>
      </c>
      <c r="D113" s="100">
        <f>63390965+131495-200000-100000-3560000-150000+5985000-420000</f>
        <v>65077460</v>
      </c>
      <c r="E113" s="101"/>
      <c r="F113" s="101"/>
      <c r="H113" s="19" t="e">
        <f>'[1]1.2.sz.mell. '!C113+'[1]1.3.sz.mell.'!C113+'[1]1.4.sz.mell. '!C113+#REF!</f>
        <v>#REF!</v>
      </c>
      <c r="I113" s="36" t="e">
        <f t="shared" si="6"/>
        <v>#REF!</v>
      </c>
    </row>
    <row r="114" spans="1:9" ht="12" customHeight="1" thickBot="1" x14ac:dyDescent="0.3">
      <c r="A114" s="102" t="s">
        <v>26</v>
      </c>
      <c r="B114" s="103" t="s">
        <v>217</v>
      </c>
      <c r="C114" s="104">
        <f t="shared" si="5"/>
        <v>1402167659</v>
      </c>
      <c r="D114" s="17">
        <f>+D115+D117+D119</f>
        <v>1378631655</v>
      </c>
      <c r="E114" s="16">
        <f>+E115+E117+E119</f>
        <v>3585917</v>
      </c>
      <c r="F114" s="105">
        <f>+F115+F117+F119</f>
        <v>19950087</v>
      </c>
      <c r="H114" s="19" t="e">
        <f>'[1]1.2.sz.mell. '!C114+'[1]1.3.sz.mell.'!C114+'[1]1.4.sz.mell. '!C114+#REF!</f>
        <v>#REF!</v>
      </c>
      <c r="I114" s="19" t="e">
        <f t="shared" si="6"/>
        <v>#REF!</v>
      </c>
    </row>
    <row r="115" spans="1:9" ht="15" customHeight="1" thickBot="1" x14ac:dyDescent="0.3">
      <c r="A115" s="20" t="s">
        <v>28</v>
      </c>
      <c r="B115" s="91" t="s">
        <v>218</v>
      </c>
      <c r="C115" s="88">
        <f t="shared" si="5"/>
        <v>870906447</v>
      </c>
      <c r="D115" s="44">
        <f>229989520+300000+13809000+835610+12076323+1270000+359410+4508500+2505001+5000+6704583+82307980+1223250+7585116+230000+1654000+287441270-23353056+213461550+364966+5057620</f>
        <v>848335643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'!C115+'[1]1.3.sz.mell.'!C115+'[1]1.4.sz.mell. '!C115+#REF!</f>
        <v>#REF!</v>
      </c>
      <c r="I115" s="24" t="e">
        <f t="shared" si="6"/>
        <v>#REF!</v>
      </c>
    </row>
    <row r="116" spans="1:9" ht="12" customHeight="1" thickBot="1" x14ac:dyDescent="0.3">
      <c r="A116" s="20" t="s">
        <v>30</v>
      </c>
      <c r="B116" s="106" t="s">
        <v>219</v>
      </c>
      <c r="C116" s="93">
        <f t="shared" si="5"/>
        <v>714814839</v>
      </c>
      <c r="D116" s="44">
        <f>156693000+42191010+12076323+6704583+82307980+284790300-23353056+152706150-19102</f>
        <v>714097188</v>
      </c>
      <c r="E116" s="23"/>
      <c r="F116" s="23">
        <v>717651</v>
      </c>
      <c r="H116" s="19" t="e">
        <f>'[1]1.2.sz.mell. '!C116+'[1]1.3.sz.mell.'!C116+'[1]1.4.sz.mell. '!C116+#REF!</f>
        <v>#REF!</v>
      </c>
      <c r="I116" s="29" t="e">
        <f t="shared" si="6"/>
        <v>#REF!</v>
      </c>
    </row>
    <row r="117" spans="1:9" ht="12" customHeight="1" thickBot="1" x14ac:dyDescent="0.3">
      <c r="A117" s="20" t="s">
        <v>32</v>
      </c>
      <c r="B117" s="106" t="s">
        <v>220</v>
      </c>
      <c r="C117" s="93">
        <f t="shared" si="5"/>
        <v>504033126</v>
      </c>
      <c r="D117" s="41">
        <f>9517731+51474577+42450993+1905000-75600+81765265+315941060+88900</f>
        <v>503067926</v>
      </c>
      <c r="E117" s="28"/>
      <c r="F117" s="28">
        <v>965200</v>
      </c>
      <c r="H117" s="19" t="e">
        <f>'[1]1.2.sz.mell. '!C117+'[1]1.3.sz.mell.'!C117+'[1]1.4.sz.mell. '!C117+#REF!</f>
        <v>#REF!</v>
      </c>
      <c r="I117" s="29" t="e">
        <f t="shared" si="6"/>
        <v>#REF!</v>
      </c>
    </row>
    <row r="118" spans="1:9" ht="12" customHeight="1" thickBot="1" x14ac:dyDescent="0.3">
      <c r="A118" s="20" t="s">
        <v>34</v>
      </c>
      <c r="B118" s="106" t="s">
        <v>221</v>
      </c>
      <c r="C118" s="93">
        <f t="shared" si="5"/>
        <v>149971308</v>
      </c>
      <c r="D118" s="41">
        <f>28614577+42450993-1206500+80112238</f>
        <v>149971308</v>
      </c>
      <c r="E118" s="107"/>
      <c r="F118" s="41"/>
      <c r="H118" s="19" t="e">
        <f>'[1]1.2.sz.mell. '!C118+'[1]1.3.sz.mell.'!C118+'[1]1.4.sz.mell. '!C118+#REF!</f>
        <v>#REF!</v>
      </c>
      <c r="I118" s="29" t="e">
        <f t="shared" si="6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93">
        <f t="shared" si="5"/>
        <v>27228086</v>
      </c>
      <c r="D119" s="41">
        <f>SUM(D120:D127)</f>
        <v>27228086</v>
      </c>
      <c r="E119" s="41">
        <f t="shared" ref="E119" si="9">SUM(E120:E127)</f>
        <v>0</v>
      </c>
      <c r="F119" s="41"/>
      <c r="H119" s="19" t="e">
        <f>'[1]1.2.sz.mell. '!C119+'[1]1.3.sz.mell.'!C119+'[1]1.4.sz.mell. '!C119+#REF!</f>
        <v>#REF!</v>
      </c>
      <c r="I119" s="29" t="e">
        <f t="shared" si="6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3">
        <f t="shared" si="5"/>
        <v>0</v>
      </c>
      <c r="D120" s="34"/>
      <c r="E120" s="34"/>
      <c r="F120" s="41"/>
      <c r="H120" s="19" t="e">
        <f>'[1]1.2.sz.mell. '!C120+'[1]1.3.sz.mell.'!C120+'[1]1.4.sz.mell. '!C120+#REF!</f>
        <v>#REF!</v>
      </c>
      <c r="I120" s="29" t="e">
        <f t="shared" si="6"/>
        <v>#REF!</v>
      </c>
    </row>
    <row r="121" spans="1:9" ht="12" customHeight="1" thickBot="1" x14ac:dyDescent="0.3">
      <c r="A121" s="20" t="s">
        <v>224</v>
      </c>
      <c r="B121" s="108" t="s">
        <v>225</v>
      </c>
      <c r="C121" s="93">
        <f t="shared" si="5"/>
        <v>0</v>
      </c>
      <c r="D121" s="34"/>
      <c r="E121" s="34"/>
      <c r="F121" s="41"/>
      <c r="H121" s="19" t="e">
        <f>'[1]1.2.sz.mell. '!C121+'[1]1.3.sz.mell.'!C121+'[1]1.4.sz.mell. '!C121+#REF!</f>
        <v>#REF!</v>
      </c>
      <c r="I121" s="29" t="e">
        <f t="shared" si="6"/>
        <v>#REF!</v>
      </c>
    </row>
    <row r="122" spans="1:9" ht="16.5" thickBot="1" x14ac:dyDescent="0.3">
      <c r="A122" s="20" t="s">
        <v>226</v>
      </c>
      <c r="B122" s="96" t="s">
        <v>198</v>
      </c>
      <c r="C122" s="93">
        <f t="shared" si="5"/>
        <v>0</v>
      </c>
      <c r="D122" s="34"/>
      <c r="E122" s="34"/>
      <c r="F122" s="41"/>
      <c r="H122" s="19" t="e">
        <f>'[1]1.2.sz.mell. '!C122+'[1]1.3.sz.mell.'!C122+'[1]1.4.sz.mell. '!C122+#REF!</f>
        <v>#REF!</v>
      </c>
      <c r="I122" s="29" t="e">
        <f t="shared" si="6"/>
        <v>#REF!</v>
      </c>
    </row>
    <row r="123" spans="1:9" ht="12" customHeight="1" thickBot="1" x14ac:dyDescent="0.3">
      <c r="A123" s="20" t="s">
        <v>227</v>
      </c>
      <c r="B123" s="96" t="s">
        <v>228</v>
      </c>
      <c r="C123" s="93">
        <f t="shared" si="5"/>
        <v>308980</v>
      </c>
      <c r="D123" s="34">
        <v>308980</v>
      </c>
      <c r="E123" s="34"/>
      <c r="F123" s="41"/>
      <c r="H123" s="19" t="e">
        <f>'[1]1.2.sz.mell. '!C123+'[1]1.3.sz.mell.'!C123+'[1]1.4.sz.mell. '!C123+#REF!</f>
        <v>#REF!</v>
      </c>
      <c r="I123" s="29" t="e">
        <f t="shared" si="6"/>
        <v>#REF!</v>
      </c>
    </row>
    <row r="124" spans="1:9" ht="12" customHeight="1" thickBot="1" x14ac:dyDescent="0.3">
      <c r="A124" s="20" t="s">
        <v>229</v>
      </c>
      <c r="B124" s="96" t="s">
        <v>230</v>
      </c>
      <c r="C124" s="93">
        <f t="shared" si="5"/>
        <v>0</v>
      </c>
      <c r="D124" s="34"/>
      <c r="E124" s="34"/>
      <c r="F124" s="41"/>
      <c r="H124" s="19" t="e">
        <f>'[1]1.2.sz.mell. '!C124+'[1]1.3.sz.mell.'!C124+'[1]1.4.sz.mell. '!C124+#REF!</f>
        <v>#REF!</v>
      </c>
      <c r="I124" s="29" t="e">
        <f t="shared" si="6"/>
        <v>#REF!</v>
      </c>
    </row>
    <row r="125" spans="1:9" ht="12" customHeight="1" thickBot="1" x14ac:dyDescent="0.3">
      <c r="A125" s="20" t="s">
        <v>231</v>
      </c>
      <c r="B125" s="96" t="s">
        <v>204</v>
      </c>
      <c r="C125" s="93">
        <f t="shared" si="5"/>
        <v>0</v>
      </c>
      <c r="D125" s="34"/>
      <c r="E125" s="34"/>
      <c r="F125" s="41"/>
      <c r="H125" s="19" t="e">
        <f>'[1]1.2.sz.mell. '!C125+'[1]1.3.sz.mell.'!C125+'[1]1.4.sz.mell. '!C125+#REF!</f>
        <v>#REF!</v>
      </c>
      <c r="I125" s="29" t="e">
        <f t="shared" si="6"/>
        <v>#REF!</v>
      </c>
    </row>
    <row r="126" spans="1:9" ht="12" customHeight="1" thickBot="1" x14ac:dyDescent="0.3">
      <c r="A126" s="20" t="s">
        <v>232</v>
      </c>
      <c r="B126" s="96" t="s">
        <v>233</v>
      </c>
      <c r="C126" s="93">
        <f t="shared" si="5"/>
        <v>0</v>
      </c>
      <c r="D126" s="34"/>
      <c r="E126" s="34"/>
      <c r="F126" s="41"/>
      <c r="H126" s="19" t="e">
        <f>'[1]1.2.sz.mell. '!C126+'[1]1.3.sz.mell.'!C126+'[1]1.4.sz.mell. '!C126+#REF!</f>
        <v>#REF!</v>
      </c>
      <c r="I126" s="29" t="e">
        <f t="shared" si="6"/>
        <v>#REF!</v>
      </c>
    </row>
    <row r="127" spans="1:9" ht="16.5" thickBot="1" x14ac:dyDescent="0.3">
      <c r="A127" s="97" t="s">
        <v>234</v>
      </c>
      <c r="B127" s="96" t="s">
        <v>235</v>
      </c>
      <c r="C127" s="93">
        <f t="shared" si="5"/>
        <v>26919106</v>
      </c>
      <c r="D127" s="42">
        <f>650000+26269106</f>
        <v>26919106</v>
      </c>
      <c r="E127" s="42"/>
      <c r="F127" s="42"/>
      <c r="H127" s="19" t="e">
        <f>'[1]1.2.sz.mell. '!C127+'[1]1.3.sz.mell.'!C127+'[1]1.4.sz.mell. '!C127+#REF!</f>
        <v>#REF!</v>
      </c>
      <c r="I127" s="36" t="e">
        <f t="shared" si="6"/>
        <v>#REF!</v>
      </c>
    </row>
    <row r="128" spans="1:9" ht="12" customHeight="1" thickBot="1" x14ac:dyDescent="0.3">
      <c r="A128" s="14" t="s">
        <v>40</v>
      </c>
      <c r="B128" s="109" t="s">
        <v>236</v>
      </c>
      <c r="C128" s="104">
        <f t="shared" si="5"/>
        <v>4173922122</v>
      </c>
      <c r="D128" s="17">
        <f>+D93+D114</f>
        <v>2311325868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'!C128+'[1]1.3.sz.mell.'!C128+'[1]1.4.sz.mell. '!C128+#REF!</f>
        <v>#REF!</v>
      </c>
      <c r="I128" s="19" t="e">
        <f t="shared" si="6"/>
        <v>#REF!</v>
      </c>
    </row>
    <row r="129" spans="1:9" ht="12" customHeight="1" thickBot="1" x14ac:dyDescent="0.3">
      <c r="A129" s="14" t="s">
        <v>237</v>
      </c>
      <c r="B129" s="109" t="s">
        <v>238</v>
      </c>
      <c r="C129" s="104">
        <f t="shared" si="5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'!C129+'[1]1.3.sz.mell.'!C129+'[1]1.4.sz.mell. '!C129+#REF!</f>
        <v>#REF!</v>
      </c>
      <c r="I129" s="19" t="e">
        <f t="shared" si="6"/>
        <v>#REF!</v>
      </c>
    </row>
    <row r="130" spans="1:9" ht="12" customHeight="1" thickBot="1" x14ac:dyDescent="0.3">
      <c r="A130" s="20" t="s">
        <v>56</v>
      </c>
      <c r="B130" s="106" t="s">
        <v>239</v>
      </c>
      <c r="C130" s="93">
        <f t="shared" si="5"/>
        <v>16952500</v>
      </c>
      <c r="D130" s="41">
        <f>11674500+5278000</f>
        <v>16952500</v>
      </c>
      <c r="E130" s="41"/>
      <c r="F130" s="41"/>
      <c r="H130" s="19" t="e">
        <f>'[1]1.2.sz.mell. '!C130+'[1]1.3.sz.mell.'!C130+'[1]1.4.sz.mell. '!C130+#REF!</f>
        <v>#REF!</v>
      </c>
      <c r="I130" s="24" t="e">
        <f t="shared" si="6"/>
        <v>#REF!</v>
      </c>
    </row>
    <row r="131" spans="1:9" ht="12" customHeight="1" thickBot="1" x14ac:dyDescent="0.3">
      <c r="A131" s="20" t="s">
        <v>62</v>
      </c>
      <c r="B131" s="106" t="s">
        <v>240</v>
      </c>
      <c r="C131" s="93">
        <f t="shared" si="5"/>
        <v>100000000</v>
      </c>
      <c r="D131" s="34">
        <v>100000000</v>
      </c>
      <c r="E131" s="34"/>
      <c r="F131" s="34"/>
      <c r="H131" s="19" t="e">
        <f>'[1]1.2.sz.mell. '!C131+'[1]1.3.sz.mell.'!C131+'[1]1.4.sz.mell. '!C131+#REF!</f>
        <v>#REF!</v>
      </c>
      <c r="I131" s="29" t="e">
        <f t="shared" si="6"/>
        <v>#REF!</v>
      </c>
    </row>
    <row r="132" spans="1:9" ht="12" customHeight="1" thickBot="1" x14ac:dyDescent="0.3">
      <c r="A132" s="97" t="s">
        <v>241</v>
      </c>
      <c r="B132" s="106" t="s">
        <v>242</v>
      </c>
      <c r="C132" s="110">
        <f t="shared" si="5"/>
        <v>0</v>
      </c>
      <c r="D132" s="34"/>
      <c r="E132" s="34"/>
      <c r="F132" s="34"/>
      <c r="H132" s="19" t="e">
        <f>'[1]1.2.sz.mell. '!C132+'[1]1.3.sz.mell.'!C132+'[1]1.4.sz.mell. '!C132+#REF!</f>
        <v>#REF!</v>
      </c>
      <c r="I132" s="36" t="e">
        <f t="shared" si="6"/>
        <v>#REF!</v>
      </c>
    </row>
    <row r="133" spans="1:9" ht="12" customHeight="1" thickBot="1" x14ac:dyDescent="0.3">
      <c r="A133" s="14" t="s">
        <v>70</v>
      </c>
      <c r="B133" s="109" t="s">
        <v>243</v>
      </c>
      <c r="C133" s="104">
        <f t="shared" si="5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'!C133+'[1]1.3.sz.mell.'!C133+'[1]1.4.sz.mell. '!C133+#REF!</f>
        <v>#REF!</v>
      </c>
      <c r="I133" s="19" t="e">
        <f t="shared" si="6"/>
        <v>#REF!</v>
      </c>
    </row>
    <row r="134" spans="1:9" ht="12" customHeight="1" thickBot="1" x14ac:dyDescent="0.3">
      <c r="A134" s="20" t="s">
        <v>72</v>
      </c>
      <c r="B134" s="111" t="s">
        <v>244</v>
      </c>
      <c r="C134" s="93">
        <f t="shared" si="5"/>
        <v>0</v>
      </c>
      <c r="D134" s="34"/>
      <c r="E134" s="34"/>
      <c r="F134" s="34"/>
      <c r="H134" s="19" t="e">
        <f>'[1]1.2.sz.mell. '!C134+'[1]1.3.sz.mell.'!C134+'[1]1.4.sz.mell. '!C134+#REF!</f>
        <v>#REF!</v>
      </c>
      <c r="I134" s="24" t="e">
        <f t="shared" si="6"/>
        <v>#REF!</v>
      </c>
    </row>
    <row r="135" spans="1:9" ht="12" customHeight="1" thickBot="1" x14ac:dyDescent="0.3">
      <c r="A135" s="20" t="s">
        <v>74</v>
      </c>
      <c r="B135" s="111" t="s">
        <v>245</v>
      </c>
      <c r="C135" s="93">
        <f t="shared" si="5"/>
        <v>0</v>
      </c>
      <c r="D135" s="34"/>
      <c r="E135" s="34"/>
      <c r="F135" s="34"/>
      <c r="H135" s="19" t="e">
        <f>'[1]1.2.sz.mell. '!C135+'[1]1.3.sz.mell.'!C135+'[1]1.4.sz.mell. '!C135+#REF!</f>
        <v>#REF!</v>
      </c>
      <c r="I135" s="29" t="e">
        <f t="shared" si="6"/>
        <v>#REF!</v>
      </c>
    </row>
    <row r="136" spans="1:9" ht="12" customHeight="1" thickBot="1" x14ac:dyDescent="0.3">
      <c r="A136" s="20" t="s">
        <v>76</v>
      </c>
      <c r="B136" s="111" t="s">
        <v>246</v>
      </c>
      <c r="C136" s="93">
        <f t="shared" si="5"/>
        <v>0</v>
      </c>
      <c r="D136" s="34"/>
      <c r="E136" s="34"/>
      <c r="F136" s="34"/>
      <c r="H136" s="19" t="e">
        <f>'[1]1.2.sz.mell. '!C136+'[1]1.3.sz.mell.'!C136+'[1]1.4.sz.mell. '!C136+#REF!</f>
        <v>#REF!</v>
      </c>
      <c r="I136" s="29" t="e">
        <f t="shared" si="6"/>
        <v>#REF!</v>
      </c>
    </row>
    <row r="137" spans="1:9" ht="12" customHeight="1" thickBot="1" x14ac:dyDescent="0.3">
      <c r="A137" s="20" t="s">
        <v>78</v>
      </c>
      <c r="B137" s="111" t="s">
        <v>247</v>
      </c>
      <c r="C137" s="93">
        <f t="shared" si="5"/>
        <v>0</v>
      </c>
      <c r="D137" s="34"/>
      <c r="E137" s="34"/>
      <c r="F137" s="34"/>
      <c r="H137" s="19" t="e">
        <f>'[1]1.2.sz.mell. '!C137+'[1]1.3.sz.mell.'!C137+'[1]1.4.sz.mell. '!C137+#REF!</f>
        <v>#REF!</v>
      </c>
      <c r="I137" s="29" t="e">
        <f t="shared" si="6"/>
        <v>#REF!</v>
      </c>
    </row>
    <row r="138" spans="1:9" ht="12" customHeight="1" thickBot="1" x14ac:dyDescent="0.3">
      <c r="A138" s="20" t="s">
        <v>80</v>
      </c>
      <c r="B138" s="111" t="s">
        <v>248</v>
      </c>
      <c r="C138" s="93">
        <f t="shared" si="5"/>
        <v>0</v>
      </c>
      <c r="D138" s="34"/>
      <c r="E138" s="34"/>
      <c r="F138" s="34"/>
      <c r="H138" s="19" t="e">
        <f>'[1]1.2.sz.mell. '!C138+'[1]1.3.sz.mell.'!C138+'[1]1.4.sz.mell. '!C138+#REF!</f>
        <v>#REF!</v>
      </c>
      <c r="I138" s="29" t="e">
        <f t="shared" si="6"/>
        <v>#REF!</v>
      </c>
    </row>
    <row r="139" spans="1:9" ht="12" customHeight="1" thickBot="1" x14ac:dyDescent="0.3">
      <c r="A139" s="97" t="s">
        <v>82</v>
      </c>
      <c r="B139" s="111" t="s">
        <v>249</v>
      </c>
      <c r="C139" s="110">
        <f t="shared" si="5"/>
        <v>0</v>
      </c>
      <c r="D139" s="34"/>
      <c r="E139" s="34"/>
      <c r="F139" s="34"/>
      <c r="H139" s="19" t="e">
        <f>'[1]1.2.sz.mell. '!C139+'[1]1.3.sz.mell.'!C139+'[1]1.4.sz.mell. '!C139+#REF!</f>
        <v>#REF!</v>
      </c>
      <c r="I139" s="36" t="e">
        <f t="shared" si="6"/>
        <v>#REF!</v>
      </c>
    </row>
    <row r="140" spans="1:9" ht="12" customHeight="1" thickBot="1" x14ac:dyDescent="0.3">
      <c r="A140" s="14" t="s">
        <v>94</v>
      </c>
      <c r="B140" s="109" t="s">
        <v>250</v>
      </c>
      <c r="C140" s="104">
        <f t="shared" si="5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  <c r="H140" s="19" t="e">
        <f>'[1]1.2.sz.mell. '!C140+'[1]1.3.sz.mell.'!C140+'[1]1.4.sz.mell. '!C140+#REF!</f>
        <v>#REF!</v>
      </c>
      <c r="I140" s="19" t="e">
        <f t="shared" si="6"/>
        <v>#REF!</v>
      </c>
    </row>
    <row r="141" spans="1:9" ht="12" customHeight="1" thickBot="1" x14ac:dyDescent="0.3">
      <c r="A141" s="20" t="s">
        <v>96</v>
      </c>
      <c r="B141" s="111" t="s">
        <v>251</v>
      </c>
      <c r="C141" s="112">
        <f t="shared" si="5"/>
        <v>0</v>
      </c>
      <c r="D141" s="34"/>
      <c r="E141" s="34"/>
      <c r="F141" s="34"/>
      <c r="H141" s="19" t="e">
        <f>'[1]1.2.sz.mell. '!C141+'[1]1.3.sz.mell.'!C141+'[1]1.4.sz.mell. '!C141+#REF!</f>
        <v>#REF!</v>
      </c>
      <c r="I141" s="24" t="e">
        <f t="shared" si="6"/>
        <v>#REF!</v>
      </c>
    </row>
    <row r="142" spans="1:9" ht="12" customHeight="1" thickBot="1" x14ac:dyDescent="0.3">
      <c r="A142" s="20" t="s">
        <v>98</v>
      </c>
      <c r="B142" s="111" t="s">
        <v>252</v>
      </c>
      <c r="C142" s="93">
        <f t="shared" si="5"/>
        <v>41904332</v>
      </c>
      <c r="D142" s="34">
        <f>41904332</f>
        <v>41904332</v>
      </c>
      <c r="E142" s="34"/>
      <c r="F142" s="34"/>
      <c r="H142" s="19" t="e">
        <f>'[1]1.2.sz.mell. '!C142+'[1]1.3.sz.mell.'!C142+'[1]1.4.sz.mell. '!C142+#REF!</f>
        <v>#REF!</v>
      </c>
      <c r="I142" s="29" t="e">
        <f t="shared" si="6"/>
        <v>#REF!</v>
      </c>
    </row>
    <row r="143" spans="1:9" ht="12" customHeight="1" thickBot="1" x14ac:dyDescent="0.3">
      <c r="A143" s="20" t="s">
        <v>100</v>
      </c>
      <c r="B143" s="111" t="s">
        <v>253</v>
      </c>
      <c r="C143" s="112">
        <f t="shared" si="5"/>
        <v>0</v>
      </c>
      <c r="D143" s="34"/>
      <c r="E143" s="34"/>
      <c r="F143" s="34"/>
      <c r="H143" s="19" t="e">
        <f>'[1]1.2.sz.mell. '!C143+'[1]1.3.sz.mell.'!C143+'[1]1.4.sz.mell. '!C143+#REF!</f>
        <v>#REF!</v>
      </c>
      <c r="I143" s="29" t="e">
        <f t="shared" si="6"/>
        <v>#REF!</v>
      </c>
    </row>
    <row r="144" spans="1:9" ht="12" customHeight="1" thickBot="1" x14ac:dyDescent="0.3">
      <c r="A144" s="97" t="s">
        <v>102</v>
      </c>
      <c r="B144" s="92" t="s">
        <v>254</v>
      </c>
      <c r="C144" s="113">
        <f t="shared" si="5"/>
        <v>0</v>
      </c>
      <c r="D144" s="34"/>
      <c r="E144" s="34"/>
      <c r="F144" s="34"/>
      <c r="H144" s="19" t="e">
        <f>'[1]1.2.sz.mell. '!C144+'[1]1.3.sz.mell.'!C144+'[1]1.4.sz.mell. '!C144+#REF!</f>
        <v>#REF!</v>
      </c>
      <c r="I144" s="36" t="e">
        <f t="shared" si="6"/>
        <v>#REF!</v>
      </c>
    </row>
    <row r="145" spans="1:9" ht="12" customHeight="1" thickBot="1" x14ac:dyDescent="0.3">
      <c r="A145" s="14" t="s">
        <v>255</v>
      </c>
      <c r="B145" s="109" t="s">
        <v>256</v>
      </c>
      <c r="C145" s="104">
        <f t="shared" si="5"/>
        <v>0</v>
      </c>
      <c r="D145" s="114">
        <f>+D146+D147+D148+D149+D150</f>
        <v>0</v>
      </c>
      <c r="E145" s="115">
        <f>+E146+E147+E148+E149+E150</f>
        <v>0</v>
      </c>
      <c r="F145" s="115">
        <f>SUM(F146:F150)</f>
        <v>0</v>
      </c>
      <c r="H145" s="19" t="e">
        <f>'[1]1.2.sz.mell. '!C145+'[1]1.3.sz.mell.'!C145+'[1]1.4.sz.mell. '!C145+#REF!</f>
        <v>#REF!</v>
      </c>
      <c r="I145" s="19" t="e">
        <f t="shared" si="6"/>
        <v>#REF!</v>
      </c>
    </row>
    <row r="146" spans="1:9" ht="12" customHeight="1" thickBot="1" x14ac:dyDescent="0.3">
      <c r="A146" s="20" t="s">
        <v>108</v>
      </c>
      <c r="B146" s="111" t="s">
        <v>257</v>
      </c>
      <c r="C146" s="112">
        <f t="shared" si="5"/>
        <v>0</v>
      </c>
      <c r="D146" s="34"/>
      <c r="E146" s="34"/>
      <c r="F146" s="34"/>
      <c r="H146" s="19" t="e">
        <f>'[1]1.2.sz.mell. '!C146+'[1]1.3.sz.mell.'!C146+'[1]1.4.sz.mell. '!C146+#REF!</f>
        <v>#REF!</v>
      </c>
      <c r="I146" s="24" t="e">
        <f t="shared" si="6"/>
        <v>#REF!</v>
      </c>
    </row>
    <row r="147" spans="1:9" ht="12" customHeight="1" thickBot="1" x14ac:dyDescent="0.3">
      <c r="A147" s="20" t="s">
        <v>110</v>
      </c>
      <c r="B147" s="111" t="s">
        <v>258</v>
      </c>
      <c r="C147" s="112">
        <f t="shared" si="5"/>
        <v>0</v>
      </c>
      <c r="D147" s="34"/>
      <c r="E147" s="34"/>
      <c r="F147" s="34"/>
      <c r="H147" s="19" t="e">
        <f>'[1]1.2.sz.mell. '!C147+'[1]1.3.sz.mell.'!C147+'[1]1.4.sz.mell. '!C147+#REF!</f>
        <v>#REF!</v>
      </c>
      <c r="I147" s="29" t="e">
        <f t="shared" si="6"/>
        <v>#REF!</v>
      </c>
    </row>
    <row r="148" spans="1:9" ht="12" customHeight="1" thickBot="1" x14ac:dyDescent="0.3">
      <c r="A148" s="20" t="s">
        <v>112</v>
      </c>
      <c r="B148" s="111" t="s">
        <v>259</v>
      </c>
      <c r="C148" s="112">
        <f t="shared" si="5"/>
        <v>0</v>
      </c>
      <c r="D148" s="34"/>
      <c r="E148" s="34"/>
      <c r="F148" s="34"/>
      <c r="H148" s="19" t="e">
        <f>'[1]1.2.sz.mell. '!C148+'[1]1.3.sz.mell.'!C148+'[1]1.4.sz.mell. '!C148+#REF!</f>
        <v>#REF!</v>
      </c>
      <c r="I148" s="29" t="e">
        <f t="shared" si="6"/>
        <v>#REF!</v>
      </c>
    </row>
    <row r="149" spans="1:9" ht="12" customHeight="1" thickBot="1" x14ac:dyDescent="0.3">
      <c r="A149" s="20" t="s">
        <v>114</v>
      </c>
      <c r="B149" s="111" t="s">
        <v>260</v>
      </c>
      <c r="C149" s="112">
        <f t="shared" si="5"/>
        <v>0</v>
      </c>
      <c r="D149" s="34"/>
      <c r="E149" s="34"/>
      <c r="F149" s="34"/>
      <c r="H149" s="19" t="e">
        <f>'[1]1.2.sz.mell. '!C149+'[1]1.3.sz.mell.'!C149+'[1]1.4.sz.mell. '!C149+#REF!</f>
        <v>#REF!</v>
      </c>
      <c r="I149" s="29" t="e">
        <f t="shared" si="6"/>
        <v>#REF!</v>
      </c>
    </row>
    <row r="150" spans="1:9" ht="12" customHeight="1" thickBot="1" x14ac:dyDescent="0.3">
      <c r="A150" s="20" t="s">
        <v>261</v>
      </c>
      <c r="B150" s="111" t="s">
        <v>262</v>
      </c>
      <c r="C150" s="113">
        <f t="shared" si="5"/>
        <v>0</v>
      </c>
      <c r="D150" s="58"/>
      <c r="E150" s="58"/>
      <c r="F150" s="34"/>
      <c r="H150" s="19" t="e">
        <f>'[1]1.2.sz.mell. '!C150+'[1]1.3.sz.mell.'!C150+'[1]1.4.sz.mell. '!C150+#REF!</f>
        <v>#REF!</v>
      </c>
      <c r="I150" s="36" t="e">
        <f t="shared" si="6"/>
        <v>#REF!</v>
      </c>
    </row>
    <row r="151" spans="1:9" ht="12" customHeight="1" thickBot="1" x14ac:dyDescent="0.3">
      <c r="A151" s="14" t="s">
        <v>116</v>
      </c>
      <c r="B151" s="109" t="s">
        <v>263</v>
      </c>
      <c r="C151" s="104">
        <f t="shared" si="5"/>
        <v>0</v>
      </c>
      <c r="D151" s="114"/>
      <c r="E151" s="115"/>
      <c r="F151" s="116"/>
      <c r="H151" s="19" t="e">
        <f>'[1]1.2.sz.mell. '!C151+'[1]1.3.sz.mell.'!C151+'[1]1.4.sz.mell. '!C151+#REF!</f>
        <v>#REF!</v>
      </c>
      <c r="I151" s="19" t="e">
        <f t="shared" si="6"/>
        <v>#REF!</v>
      </c>
    </row>
    <row r="152" spans="1:9" ht="12" customHeight="1" thickBot="1" x14ac:dyDescent="0.3">
      <c r="A152" s="14" t="s">
        <v>264</v>
      </c>
      <c r="B152" s="109" t="s">
        <v>265</v>
      </c>
      <c r="C152" s="104">
        <f t="shared" si="5"/>
        <v>0</v>
      </c>
      <c r="D152" s="114"/>
      <c r="E152" s="115"/>
      <c r="F152" s="116"/>
      <c r="H152" s="19" t="e">
        <f>'[1]1.2.sz.mell. '!C152+'[1]1.3.sz.mell.'!C152+'[1]1.4.sz.mell. '!C152+#REF!</f>
        <v>#REF!</v>
      </c>
      <c r="I152" s="19" t="e">
        <f t="shared" si="6"/>
        <v>#REF!</v>
      </c>
    </row>
    <row r="153" spans="1:9" ht="15" customHeight="1" thickBot="1" x14ac:dyDescent="0.3">
      <c r="A153" s="14" t="s">
        <v>266</v>
      </c>
      <c r="B153" s="109" t="s">
        <v>267</v>
      </c>
      <c r="C153" s="104">
        <f t="shared" si="5"/>
        <v>158856832</v>
      </c>
      <c r="D153" s="117">
        <f>+D129+D133+D140+D145+D151+D152</f>
        <v>158856832</v>
      </c>
      <c r="E153" s="118">
        <f>+E129+E133+E140+E145+E151+E152</f>
        <v>0</v>
      </c>
      <c r="F153" s="118">
        <f>+F129+F133+F140+F145+F151+F152</f>
        <v>0</v>
      </c>
      <c r="G153" s="119"/>
      <c r="H153" s="19" t="e">
        <f>'[1]1.2.sz.mell. '!C153+'[1]1.3.sz.mell.'!C153+'[1]1.4.sz.mell. '!C153+#REF!</f>
        <v>#REF!</v>
      </c>
      <c r="I153" s="19" t="e">
        <f t="shared" si="6"/>
        <v>#REF!</v>
      </c>
    </row>
    <row r="154" spans="1:9" s="18" customFormat="1" ht="12.95" customHeight="1" thickBot="1" x14ac:dyDescent="0.25">
      <c r="A154" s="120" t="s">
        <v>268</v>
      </c>
      <c r="B154" s="121" t="s">
        <v>269</v>
      </c>
      <c r="C154" s="104">
        <f t="shared" si="5"/>
        <v>4332778954</v>
      </c>
      <c r="D154" s="117">
        <f>+D128+D153</f>
        <v>2470182700</v>
      </c>
      <c r="E154" s="118">
        <f>+E128+E153</f>
        <v>227256857</v>
      </c>
      <c r="F154" s="118">
        <f>+F128+F153</f>
        <v>1635339397</v>
      </c>
      <c r="H154" s="19" t="e">
        <f>'[1]1.2.sz.mell. '!C154+'[1]1.3.sz.mell.'!C154+'[1]1.4.sz.mell. '!C154+#REF!</f>
        <v>#REF!</v>
      </c>
      <c r="I154" s="19" t="e">
        <f t="shared" si="6"/>
        <v>#REF!</v>
      </c>
    </row>
    <row r="155" spans="1:9" ht="7.5" customHeight="1" x14ac:dyDescent="0.25">
      <c r="C155" s="122"/>
    </row>
    <row r="156" spans="1:9" x14ac:dyDescent="0.25">
      <c r="A156" s="123" t="s">
        <v>270</v>
      </c>
      <c r="B156" s="123"/>
      <c r="C156" s="123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4" t="s">
        <v>272</v>
      </c>
      <c r="C158" s="16">
        <f>+C62-C128</f>
        <v>-377680209</v>
      </c>
      <c r="D158" s="75"/>
    </row>
    <row r="159" spans="1:9" ht="27.75" customHeight="1" thickBot="1" x14ac:dyDescent="0.3">
      <c r="A159" s="14" t="s">
        <v>26</v>
      </c>
      <c r="B159" s="124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35/2019.(XI.28.)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2019-12-02T09:44:29Z</dcterms:created>
  <dcterms:modified xsi:type="dcterms:W3CDTF">2019-12-02T09:44:30Z</dcterms:modified>
</cp:coreProperties>
</file>