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7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1. melléklet" sheetId="28" r:id="rId28"/>
    <sheet name="12. melléklet" sheetId="29" r:id="rId29"/>
    <sheet name="13. melléklet" sheetId="30" r:id="rId30"/>
    <sheet name="1. sz tájékoztató t.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30">'1. sz tájékoztató t.'!$1:$2</definedName>
    <definedName name="_xlnm.Print_Titles" localSheetId="1">'1.1.sz.mell.'!$1:$2</definedName>
    <definedName name="_xlnm.Print_Titles" localSheetId="2">'1.2.sz.mell.'!$1:$2</definedName>
    <definedName name="_xlnm.Print_Titles" localSheetId="3">'1.3.sz.mell.'!$1:$2</definedName>
    <definedName name="_xlnm.Print_Titles" localSheetId="4">'1.4.sz.mell.'!$1:$2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</definedNames>
  <calcPr fullCalcOnLoad="1"/>
</workbook>
</file>

<file path=xl/sharedStrings.xml><?xml version="1.0" encoding="utf-8"?>
<sst xmlns="http://schemas.openxmlformats.org/spreadsheetml/2006/main" count="4389" uniqueCount="694">
  <si>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</si>
  <si>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</si>
  <si>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</si>
  <si>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</si>
  <si>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</si>
  <si>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</si>
  <si>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</si>
  <si>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</si>
  <si>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</si>
  <si>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</si>
  <si>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</si>
  <si>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</si>
  <si>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</si>
  <si>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</si>
  <si>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</si>
  <si>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</si>
  <si>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</si>
  <si>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</si>
  <si>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</si>
  <si>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</si>
  <si>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</si>
  <si>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</si>
  <si>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</si>
  <si>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</si>
  <si>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</si>
  <si>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</si>
  <si>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</si>
  <si>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</si>
  <si>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</si>
  <si>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</si>
  <si>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</si>
  <si>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</si>
  <si>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</si>
  <si>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</si>
  <si>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</si>
  <si>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</si>
  <si>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</si>
  <si>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</si>
  <si>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</si>
  <si>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</si>
  <si>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</si>
  <si>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</si>
  <si>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</si>
  <si>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</si>
  <si>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</si>
  <si>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</si>
  <si>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</si>
  <si>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</si>
  <si>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</si>
  <si>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</si>
  <si>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</si>
  <si>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</si>
  <si>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</si>
  <si>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</si>
  <si>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</si>
  <si>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</si>
  <si>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</si>
  <si>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</si>
  <si>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</si>
  <si>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</si>
  <si>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</si>
  <si>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</si>
  <si>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</si>
  <si>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</si>
  <si>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</si>
  <si>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</si>
  <si>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</si>
  <si>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</si>
  <si>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</si>
  <si>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</si>
  <si>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</si>
  <si>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</si>
  <si>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</si>
  <si>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</si>
  <si>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</si>
  <si>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</si>
  <si>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</si>
  <si>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</si>
  <si>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</si>
  <si>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</si>
  <si>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</si>
  <si>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</si>
  <si>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</si>
  <si>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</si>
  <si>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</si>
  <si>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</si>
  <si>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</si>
  <si>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</si>
  <si>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</si>
  <si>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</si>
  <si>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</si>
  <si>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</si>
  <si>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</si>
  <si>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</si>
  <si>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</si>
  <si>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</si>
  <si>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</si>
  <si>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</si>
  <si>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</si>
  <si>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</si>
  <si>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</si>
  <si>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</si>
  <si>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</si>
  <si>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</si>
  <si>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</si>
  <si>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</si>
  <si>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</si>
  <si>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</si>
  <si>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</si>
  <si>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</si>
  <si>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</si>
  <si>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</si>
  <si>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</si>
  <si>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</si>
  <si>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</si>
  <si>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</si>
  <si>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</si>
  <si>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</si>
  <si>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</si>
  <si>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</si>
  <si>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</si>
  <si>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</si>
  <si>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</si>
  <si>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</si>
  <si>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</si>
  <si>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</si>
  <si>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</si>
  <si>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</si>
  <si>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</si>
  <si>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</si>
  <si>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</si>
  <si>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</si>
  <si>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</si>
  <si>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</si>
  <si>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</si>
  <si>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</si>
  <si>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</si>
  <si>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</si>
  <si>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</si>
  <si>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</si>
  <si>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</si>
  <si>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</si>
  <si>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</si>
  <si>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</si>
  <si>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</si>
  <si>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</si>
  <si>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</si>
  <si>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</si>
  <si>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</si>
  <si>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</si>
  <si>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</si>
  <si>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</si>
  <si>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</si>
  <si>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</si>
  <si>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</si>
  <si>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</si>
  <si>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</si>
  <si>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</si>
  <si>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</si>
  <si>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</si>
  <si>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</si>
  <si>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</si>
  <si>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</si>
  <si>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</si>
  <si>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</si>
  <si>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</si>
  <si>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</si>
  <si>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</si>
  <si>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</si>
  <si>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</si>
  <si>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</si>
  <si>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</si>
  <si>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</si>
  <si>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</si>
  <si>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</si>
  <si>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</si>
  <si>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</si>
  <si>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</si>
  <si>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</si>
  <si>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</si>
  <si>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</si>
  <si>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</si>
  <si>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</si>
  <si>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</si>
  <si>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</si>
  <si>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</si>
  <si>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</si>
  <si>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</si>
  <si>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</si>
  <si>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</si>
  <si>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</si>
  <si>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</si>
  <si>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</si>
  <si>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</si>
  <si>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</si>
  <si>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</si>
  <si>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</si>
  <si>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</si>
  <si>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</si>
  <si>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</si>
  <si>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</si>
  <si>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</si>
  <si>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</si>
  <si>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</si>
  <si>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</si>
  <si>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</si>
  <si>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</si>
  <si>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</si>
  <si>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</si>
  <si>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</si>
  <si>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</si>
  <si>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</si>
  <si>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</si>
  <si>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</si>
  <si>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</si>
  <si>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</si>
  <si>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</si>
  <si>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</si>
  <si>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</si>
  <si>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</si>
  <si>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</si>
  <si>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</si>
  <si>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</si>
  <si>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</si>
  <si>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</si>
  <si>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</si>
  <si>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</si>
  <si>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</si>
  <si>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</si>
  <si>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</si>
  <si>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</si>
  <si>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</si>
  <si>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</si>
  <si>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</si>
  <si>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</si>
  <si>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</si>
  <si>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</si>
  <si>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</si>
  <si>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</si>
  <si>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</si>
  <si>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</si>
  <si>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</si>
  <si>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</si>
  <si>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</si>
  <si>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</si>
  <si>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</si>
  <si>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</si>
  <si>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</si>
  <si>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</si>
  <si>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</si>
  <si>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</si>
  <si>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</si>
  <si>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</si>
  <si>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</si>
  <si>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</si>
  <si>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</si>
  <si>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</si>
  <si>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</si>
  <si>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</si>
  <si>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</si>
  <si>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</si>
  <si>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</si>
  <si>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</si>
  <si>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</si>
  <si>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</si>
  <si>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</si>
  <si>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</si>
  <si>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</si>
  <si>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</si>
  <si>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</si>
  <si>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</si>
  <si>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</si>
  <si>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</si>
  <si>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</si>
  <si>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</si>
  <si>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</si>
  <si>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</si>
  <si>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</si>
  <si>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</si>
  <si>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</si>
  <si>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</si>
  <si>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</si>
  <si>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</si>
  <si>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</si>
  <si>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</si>
  <si>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</si>
  <si>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</si>
  <si>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</si>
  <si>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</si>
  <si>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</si>
  <si>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</si>
  <si>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</si>
  <si>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</si>
  <si>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</si>
  <si>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</si>
  <si>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</si>
  <si>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</si>
  <si>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</si>
  <si>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</si>
  <si>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</si>
  <si>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</si>
  <si>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</si>
  <si>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</si>
  <si>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</si>
  <si>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</si>
  <si>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</si>
  <si>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</si>
  <si>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</si>
  <si>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</si>
  <si>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</si>
  <si>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</si>
  <si>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</si>
  <si>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</si>
  <si>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</si>
  <si>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</si>
  <si>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</si>
  <si>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</si>
  <si>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</si>
  <si>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</si>
  <si>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</si>
  <si>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</si>
  <si>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</si>
  <si>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</si>
  <si>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</si>
  <si>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</si>
  <si>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</si>
  <si>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</si>
  <si>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</si>
  <si>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</si>
  <si>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</si>
  <si>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</si>
  <si>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</si>
  <si>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</si>
  <si>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</si>
  <si>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</si>
  <si>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</si>
  <si>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</si>
  <si>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</si>
  <si>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</si>
  <si>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</si>
  <si>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</si>
  <si>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</si>
  <si>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</si>
  <si>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</si>
  <si>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</si>
  <si>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</si>
  <si>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</si>
  <si>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</si>
  <si>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</si>
  <si>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</si>
  <si>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</si>
  <si>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</si>
  <si>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</si>
  <si>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</si>
  <si>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</si>
  <si>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</si>
  <si>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</si>
  <si>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</si>
  <si>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</si>
  <si>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</si>
  <si>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</si>
  <si>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</si>
  <si>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</si>
  <si>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</si>
  <si>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</si>
  <si>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</si>
  <si>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</si>
  <si>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</si>
  <si>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</si>
  <si>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</si>
  <si>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</si>
  <si>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</si>
  <si>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</si>
  <si>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</si>
  <si>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</si>
  <si>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</si>
  <si>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</si>
  <si>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</si>
  <si>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</si>
  <si>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</si>
  <si>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</si>
  <si>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</si>
  <si>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</si>
  <si>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</si>
  <si>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</si>
  <si>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</si>
  <si>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</si>
  <si>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</si>
  <si>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</si>
  <si>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</si>
  <si>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</si>
  <si>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</si>
  <si>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</si>
  <si>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</si>
  <si>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</si>
  <si>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</si>
  <si>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</si>
  <si>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</si>
  <si>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</si>
  <si>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</si>
  <si>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</si>
  <si>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</si>
  <si>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</si>
  <si>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</si>
  <si>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</si>
  <si>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</si>
  <si>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</si>
  <si>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</si>
  <si>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</si>
  <si>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</si>
  <si>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</si>
  <si>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</si>
  <si>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</si>
  <si>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</si>
  <si>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</si>
  <si>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</si>
  <si>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</si>
  <si>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</si>
  <si>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</si>
  <si>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</si>
  <si>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</si>
  <si>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</si>
  <si>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</si>
  <si>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</si>
  <si>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</si>
  <si>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</si>
  <si>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</si>
  <si>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</si>
  <si>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</si>
  <si>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</si>
  <si>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</si>
  <si>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</si>
  <si>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</si>
  <si>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</si>
  <si>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</si>
  <si>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</si>
  <si>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</si>
  <si>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</si>
  <si>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</si>
  <si>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</si>
  <si>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</si>
  <si>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</si>
  <si>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</si>
  <si>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</si>
  <si>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</si>
  <si>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</si>
  <si>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</si>
  <si>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</si>
  <si>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</si>
  <si>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</si>
  <si>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</si>
  <si>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</si>
  <si>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</si>
  <si>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</si>
  <si>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</si>
  <si>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</si>
  <si>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</si>
  <si>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</si>
  <si>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</si>
  <si>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</si>
  <si>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</si>
  <si>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</si>
  <si>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</si>
  <si>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</si>
  <si>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</si>
  <si>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</si>
  <si>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</si>
  <si>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</si>
  <si>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</si>
  <si>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</si>
  <si>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</si>
  <si>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</si>
  <si>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</si>
  <si>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</si>
  <si>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</si>
  <si>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</si>
  <si>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</si>
  <si>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</si>
  <si>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</si>
  <si>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</si>
  <si>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</si>
  <si>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</si>
  <si>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</si>
  <si>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</si>
  <si>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</si>
  <si>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</si>
  <si>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</si>
  <si>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</si>
  <si>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</si>
  <si>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</si>
  <si>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</si>
  <si>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</si>
  <si>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</si>
  <si>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</si>
  <si>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</si>
  <si>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</si>
  <si>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</si>
  <si>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</si>
  <si>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</si>
  <si>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</si>
  <si>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</si>
  <si>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</si>
  <si>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</si>
  <si>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</si>
  <si>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</si>
  <si>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</si>
  <si>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</si>
  <si>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</si>
  <si>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</si>
  <si>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</si>
  <si>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</si>
  <si>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</si>
  <si>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</si>
  <si>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</si>
  <si>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</si>
  <si>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</si>
  <si>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</si>
  <si>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</si>
  <si>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</si>
  <si>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</si>
  <si>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</si>
  <si>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</si>
  <si>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</si>
  <si>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</si>
  <si>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</si>
  <si>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</si>
  <si>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</si>
  <si>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</si>
  <si>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</si>
  <si>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</si>
  <si>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</si>
  <si>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</si>
  <si>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</si>
  <si>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</si>
  <si>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</si>
  <si>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</si>
  <si>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</si>
  <si>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</si>
  <si>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</si>
  <si>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</si>
  <si>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</si>
  <si>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</si>
  <si>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</si>
  <si>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</si>
  <si>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</si>
  <si>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</si>
  <si>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</si>
  <si>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</si>
  <si>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</si>
  <si>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</si>
  <si>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</si>
  <si>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</si>
  <si>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</si>
  <si>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</si>
  <si>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</si>
  <si>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</si>
  <si>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</si>
  <si>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</si>
  <si>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</si>
  <si>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</si>
  <si>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</si>
  <si>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</si>
  <si>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</si>
  <si>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</si>
  <si>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</si>
  <si>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</si>
  <si>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</si>
  <si>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</si>
  <si>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</si>
  <si>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</si>
  <si>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</si>
  <si>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</si>
  <si>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</si>
  <si>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</si>
  <si>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</si>
  <si>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</si>
  <si>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</si>
  <si>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</si>
  <si>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</si>
  <si>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</si>
  <si>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Irányító szervi (önkormányzati) támogatás (intézményfinanszírozás) ebből</t>
  </si>
  <si>
    <t xml:space="preserve">                   Fülpösdaróc működési támogatás</t>
  </si>
  <si>
    <t xml:space="preserve">                   Győrtelek segélyre támogatás</t>
  </si>
  <si>
    <t xml:space="preserve">                   Győrtelek működési támogatás</t>
  </si>
  <si>
    <t>Államháztartáson belüli megel. visszafizet.</t>
  </si>
  <si>
    <t>Győrtelek Község Önkormányzat adósságot keletkeztető ügyletekből és kezességvállalásokból fennálló kötelezettségei</t>
  </si>
  <si>
    <t>Győrtelek Község Önkormányzat saját bevételeinek részletezése az adósságot keletkeztető ügyletből származó tárgyévi fizetési kötelezettség megállapításához</t>
  </si>
  <si>
    <t>Közfoglalkoztatás keretében eszközökm beszerzése</t>
  </si>
  <si>
    <t>2016</t>
  </si>
  <si>
    <t>Óvoda konyha eszközök beszerzése</t>
  </si>
  <si>
    <t>Óvodai nevelés hangszóró és projektor beszerzés</t>
  </si>
  <si>
    <t>Győrteleki Közös Önkormányzati Hivatal székek, eszközök beszerzése</t>
  </si>
  <si>
    <t>Győrteleki Közös Önkormányzati Hivatal</t>
  </si>
  <si>
    <t>Győrteleki Napsugár Óvoda</t>
  </si>
  <si>
    <t>"SZAMOS" Nonprofit  Kft. Támogatása</t>
  </si>
  <si>
    <t>Vagyoni típusu adó</t>
  </si>
  <si>
    <t>Vagyoni tipusu adó</t>
  </si>
  <si>
    <t>Vagyoni tipus. Adó</t>
  </si>
  <si>
    <t>Mennyiségi egység</t>
  </si>
  <si>
    <t>Mutató</t>
  </si>
  <si>
    <t>2014. évi támogatás összesen</t>
  </si>
  <si>
    <t xml:space="preserve"> I. A HELYI ÖNKORMÁNYZATOK MŰKÖDÉSÉNEK ÁLTALÁNOS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</si>
  <si>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</si>
  <si>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</si>
  <si>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</si>
  <si>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</si>
  <si>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</si>
  <si>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</si>
  <si>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</si>
  <si>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</si>
  <si>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Lakott külterülettel kapcsolatos feladatok támogatása</t>
  </si>
  <si>
    <t>V.I.1. kiegészítés I. 1. jogcímekhez kapcsolódó kiegészítés</t>
  </si>
  <si>
    <t xml:space="preserve"> II. A TELEPÜLÉSI ÖNKORMÁNYZATOK EGYES KÖZNEVELÉSI  FELADATAINAK TÁMOGATÁSA</t>
  </si>
  <si>
    <t>II.1. Óvodapedagógusok, és az óvodapedagógusok nevelő munkáját közvetlenül segítők bértámogatása</t>
  </si>
  <si>
    <t>II.1. (1) 1 óvodapedagógusok elismert létszáma</t>
  </si>
  <si>
    <t>II.1. (2) 1 óvodapedagógusok nevelő munkáját közvetlenül segítők száma a Köznev. tv. 2. melléklete szerint</t>
  </si>
  <si>
    <t>II.1. (1) 2 óvodapedagógusok elismert létszáma</t>
  </si>
  <si>
    <t>II.1. (2) 2 óvodapedagógusok nevelő munkáját közvetlenül segítők száma a Köznev. tv. 2. melléklete szerint</t>
  </si>
  <si>
    <t>II.2. Óvodaműködtetési támogatás</t>
  </si>
  <si>
    <t>II.2. (8) 1 gyermekek nevelése a napi 8 órát eléri vagy meghaladja</t>
  </si>
  <si>
    <t>II.2. (8) 2 gyermekek nevelése a napi 8 órát eléri vagy meghaladja</t>
  </si>
  <si>
    <t xml:space="preserve"> III. A TELEPÜLÉSI ÖNKORMÁNYZATOK SZOCIÁLIS ÉS GYERMEKJÓLÉTI ÉS GYERMEKÉTKEZUTETÉSI FELADATAINAK TÁMOGATÁSA</t>
  </si>
  <si>
    <t xml:space="preserve">III.2. A települési önkormányzatok szociális feladatainak egyéb támogatása </t>
  </si>
  <si>
    <t>III.3. Egyes szociális és gyermekjóléti feladatok támogatása</t>
  </si>
  <si>
    <t>III.3.c (1) szociális étkeztetés</t>
  </si>
  <si>
    <t>III.3.d (1) házi segítségnyújtás</t>
  </si>
  <si>
    <t xml:space="preserve">III.3.f (1) Időskorúak nappali intézményi ellátása </t>
  </si>
  <si>
    <t>III.5.  Gyermekétkeztetés támogatása</t>
  </si>
  <si>
    <t xml:space="preserve">III.5.a) A finanszírozás szempontjából elismert dolgozók bértámogatása </t>
  </si>
  <si>
    <t>III.5. b) Gyermekétkeztetés üzemeltetési támogatása</t>
  </si>
  <si>
    <t>Normativ támogatások összesen</t>
  </si>
  <si>
    <t>I.6. A 2015. évről áthúzódó bérkompenzáció támogatása</t>
  </si>
  <si>
    <t xml:space="preserve"> 2016. évben 8 hónapra</t>
  </si>
  <si>
    <t xml:space="preserve"> 2016. évben 4 hónapra</t>
  </si>
  <si>
    <t>II.1. (4) 2  óvodapedagógusok elismert létszáma (pótólagos összeg)</t>
  </si>
  <si>
    <t>II.5.  Kiegészítő támogatás az óvodapedagógusok minősítéséből adódó többletkiadásokhoz</t>
  </si>
  <si>
    <t>II.5. a (1) Alapfokozatú végzettségű pedagógus II. kategóriába sorolt óvodapedagógusok kiegészítő támogatása - akik a minősítést 2014. decmber 31-éig szerezték meg</t>
  </si>
  <si>
    <t>III.3.a  Család- és gyermekjóléti szolgálat</t>
  </si>
  <si>
    <t>III.5. c A rászoruló gyermekek intézményen kívüli szünidei étkeztetésének támogatása</t>
  </si>
  <si>
    <t>adag</t>
  </si>
  <si>
    <t>IV.1.d  Könyvtári, közművelődési és múzeumi feladatok támogatása Települési önkormányzatok nyilvános könyvtári és közművelődési feladatainak  támogatása</t>
  </si>
  <si>
    <t>IV.1. Könyvtári, közművelődési és múzeumi feladatok támogatása</t>
  </si>
  <si>
    <t>nem közművel összegyűjtött folyékony hulladékszállítás</t>
  </si>
  <si>
    <t>SZAMOS élménytér Kft.</t>
  </si>
  <si>
    <t>Turisztika</t>
  </si>
  <si>
    <t>Forintban</t>
  </si>
  <si>
    <t>Forintban !</t>
  </si>
  <si>
    <t>Forintban!</t>
  </si>
  <si>
    <t xml:space="preserve">Győrtelek Község Önkormányzat 
2016. ÉVI KÖLTSÉGVETÉSÉNEK ÖSSZEVONT MÉRLEGE
</t>
  </si>
  <si>
    <t>Sorszám</t>
  </si>
  <si>
    <t xml:space="preserve">Győrtelek Község Önkormányzat 
2016. ÉVI KÖLTSÉGVETÉS
KÖTELEZŐ FELADATAINAK MÉRLEGE </t>
  </si>
  <si>
    <t>Győrtelek Község Önkormányzat 
2016. ÉVI KÖLTSÉGVETÉS
ÖNKÉNT VÁLLALT FELADATAINAK MÉRLEGE</t>
  </si>
  <si>
    <t>Győrtelek Község Önkormányzat 
2016. ÉVI KÖLTSÉGVETÉS
ÁLLAMIGAZGATÁSI FELADATAINAK MÉRLEGE</t>
  </si>
  <si>
    <t>Európai uniós támogatással megvalósuló projektek 
bevételei, kiadásai, hozzájárulások</t>
  </si>
  <si>
    <t>Tájékoztató kimutatások, mérlegek
Győrtelek Község Önkormányzata 
2016. ÉVI KÖLTSÉGVETÉSÉNEK ÖSSZEVONT MÉRLEGE</t>
  </si>
  <si>
    <t>1. számú tájékoztató tábla</t>
  </si>
  <si>
    <t>Győrtelek Község Önkormányzat 
2016. ÉVI KÖLTSÉGVETÉSI ÉVET KÖVETŐ 3 ÉV TERVEZETT BEVÉTELEI, KIADÁSAI</t>
  </si>
  <si>
    <t xml:space="preserve"> 4. számú tájékoztató tábla</t>
  </si>
  <si>
    <t xml:space="preserve"> 3.számú tájékoztató tábla</t>
  </si>
  <si>
    <t>K I M U T A T Á S                                                                                                           2016. évben céljelleggel juttatott támogatásokról</t>
  </si>
  <si>
    <t xml:space="preserve">                   Fülpösdaróc segélyre támogatás</t>
  </si>
  <si>
    <t>9.3.1.</t>
  </si>
  <si>
    <t>9.3.2.</t>
  </si>
  <si>
    <t>9.3.3.</t>
  </si>
  <si>
    <t>9.3.4.</t>
  </si>
  <si>
    <t>2. számú tájékoztató tábla</t>
  </si>
  <si>
    <t xml:space="preserve"> 1.1. számú melléklet a 7/2017. (V.19.) önkormányzati rendelethez</t>
  </si>
  <si>
    <t xml:space="preserve"> 1.2. számú melléklet a 7/2017. (V.19.) önkormányzati rendelethez</t>
  </si>
  <si>
    <t xml:space="preserve"> 1.3. számú melléklet a 7/2017. (V.19.) önkormányzati rendelethez</t>
  </si>
  <si>
    <t xml:space="preserve"> 1.4. számú melléklet a 7/2017. (V.19.) önkormányzati rendelethez</t>
  </si>
  <si>
    <t>2.1.számú melléklet a 7/2017. (V.19.) önkormányzati rendelethez</t>
  </si>
  <si>
    <t>2.2. számú melléklet a 7/2017. (V.19.) önkormányzati rendelethez</t>
  </si>
  <si>
    <t xml:space="preserve"> 3. számú melléklet a 7/2017. (V.19.) önkormányzati rendelethez</t>
  </si>
  <si>
    <t>4. számú melléklet a 7/2017. (V.19.) önkormányzati rendelethez</t>
  </si>
  <si>
    <t>5. számú melléklet a 7/2017. (V.19.) önkormányzati rendelethez</t>
  </si>
  <si>
    <t xml:space="preserve"> 6. számú melléklet a 7/2017. (V.19.) önkormányzati rendelethez</t>
  </si>
  <si>
    <t xml:space="preserve"> 7. számú melléklet a 7/2017. (V.19.) önkormányzati rendelethez</t>
  </si>
  <si>
    <t>8. számú melléklet a 7/2017. (V.19.) önkormányzati rendelethez</t>
  </si>
  <si>
    <t>9.1. számú melléklet a 7/2017. (V.19.) önkormányzati rendelethez</t>
  </si>
  <si>
    <t>9.1.1. számú melléklet a 7/2017. (V.19.) önkormányzati rendelethez</t>
  </si>
  <si>
    <t>9.1.2. számú melléklet a 7/2017. (V.19.) önkormányzati rendelethez</t>
  </si>
  <si>
    <t>9.1.3. számú melléklet a 7/2017. (V.19.) önkormányzati rendelethez</t>
  </si>
  <si>
    <t>9.2. számú melléklet a 7/2017. (V.19.) önkormányzati rendelethez</t>
  </si>
  <si>
    <t>9.2.1.számú  melléklet a 7/2017. (V.19.) önkormányzati rendelethez</t>
  </si>
  <si>
    <t>9.2.2. számú melléklet a 7/2017. (V.19.) önkormányzati rendelethez</t>
  </si>
  <si>
    <t>9.2.3. számú melléklet a 7/2017. (V.19.) önkormányzati rendelethez</t>
  </si>
  <si>
    <t>9.3. számú melléklet a 7/2017. (V.19.) önkormányzati rendelethez</t>
  </si>
  <si>
    <t>9.3.1. számú melléklet a 7/2017. (V.19.) önkormányzati rendelethez</t>
  </si>
  <si>
    <t>9.3.2. számú melléklet a 7/2017. (V.19.) önkormányzati rendelethez</t>
  </si>
  <si>
    <t>9.3.3. számú melléklet a 7/2017. (V.19.) önkormányzati rendelethez</t>
  </si>
  <si>
    <t xml:space="preserve"> 10. számú melléklet a 7/2017. (V.19.) önkormányzati rendelethez</t>
  </si>
  <si>
    <t xml:space="preserve"> 11. számú melléklet a 7/2017. (V.19.) önkormányzati rendelethez</t>
  </si>
  <si>
    <t xml:space="preserve"> 12. számú melléklet a 7/2017. (V.19.) önkormányzati rendelethez
</t>
  </si>
  <si>
    <t xml:space="preserve"> 13. számú melléklet a 7/2017. (V.19.) önkormányzati rendelethez
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</si>
</sst>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 locked="0"/>
    </xf>
    <xf numFmtId="172" fontId="17" fillId="0" borderId="26" xfId="0" applyNumberFormat="1" applyFont="1" applyFill="1" applyBorder="1" applyAlignment="1" applyProtection="1">
      <alignment vertical="center" wrapTex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 locked="0"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5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27" xfId="0" applyNumberFormat="1" applyFont="1" applyFill="1" applyBorder="1" applyAlignment="1" applyProtection="1">
      <alignment vertical="center" wrapText="1"/>
      <protection/>
    </xf>
    <xf numFmtId="172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7" fillId="0" borderId="22" xfId="0" applyNumberFormat="1" applyFont="1" applyFill="1" applyBorder="1" applyAlignment="1" applyProtection="1">
      <alignment vertical="center" wrapText="1"/>
      <protection/>
    </xf>
    <xf numFmtId="172" fontId="17" fillId="0" borderId="23" xfId="0" applyNumberFormat="1" applyFont="1" applyFill="1" applyBorder="1" applyAlignment="1" applyProtection="1">
      <alignment vertical="center" wrapText="1"/>
      <protection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vertical="center" wrapText="1"/>
      <protection locked="0"/>
    </xf>
    <xf numFmtId="172" fontId="17" fillId="0" borderId="17" xfId="0" applyNumberFormat="1" applyFont="1" applyFill="1" applyBorder="1" applyAlignment="1" applyProtection="1">
      <alignment vertical="center" wrapText="1"/>
      <protection locked="0"/>
    </xf>
    <xf numFmtId="172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5" xfId="0" applyNumberFormat="1" applyFont="1" applyFill="1" applyBorder="1" applyAlignment="1" applyProtection="1">
      <alignment vertical="center" wrapText="1"/>
      <protection locked="0"/>
    </xf>
    <xf numFmtId="172" fontId="17" fillId="0" borderId="19" xfId="0" applyNumberFormat="1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vertical="center" wrapText="1"/>
      <protection locked="0"/>
    </xf>
    <xf numFmtId="172" fontId="17" fillId="0" borderId="16" xfId="0" applyNumberFormat="1" applyFont="1" applyFill="1" applyBorder="1" applyAlignment="1" applyProtection="1">
      <alignment vertical="center" wrapText="1"/>
      <protection locked="0"/>
    </xf>
    <xf numFmtId="172" fontId="17" fillId="0" borderId="10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2" fontId="17" fillId="0" borderId="10" xfId="59" applyNumberFormat="1" applyFont="1" applyFill="1" applyBorder="1" applyAlignment="1" applyProtection="1">
      <alignment vertical="center"/>
      <protection locked="0"/>
    </xf>
    <xf numFmtId="172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11" xfId="59" applyNumberFormat="1" applyFont="1" applyFill="1" applyBorder="1" applyAlignment="1" applyProtection="1">
      <alignment vertical="center"/>
      <protection locked="0"/>
    </xf>
    <xf numFmtId="172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12" xfId="59" applyNumberFormat="1" applyFont="1" applyFill="1" applyBorder="1" applyAlignment="1" applyProtection="1">
      <alignment vertical="center"/>
      <protection locked="0"/>
    </xf>
    <xf numFmtId="172" fontId="17" fillId="0" borderId="38" xfId="59" applyNumberFormat="1" applyFont="1" applyFill="1" applyBorder="1" applyAlignment="1" applyProtection="1">
      <alignment vertical="center"/>
      <protection/>
    </xf>
    <xf numFmtId="172" fontId="15" fillId="0" borderId="23" xfId="59" applyNumberFormat="1" applyFont="1" applyFill="1" applyBorder="1" applyAlignment="1" applyProtection="1">
      <alignment vertical="center"/>
      <protection/>
    </xf>
    <xf numFmtId="172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3" xfId="59" applyNumberFormat="1" applyFont="1" applyFill="1" applyBorder="1" applyProtection="1">
      <alignment/>
      <protection/>
    </xf>
    <xf numFmtId="172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72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8" xfId="40" applyNumberFormat="1" applyFont="1" applyFill="1" applyBorder="1" applyAlignment="1">
      <alignment/>
    </xf>
    <xf numFmtId="174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30" xfId="40" applyNumberFormat="1" applyFont="1" applyFill="1" applyBorder="1" applyAlignment="1" applyProtection="1">
      <alignment/>
      <protection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25" xfId="40" applyNumberFormat="1" applyFont="1" applyFill="1" applyBorder="1" applyAlignment="1" applyProtection="1">
      <alignment/>
      <protection locked="0"/>
    </xf>
    <xf numFmtId="174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72" fontId="15" fillId="0" borderId="32" xfId="0" applyNumberFormat="1" applyFont="1" applyFill="1" applyBorder="1" applyAlignment="1" applyProtection="1">
      <alignment vertical="center" wrapText="1"/>
      <protection/>
    </xf>
    <xf numFmtId="172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72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7" xfId="0" applyNumberFormat="1" applyFont="1" applyFill="1" applyBorder="1" applyAlignment="1" applyProtection="1">
      <alignment horizontal="center" vertical="center"/>
      <protection/>
    </xf>
    <xf numFmtId="172" fontId="7" fillId="0" borderId="40" xfId="0" applyNumberFormat="1" applyFont="1" applyFill="1" applyBorder="1" applyAlignment="1" applyProtection="1">
      <alignment horizontal="center" vertical="center" wrapText="1"/>
      <protection/>
    </xf>
    <xf numFmtId="172" fontId="15" fillId="0" borderId="5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7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4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5" xfId="0" applyNumberFormat="1" applyFont="1" applyFill="1" applyBorder="1" applyAlignment="1" applyProtection="1">
      <alignment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72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6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40" applyNumberFormat="1" applyFont="1" applyFill="1" applyBorder="1" applyAlignment="1" applyProtection="1">
      <alignment/>
      <protection locked="0"/>
    </xf>
    <xf numFmtId="174" fontId="17" fillId="0" borderId="55" xfId="40" applyNumberFormat="1" applyFont="1" applyFill="1" applyBorder="1" applyAlignment="1" applyProtection="1">
      <alignment/>
      <protection locked="0"/>
    </xf>
    <xf numFmtId="174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72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2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72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45" xfId="0" applyNumberFormat="1" applyFont="1" applyBorder="1" applyAlignment="1" applyProtection="1">
      <alignment horizontal="right" vertical="center" wrapText="1" indent="1"/>
      <protection/>
    </xf>
    <xf numFmtId="172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72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7" xfId="0" applyFont="1" applyBorder="1" applyAlignment="1" applyProtection="1">
      <alignment horizontal="left" wrapText="1" indent="1"/>
      <protection/>
    </xf>
    <xf numFmtId="172" fontId="15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172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172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1" xfId="0" applyFont="1" applyFill="1" applyBorder="1" applyAlignment="1" applyProtection="1">
      <alignment vertical="center" wrapText="1"/>
      <protection/>
    </xf>
    <xf numFmtId="172" fontId="2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68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8" fillId="0" borderId="0" xfId="58" applyFont="1" applyFill="1" applyAlignment="1" applyProtection="1">
      <alignment horizontal="right"/>
      <protection/>
    </xf>
    <xf numFmtId="0" fontId="18" fillId="0" borderId="44" xfId="0" applyFont="1" applyFill="1" applyBorder="1" applyAlignment="1" applyProtection="1">
      <alignment horizontal="right" vertical="center"/>
      <protection/>
    </xf>
    <xf numFmtId="0" fontId="17" fillId="0" borderId="0" xfId="58" applyFont="1" applyFill="1" applyProtection="1">
      <alignment/>
      <protection/>
    </xf>
    <xf numFmtId="0" fontId="18" fillId="0" borderId="44" xfId="0" applyFont="1" applyFill="1" applyBorder="1" applyAlignment="1" applyProtection="1">
      <alignment horizontal="right"/>
      <protection/>
    </xf>
    <xf numFmtId="0" fontId="17" fillId="0" borderId="0" xfId="58" applyFont="1" applyFill="1" applyAlignment="1" applyProtection="1">
      <alignment/>
      <protection/>
    </xf>
    <xf numFmtId="0" fontId="22" fillId="0" borderId="31" xfId="0" applyFont="1" applyBorder="1" applyAlignment="1" applyProtection="1">
      <alignment wrapText="1"/>
      <protection/>
    </xf>
    <xf numFmtId="172" fontId="15" fillId="0" borderId="30" xfId="58" applyNumberFormat="1" applyFont="1" applyFill="1" applyBorder="1" applyAlignment="1" applyProtection="1">
      <alignment horizontal="right" wrapText="1"/>
      <protection/>
    </xf>
    <xf numFmtId="0" fontId="0" fillId="0" borderId="0" xfId="58" applyFont="1" applyFill="1" applyAlignment="1" applyProtection="1">
      <alignment/>
      <protection/>
    </xf>
    <xf numFmtId="0" fontId="18" fillId="0" borderId="0" xfId="58" applyFont="1" applyFill="1" applyAlignment="1">
      <alignment horizontal="right"/>
      <protection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172" fontId="18" fillId="0" borderId="0" xfId="0" applyNumberFormat="1" applyFont="1" applyFill="1" applyAlignment="1" applyProtection="1">
      <alignment horizontal="left" vertical="center" wrapText="1"/>
      <protection/>
    </xf>
    <xf numFmtId="172" fontId="18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Alignment="1" applyProtection="1">
      <alignment horizontal="right" vertical="top"/>
      <protection locked="0"/>
    </xf>
    <xf numFmtId="172" fontId="18" fillId="0" borderId="0" xfId="0" applyNumberFormat="1" applyFont="1" applyFill="1" applyAlignment="1">
      <alignment vertical="center" wrapText="1"/>
    </xf>
    <xf numFmtId="0" fontId="31" fillId="0" borderId="0" xfId="0" applyFont="1" applyAlignment="1" applyProtection="1">
      <alignment horizontal="right" vertical="top"/>
      <protection/>
    </xf>
    <xf numFmtId="0" fontId="18" fillId="0" borderId="0" xfId="0" applyFont="1" applyFill="1" applyAlignment="1">
      <alignment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172" fontId="16" fillId="0" borderId="44" xfId="58" applyNumberFormat="1" applyFont="1" applyFill="1" applyBorder="1" applyAlignment="1" applyProtection="1">
      <alignment horizontal="left" vertical="center"/>
      <protection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 vertical="center" wrapText="1"/>
      <protection/>
    </xf>
    <xf numFmtId="0" fontId="18" fillId="0" borderId="0" xfId="58" applyFont="1" applyFill="1" applyAlignment="1" applyProtection="1">
      <alignment horizontal="right" vertical="top"/>
      <protection/>
    </xf>
    <xf numFmtId="172" fontId="18" fillId="0" borderId="44" xfId="58" applyNumberFormat="1" applyFont="1" applyFill="1" applyBorder="1" applyAlignment="1" applyProtection="1">
      <alignment horizontal="left" vertical="center"/>
      <protection/>
    </xf>
    <xf numFmtId="172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 horizontal="center" wrapText="1"/>
      <protection/>
    </xf>
    <xf numFmtId="0" fontId="18" fillId="0" borderId="0" xfId="58" applyFont="1" applyFill="1" applyAlignment="1" applyProtection="1">
      <alignment horizontal="right"/>
      <protection/>
    </xf>
    <xf numFmtId="172" fontId="18" fillId="0" borderId="44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 applyProtection="1">
      <alignment horizontal="right" vertical="center"/>
      <protection/>
    </xf>
    <xf numFmtId="0" fontId="6" fillId="0" borderId="0" xfId="58" applyFont="1" applyFill="1" applyAlignment="1" applyProtection="1">
      <alignment horizontal="center" vertical="center"/>
      <protection/>
    </xf>
    <xf numFmtId="172" fontId="18" fillId="0" borderId="44" xfId="58" applyNumberFormat="1" applyFont="1" applyFill="1" applyBorder="1" applyAlignment="1" applyProtection="1">
      <alignment horizontal="left" vertical="top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1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 applyAlignment="1">
      <alignment horizontal="right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0" fontId="15" fillId="0" borderId="0" xfId="58" applyFont="1" applyFill="1" applyAlignment="1">
      <alignment horizontal="right"/>
      <protection/>
    </xf>
    <xf numFmtId="172" fontId="6" fillId="0" borderId="0" xfId="0" applyNumberFormat="1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right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8" fillId="0" borderId="0" xfId="59" applyFont="1" applyFill="1" applyAlignment="1" applyProtection="1">
      <alignment horizontal="right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8" fillId="0" borderId="0" xfId="0" applyFont="1" applyFill="1" applyAlignment="1">
      <alignment horizontal="right" vertical="center" wrapText="1"/>
    </xf>
    <xf numFmtId="172" fontId="18" fillId="0" borderId="0" xfId="0" applyNumberFormat="1" applyFont="1" applyFill="1" applyAlignment="1" applyProtection="1">
      <alignment horizontal="right" vertical="center" wrapText="1"/>
      <protection/>
    </xf>
    <xf numFmtId="172" fontId="8" fillId="0" borderId="59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9" xfId="0" applyNumberFormat="1" applyFont="1" applyFill="1" applyBorder="1" applyAlignment="1" applyProtection="1">
      <alignment horizontal="center" vertical="center"/>
      <protection/>
    </xf>
    <xf numFmtId="172" fontId="7" fillId="0" borderId="70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75" xfId="0" applyNumberFormat="1" applyFont="1" applyFill="1" applyBorder="1" applyAlignment="1" applyProtection="1">
      <alignment horizontal="center" vertical="center"/>
      <protection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0" fillId="0" borderId="78" xfId="0" applyFont="1" applyFill="1" applyBorder="1" applyAlignment="1" applyProtection="1">
      <alignment horizontal="right"/>
      <protection/>
    </xf>
    <xf numFmtId="0" fontId="0" fillId="0" borderId="78" xfId="0" applyBorder="1" applyAlignment="1">
      <alignment/>
    </xf>
    <xf numFmtId="0" fontId="3" fillId="0" borderId="58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156</v>
      </c>
    </row>
    <row r="4" spans="1:2" ht="12.75">
      <c r="A4" s="157"/>
      <c r="B4" s="157"/>
    </row>
    <row r="5" spans="1:2" s="169" customFormat="1" ht="15.75">
      <c r="A5" s="102" t="s">
        <v>574</v>
      </c>
      <c r="B5" s="168"/>
    </row>
    <row r="6" spans="1:2" ht="12.75">
      <c r="A6" s="157"/>
      <c r="B6" s="157"/>
    </row>
    <row r="7" spans="1:2" ht="12.75">
      <c r="A7" s="157" t="s">
        <v>559</v>
      </c>
      <c r="B7" s="157" t="s">
        <v>502</v>
      </c>
    </row>
    <row r="8" spans="1:2" ht="12.75">
      <c r="A8" s="157" t="s">
        <v>560</v>
      </c>
      <c r="B8" s="157" t="s">
        <v>503</v>
      </c>
    </row>
    <row r="9" spans="1:2" ht="12.75">
      <c r="A9" s="157" t="s">
        <v>561</v>
      </c>
      <c r="B9" s="157" t="s">
        <v>504</v>
      </c>
    </row>
    <row r="10" spans="1:2" ht="12.75">
      <c r="A10" s="157"/>
      <c r="B10" s="157"/>
    </row>
    <row r="11" spans="1:2" ht="12.75">
      <c r="A11" s="157"/>
      <c r="B11" s="157"/>
    </row>
    <row r="12" spans="1:2" s="169" customFormat="1" ht="15.75">
      <c r="A12" s="102" t="str">
        <f>+CONCATENATE(LEFT(A5,4),". évi előirányzat KIADÁSOK")</f>
        <v>2016. évi előirányzat KIADÁSOK</v>
      </c>
      <c r="B12" s="168"/>
    </row>
    <row r="13" spans="1:2" ht="12.75">
      <c r="A13" s="157"/>
      <c r="B13" s="157"/>
    </row>
    <row r="14" spans="1:2" ht="12.75">
      <c r="A14" s="157" t="s">
        <v>562</v>
      </c>
      <c r="B14" s="157" t="s">
        <v>505</v>
      </c>
    </row>
    <row r="15" spans="1:2" ht="12.75">
      <c r="A15" s="157" t="s">
        <v>563</v>
      </c>
      <c r="B15" s="157" t="s">
        <v>506</v>
      </c>
    </row>
    <row r="16" spans="1:2" ht="12.75">
      <c r="A16" s="157" t="s">
        <v>564</v>
      </c>
      <c r="B16" s="157" t="s">
        <v>507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1" customWidth="1"/>
    <col min="2" max="2" width="68.625" style="171" customWidth="1"/>
    <col min="3" max="3" width="19.50390625" style="171" customWidth="1"/>
    <col min="4" max="16384" width="9.375" style="171" customWidth="1"/>
  </cols>
  <sheetData>
    <row r="1" spans="1:3" ht="15">
      <c r="A1" s="646" t="s">
        <v>673</v>
      </c>
      <c r="B1" s="646"/>
      <c r="C1" s="646"/>
    </row>
    <row r="2" spans="1:3" ht="15">
      <c r="A2" s="617"/>
      <c r="B2" s="617"/>
      <c r="C2" s="617"/>
    </row>
    <row r="3" spans="1:3" ht="33" customHeight="1">
      <c r="A3" s="647" t="s">
        <v>586</v>
      </c>
      <c r="B3" s="647"/>
      <c r="C3" s="647"/>
    </row>
    <row r="4" spans="1:4" ht="15.75" customHeight="1" thickBot="1">
      <c r="A4" s="172"/>
      <c r="B4" s="172"/>
      <c r="C4" s="183" t="s">
        <v>645</v>
      </c>
      <c r="D4" s="178"/>
    </row>
    <row r="5" spans="1:3" ht="26.25" customHeight="1" thickBot="1">
      <c r="A5" s="202" t="s">
        <v>17</v>
      </c>
      <c r="B5" s="203" t="s">
        <v>201</v>
      </c>
      <c r="C5" s="204" t="str">
        <f>+'1.1.sz.mell.'!C5</f>
        <v>2016. évi előirányzat</v>
      </c>
    </row>
    <row r="6" spans="1:3" ht="15.75" thickBot="1">
      <c r="A6" s="205"/>
      <c r="B6" s="562" t="s">
        <v>508</v>
      </c>
      <c r="C6" s="563" t="s">
        <v>509</v>
      </c>
    </row>
    <row r="7" spans="1:3" ht="15">
      <c r="A7" s="206" t="s">
        <v>19</v>
      </c>
      <c r="B7" s="388" t="s">
        <v>518</v>
      </c>
      <c r="C7" s="385">
        <v>10470000</v>
      </c>
    </row>
    <row r="8" spans="1:3" ht="24.75">
      <c r="A8" s="207" t="s">
        <v>20</v>
      </c>
      <c r="B8" s="422" t="s">
        <v>259</v>
      </c>
      <c r="C8" s="386"/>
    </row>
    <row r="9" spans="1:3" ht="15">
      <c r="A9" s="207" t="s">
        <v>21</v>
      </c>
      <c r="B9" s="423" t="s">
        <v>519</v>
      </c>
      <c r="C9" s="386"/>
    </row>
    <row r="10" spans="1:3" ht="24.75">
      <c r="A10" s="207" t="s">
        <v>22</v>
      </c>
      <c r="B10" s="423" t="s">
        <v>261</v>
      </c>
      <c r="C10" s="386"/>
    </row>
    <row r="11" spans="1:3" ht="15">
      <c r="A11" s="208" t="s">
        <v>23</v>
      </c>
      <c r="B11" s="423" t="s">
        <v>260</v>
      </c>
      <c r="C11" s="387">
        <v>194000</v>
      </c>
    </row>
    <row r="12" spans="1:3" ht="15.75" thickBot="1">
      <c r="A12" s="207" t="s">
        <v>24</v>
      </c>
      <c r="B12" s="424" t="s">
        <v>520</v>
      </c>
      <c r="C12" s="386"/>
    </row>
    <row r="13" spans="1:3" ht="15.75" thickBot="1">
      <c r="A13" s="656" t="s">
        <v>204</v>
      </c>
      <c r="B13" s="657"/>
      <c r="C13" s="209">
        <f>SUM(C7:C12)</f>
        <v>10664000</v>
      </c>
    </row>
    <row r="14" spans="1:3" ht="23.25" customHeight="1">
      <c r="A14" s="658" t="s">
        <v>234</v>
      </c>
      <c r="B14" s="658"/>
      <c r="C14" s="658"/>
    </row>
  </sheetData>
  <sheetProtection/>
  <mergeCells count="4">
    <mergeCell ref="A3:C3"/>
    <mergeCell ref="A13:B13"/>
    <mergeCell ref="A14:C14"/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1" customWidth="1"/>
    <col min="2" max="2" width="66.875" style="171" customWidth="1"/>
    <col min="3" max="3" width="27.00390625" style="171" customWidth="1"/>
    <col min="4" max="16384" width="9.375" style="171" customWidth="1"/>
  </cols>
  <sheetData>
    <row r="1" spans="1:3" ht="15">
      <c r="A1" s="659" t="s">
        <v>674</v>
      </c>
      <c r="B1" s="659"/>
      <c r="C1" s="659"/>
    </row>
    <row r="3" spans="1:3" ht="33" customHeight="1">
      <c r="A3" s="647" t="str">
        <f>+CONCATENATE("Győrtelek Község Önkormányzat ",CONCATENATE(LEFT(ÖSSZEFÜGGÉSEK!A5,4),". évi adósságot keletkeztető fejlesztési céljai"))</f>
        <v>Győrtelek Község Önkormányzat 2016. évi adósságot keletkeztető fejlesztési céljai</v>
      </c>
      <c r="B3" s="647"/>
      <c r="C3" s="647"/>
    </row>
    <row r="4" spans="1:4" ht="15.75" customHeight="1" thickBot="1">
      <c r="A4" s="172"/>
      <c r="B4" s="172"/>
      <c r="C4" s="183" t="s">
        <v>56</v>
      </c>
      <c r="D4" s="178"/>
    </row>
    <row r="5" spans="1:3" ht="26.25" customHeight="1" thickBot="1">
      <c r="A5" s="202" t="s">
        <v>17</v>
      </c>
      <c r="B5" s="203" t="s">
        <v>205</v>
      </c>
      <c r="C5" s="204" t="s">
        <v>232</v>
      </c>
    </row>
    <row r="6" spans="1:3" ht="15.75" thickBot="1">
      <c r="A6" s="205"/>
      <c r="B6" s="562" t="s">
        <v>508</v>
      </c>
      <c r="C6" s="563" t="s">
        <v>509</v>
      </c>
    </row>
    <row r="7" spans="1:3" ht="15">
      <c r="A7" s="206" t="s">
        <v>19</v>
      </c>
      <c r="B7" s="213"/>
      <c r="C7" s="210"/>
    </row>
    <row r="8" spans="1:3" ht="15">
      <c r="A8" s="207" t="s">
        <v>20</v>
      </c>
      <c r="B8" s="214"/>
      <c r="C8" s="211"/>
    </row>
    <row r="9" spans="1:3" ht="15.75" thickBot="1">
      <c r="A9" s="208" t="s">
        <v>21</v>
      </c>
      <c r="B9" s="215"/>
      <c r="C9" s="212"/>
    </row>
    <row r="10" spans="1:3" s="508" customFormat="1" ht="17.25" customHeight="1" thickBot="1">
      <c r="A10" s="509" t="s">
        <v>22</v>
      </c>
      <c r="B10" s="152" t="s">
        <v>206</v>
      </c>
      <c r="C10" s="209">
        <f>SUM(C7:C9)</f>
        <v>0</v>
      </c>
    </row>
  </sheetData>
  <sheetProtection/>
  <mergeCells count="2">
    <mergeCell ref="A3:C3"/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" sqref="A1:F1"/>
    </sheetView>
  </sheetViews>
  <sheetFormatPr defaultColWidth="9.00390625" defaultRowHeight="12.75"/>
  <cols>
    <col min="1" max="1" width="47.125" style="45" customWidth="1"/>
    <col min="2" max="2" width="15.625" style="44" customWidth="1"/>
    <col min="3" max="3" width="16.375" style="44" customWidth="1"/>
    <col min="4" max="4" width="18.00390625" style="44" customWidth="1"/>
    <col min="5" max="5" width="16.625" style="44" customWidth="1"/>
    <col min="6" max="6" width="18.875" style="57" customWidth="1"/>
    <col min="7" max="8" width="12.875" style="44" customWidth="1"/>
    <col min="9" max="9" width="13.875" style="44" customWidth="1"/>
    <col min="10" max="16384" width="9.375" style="44" customWidth="1"/>
  </cols>
  <sheetData>
    <row r="1" spans="1:6" ht="12.75">
      <c r="A1" s="661" t="s">
        <v>675</v>
      </c>
      <c r="B1" s="661"/>
      <c r="C1" s="661"/>
      <c r="D1" s="661"/>
      <c r="E1" s="661"/>
      <c r="F1" s="661"/>
    </row>
    <row r="3" spans="1:6" ht="25.5" customHeight="1">
      <c r="A3" s="660" t="s">
        <v>0</v>
      </c>
      <c r="B3" s="660"/>
      <c r="C3" s="660"/>
      <c r="D3" s="660"/>
      <c r="E3" s="660"/>
      <c r="F3" s="660"/>
    </row>
    <row r="4" spans="1:6" ht="22.5" customHeight="1" thickBot="1">
      <c r="A4" s="216"/>
      <c r="B4" s="57"/>
      <c r="C4" s="57"/>
      <c r="D4" s="57"/>
      <c r="E4" s="57"/>
      <c r="F4" s="53" t="s">
        <v>646</v>
      </c>
    </row>
    <row r="5" spans="1:6" s="47" customFormat="1" ht="44.25" customHeight="1" thickBot="1">
      <c r="A5" s="217" t="s">
        <v>67</v>
      </c>
      <c r="B5" s="218" t="s">
        <v>68</v>
      </c>
      <c r="C5" s="218" t="s">
        <v>69</v>
      </c>
      <c r="D5" s="218" t="str">
        <f>+CONCATENATE("Felhasználás   ",LEFT(ÖSSZEFÜGGÉSEK!A5,4)-1,". XII. 31-ig")</f>
        <v>Felhasználás   2015. XII. 31-ig</v>
      </c>
      <c r="E5" s="218" t="str">
        <f>+'1.1.sz.mell.'!C5</f>
        <v>2016. évi előirányzat</v>
      </c>
      <c r="F5" s="54" t="str">
        <f>+CONCATENATE(LEFT(ÖSSZEFÜGGÉSEK!A5,4),". utáni szükséglet")</f>
        <v>2016. utáni szükséglet</v>
      </c>
    </row>
    <row r="6" spans="1:6" s="57" customFormat="1" ht="12" customHeight="1" thickBot="1">
      <c r="A6" s="55" t="s">
        <v>508</v>
      </c>
      <c r="B6" s="56" t="s">
        <v>509</v>
      </c>
      <c r="C6" s="56" t="s">
        <v>510</v>
      </c>
      <c r="D6" s="56" t="s">
        <v>512</v>
      </c>
      <c r="E6" s="56" t="s">
        <v>511</v>
      </c>
      <c r="F6" s="566" t="s">
        <v>578</v>
      </c>
    </row>
    <row r="7" spans="1:6" ht="15.75" customHeight="1">
      <c r="A7" s="510" t="s">
        <v>587</v>
      </c>
      <c r="B7" s="25">
        <v>3793000</v>
      </c>
      <c r="C7" s="512" t="s">
        <v>588</v>
      </c>
      <c r="D7" s="25">
        <v>0</v>
      </c>
      <c r="E7" s="25">
        <v>3793000</v>
      </c>
      <c r="F7" s="58">
        <f aca="true" t="shared" si="0" ref="F7:F23">B7-D7-E7</f>
        <v>0</v>
      </c>
    </row>
    <row r="8" spans="1:6" ht="15.75" customHeight="1">
      <c r="A8" s="510" t="s">
        <v>589</v>
      </c>
      <c r="B8" s="25">
        <v>380000</v>
      </c>
      <c r="C8" s="512" t="s">
        <v>588</v>
      </c>
      <c r="D8" s="25"/>
      <c r="E8" s="25">
        <v>380000</v>
      </c>
      <c r="F8" s="58">
        <f t="shared" si="0"/>
        <v>0</v>
      </c>
    </row>
    <row r="9" spans="1:6" ht="15.75" customHeight="1">
      <c r="A9" s="511" t="s">
        <v>590</v>
      </c>
      <c r="B9" s="25">
        <v>127000</v>
      </c>
      <c r="C9" s="512" t="s">
        <v>588</v>
      </c>
      <c r="D9" s="25"/>
      <c r="E9" s="25">
        <v>127000</v>
      </c>
      <c r="F9" s="58">
        <f t="shared" si="0"/>
        <v>0</v>
      </c>
    </row>
    <row r="10" spans="1:6" ht="15.75" customHeight="1">
      <c r="A10" s="510" t="s">
        <v>591</v>
      </c>
      <c r="B10" s="25">
        <v>635000</v>
      </c>
      <c r="C10" s="512" t="s">
        <v>588</v>
      </c>
      <c r="D10" s="25"/>
      <c r="E10" s="25">
        <v>635000</v>
      </c>
      <c r="F10" s="58">
        <f t="shared" si="0"/>
        <v>0</v>
      </c>
    </row>
    <row r="11" spans="1:6" ht="15.75" customHeight="1">
      <c r="A11" s="511"/>
      <c r="B11" s="25"/>
      <c r="C11" s="512"/>
      <c r="D11" s="25"/>
      <c r="E11" s="25"/>
      <c r="F11" s="58">
        <f t="shared" si="0"/>
        <v>0</v>
      </c>
    </row>
    <row r="12" spans="1:6" ht="15.75" customHeight="1">
      <c r="A12" s="510"/>
      <c r="B12" s="25"/>
      <c r="C12" s="512"/>
      <c r="D12" s="25"/>
      <c r="E12" s="25"/>
      <c r="F12" s="58">
        <f t="shared" si="0"/>
        <v>0</v>
      </c>
    </row>
    <row r="13" spans="1:6" ht="15.75" customHeight="1">
      <c r="A13" s="510"/>
      <c r="B13" s="25"/>
      <c r="C13" s="512"/>
      <c r="D13" s="25"/>
      <c r="E13" s="25"/>
      <c r="F13" s="58">
        <f t="shared" si="0"/>
        <v>0</v>
      </c>
    </row>
    <row r="14" spans="1:6" ht="15.75" customHeight="1">
      <c r="A14" s="510"/>
      <c r="B14" s="25"/>
      <c r="C14" s="512"/>
      <c r="D14" s="25"/>
      <c r="E14" s="25"/>
      <c r="F14" s="58">
        <f t="shared" si="0"/>
        <v>0</v>
      </c>
    </row>
    <row r="15" spans="1:6" ht="15.75" customHeight="1">
      <c r="A15" s="510"/>
      <c r="B15" s="25"/>
      <c r="C15" s="512"/>
      <c r="D15" s="25"/>
      <c r="E15" s="25"/>
      <c r="F15" s="58">
        <f t="shared" si="0"/>
        <v>0</v>
      </c>
    </row>
    <row r="16" spans="1:6" ht="15.75" customHeight="1">
      <c r="A16" s="510"/>
      <c r="B16" s="25"/>
      <c r="C16" s="512"/>
      <c r="D16" s="25"/>
      <c r="E16" s="25"/>
      <c r="F16" s="58">
        <f t="shared" si="0"/>
        <v>0</v>
      </c>
    </row>
    <row r="17" spans="1:6" ht="15.75" customHeight="1">
      <c r="A17" s="510"/>
      <c r="B17" s="25"/>
      <c r="C17" s="512"/>
      <c r="D17" s="25"/>
      <c r="E17" s="25"/>
      <c r="F17" s="58">
        <f t="shared" si="0"/>
        <v>0</v>
      </c>
    </row>
    <row r="18" spans="1:6" ht="15.75" customHeight="1">
      <c r="A18" s="510"/>
      <c r="B18" s="25"/>
      <c r="C18" s="512"/>
      <c r="D18" s="25"/>
      <c r="E18" s="25"/>
      <c r="F18" s="58">
        <f t="shared" si="0"/>
        <v>0</v>
      </c>
    </row>
    <row r="19" spans="1:6" ht="15.75" customHeight="1">
      <c r="A19" s="510"/>
      <c r="B19" s="25"/>
      <c r="C19" s="512"/>
      <c r="D19" s="25"/>
      <c r="E19" s="25"/>
      <c r="F19" s="58">
        <f t="shared" si="0"/>
        <v>0</v>
      </c>
    </row>
    <row r="20" spans="1:6" ht="15.75" customHeight="1">
      <c r="A20" s="510"/>
      <c r="B20" s="25"/>
      <c r="C20" s="512"/>
      <c r="D20" s="25"/>
      <c r="E20" s="25"/>
      <c r="F20" s="58">
        <f t="shared" si="0"/>
        <v>0</v>
      </c>
    </row>
    <row r="21" spans="1:6" ht="15.75" customHeight="1">
      <c r="A21" s="510"/>
      <c r="B21" s="25"/>
      <c r="C21" s="512"/>
      <c r="D21" s="25"/>
      <c r="E21" s="25"/>
      <c r="F21" s="58">
        <f t="shared" si="0"/>
        <v>0</v>
      </c>
    </row>
    <row r="22" spans="1:6" ht="15.75" customHeight="1">
      <c r="A22" s="510"/>
      <c r="B22" s="25"/>
      <c r="C22" s="512"/>
      <c r="D22" s="25"/>
      <c r="E22" s="25"/>
      <c r="F22" s="58">
        <f t="shared" si="0"/>
        <v>0</v>
      </c>
    </row>
    <row r="23" spans="1:6" ht="15.75" customHeight="1" thickBot="1">
      <c r="A23" s="59"/>
      <c r="B23" s="26"/>
      <c r="C23" s="513"/>
      <c r="D23" s="26"/>
      <c r="E23" s="26"/>
      <c r="F23" s="60">
        <f t="shared" si="0"/>
        <v>0</v>
      </c>
    </row>
    <row r="24" spans="1:6" s="63" customFormat="1" ht="18" customHeight="1" thickBot="1">
      <c r="A24" s="219" t="s">
        <v>66</v>
      </c>
      <c r="B24" s="61">
        <f>SUM(B7:B23)</f>
        <v>4935000</v>
      </c>
      <c r="C24" s="139"/>
      <c r="D24" s="61">
        <f>SUM(D7:D23)</f>
        <v>0</v>
      </c>
      <c r="E24" s="61">
        <f>SUM(E7:E23)</f>
        <v>4935000</v>
      </c>
      <c r="F24" s="62">
        <f>SUM(F7:F23)</f>
        <v>0</v>
      </c>
    </row>
  </sheetData>
  <sheetProtection/>
  <mergeCells count="2">
    <mergeCell ref="A3:F3"/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workbookViewId="0" topLeftCell="A1">
      <selection activeCell="A1" sqref="A1:F1"/>
    </sheetView>
  </sheetViews>
  <sheetFormatPr defaultColWidth="9.00390625" defaultRowHeight="12.75"/>
  <cols>
    <col min="1" max="1" width="60.625" style="45" customWidth="1"/>
    <col min="2" max="2" width="15.625" style="44" customWidth="1"/>
    <col min="3" max="3" width="16.375" style="44" customWidth="1"/>
    <col min="4" max="4" width="18.00390625" style="44" customWidth="1"/>
    <col min="5" max="5" width="16.625" style="44" customWidth="1"/>
    <col min="6" max="6" width="18.875" style="44" customWidth="1"/>
    <col min="7" max="8" width="12.875" style="44" customWidth="1"/>
    <col min="9" max="9" width="13.875" style="44" customWidth="1"/>
    <col min="10" max="16384" width="9.375" style="44" customWidth="1"/>
  </cols>
  <sheetData>
    <row r="1" spans="1:6" ht="12.75">
      <c r="A1" s="661" t="s">
        <v>676</v>
      </c>
      <c r="B1" s="661"/>
      <c r="C1" s="661"/>
      <c r="D1" s="661"/>
      <c r="E1" s="661"/>
      <c r="F1" s="661"/>
    </row>
    <row r="3" spans="1:6" ht="24.75" customHeight="1">
      <c r="A3" s="660" t="s">
        <v>1</v>
      </c>
      <c r="B3" s="660"/>
      <c r="C3" s="660"/>
      <c r="D3" s="660"/>
      <c r="E3" s="660"/>
      <c r="F3" s="660"/>
    </row>
    <row r="4" spans="1:6" ht="23.25" customHeight="1" thickBot="1">
      <c r="A4" s="216"/>
      <c r="B4" s="57"/>
      <c r="C4" s="57"/>
      <c r="D4" s="57"/>
      <c r="E4" s="57"/>
      <c r="F4" s="53" t="s">
        <v>647</v>
      </c>
    </row>
    <row r="5" spans="1:6" s="47" customFormat="1" ht="48.75" customHeight="1" thickBot="1">
      <c r="A5" s="217" t="s">
        <v>70</v>
      </c>
      <c r="B5" s="218" t="s">
        <v>68</v>
      </c>
      <c r="C5" s="218" t="s">
        <v>69</v>
      </c>
      <c r="D5" s="218" t="str">
        <f>+'6.sz.mell.'!D5</f>
        <v>Felhasználás   2015. XII. 31-ig</v>
      </c>
      <c r="E5" s="218" t="str">
        <f>+'6.sz.mell.'!E5</f>
        <v>2016. évi előirányzat</v>
      </c>
      <c r="F5" s="564" t="str">
        <f>+CONCATENATE(LEFT(ÖSSZEFÜGGÉSEK!A5,4),". utáni szükséglet ",CHAR(10),"")</f>
        <v>2016. utáni szükséglet 
</v>
      </c>
    </row>
    <row r="6" spans="1:6" s="57" customFormat="1" ht="15" customHeight="1" thickBot="1">
      <c r="A6" s="55" t="s">
        <v>508</v>
      </c>
      <c r="B6" s="56" t="s">
        <v>509</v>
      </c>
      <c r="C6" s="56" t="s">
        <v>510</v>
      </c>
      <c r="D6" s="56" t="s">
        <v>512</v>
      </c>
      <c r="E6" s="56" t="s">
        <v>511</v>
      </c>
      <c r="F6" s="567" t="s">
        <v>578</v>
      </c>
    </row>
    <row r="7" spans="1:6" ht="15.75" customHeight="1">
      <c r="A7" s="64"/>
      <c r="B7" s="65"/>
      <c r="C7" s="514"/>
      <c r="D7" s="65"/>
      <c r="E7" s="65"/>
      <c r="F7" s="66">
        <f aca="true" t="shared" si="0" ref="F7:F25">B7-D7-E7</f>
        <v>0</v>
      </c>
    </row>
    <row r="8" spans="1:6" ht="15.75" customHeight="1">
      <c r="A8" s="64"/>
      <c r="B8" s="65"/>
      <c r="C8" s="514"/>
      <c r="D8" s="65"/>
      <c r="E8" s="65"/>
      <c r="F8" s="66">
        <f t="shared" si="0"/>
        <v>0</v>
      </c>
    </row>
    <row r="9" spans="1:6" ht="15.75" customHeight="1">
      <c r="A9" s="64"/>
      <c r="B9" s="65"/>
      <c r="C9" s="514"/>
      <c r="D9" s="65"/>
      <c r="E9" s="65"/>
      <c r="F9" s="66">
        <f t="shared" si="0"/>
        <v>0</v>
      </c>
    </row>
    <row r="10" spans="1:6" ht="15.75" customHeight="1">
      <c r="A10" s="64"/>
      <c r="B10" s="65"/>
      <c r="C10" s="514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14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14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14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14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14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14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14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14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14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14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14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14"/>
      <c r="D22" s="65"/>
      <c r="E22" s="65"/>
      <c r="F22" s="66">
        <f t="shared" si="0"/>
        <v>0</v>
      </c>
    </row>
    <row r="23" spans="1:6" ht="15.75" customHeight="1">
      <c r="A23" s="64"/>
      <c r="B23" s="65"/>
      <c r="C23" s="514"/>
      <c r="D23" s="65"/>
      <c r="E23" s="65"/>
      <c r="F23" s="66">
        <f t="shared" si="0"/>
        <v>0</v>
      </c>
    </row>
    <row r="24" spans="1:6" ht="15.75" customHeight="1">
      <c r="A24" s="64"/>
      <c r="B24" s="65"/>
      <c r="C24" s="514"/>
      <c r="D24" s="65"/>
      <c r="E24" s="65"/>
      <c r="F24" s="66">
        <f t="shared" si="0"/>
        <v>0</v>
      </c>
    </row>
    <row r="25" spans="1:6" ht="15.75" customHeight="1" thickBot="1">
      <c r="A25" s="67"/>
      <c r="B25" s="68"/>
      <c r="C25" s="515"/>
      <c r="D25" s="68"/>
      <c r="E25" s="68"/>
      <c r="F25" s="69">
        <f t="shared" si="0"/>
        <v>0</v>
      </c>
    </row>
    <row r="26" spans="1:6" s="63" customFormat="1" ht="18" customHeight="1" thickBot="1">
      <c r="A26" s="219" t="s">
        <v>66</v>
      </c>
      <c r="B26" s="220">
        <f>SUM(B7:B25)</f>
        <v>0</v>
      </c>
      <c r="C26" s="140"/>
      <c r="D26" s="220">
        <f>SUM(D7:D25)</f>
        <v>0</v>
      </c>
      <c r="E26" s="220">
        <f>SUM(E7:E25)</f>
        <v>0</v>
      </c>
      <c r="F26" s="70">
        <f>SUM(F7:F25)</f>
        <v>0</v>
      </c>
    </row>
  </sheetData>
  <sheetProtection/>
  <mergeCells count="2">
    <mergeCell ref="A3:F3"/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workbookViewId="0" topLeftCell="A1">
      <selection activeCell="A1" sqref="A1:E1"/>
    </sheetView>
  </sheetViews>
  <sheetFormatPr defaultColWidth="9.00390625" defaultRowHeight="12.75"/>
  <cols>
    <col min="1" max="1" width="38.625" style="49" customWidth="1"/>
    <col min="2" max="5" width="13.875" style="49" customWidth="1"/>
    <col min="6" max="16384" width="9.375" style="49" customWidth="1"/>
  </cols>
  <sheetData>
    <row r="1" spans="1:5" s="618" customFormat="1" ht="12.75">
      <c r="A1" s="664" t="s">
        <v>677</v>
      </c>
      <c r="B1" s="664"/>
      <c r="C1" s="664"/>
      <c r="D1" s="664"/>
      <c r="E1" s="664"/>
    </row>
    <row r="2" spans="1:5" ht="39" customHeight="1">
      <c r="A2" s="665" t="s">
        <v>653</v>
      </c>
      <c r="B2" s="665"/>
      <c r="C2" s="665"/>
      <c r="D2" s="665"/>
      <c r="E2" s="665"/>
    </row>
    <row r="3" spans="1:5" ht="12.75">
      <c r="A3" s="242"/>
      <c r="B3" s="242"/>
      <c r="C3" s="242"/>
      <c r="D3" s="242"/>
      <c r="E3" s="242"/>
    </row>
    <row r="4" spans="1:5" ht="15.75">
      <c r="A4" s="243" t="s">
        <v>142</v>
      </c>
      <c r="B4" s="662"/>
      <c r="C4" s="662"/>
      <c r="D4" s="662"/>
      <c r="E4" s="662"/>
    </row>
    <row r="5" spans="1:5" ht="14.25" thickBot="1">
      <c r="A5" s="242"/>
      <c r="B5" s="242"/>
      <c r="C5" s="242"/>
      <c r="D5" s="663" t="s">
        <v>135</v>
      </c>
      <c r="E5" s="663"/>
    </row>
    <row r="6" spans="1:5" ht="15" customHeight="1" thickBot="1">
      <c r="A6" s="244" t="s">
        <v>134</v>
      </c>
      <c r="B6" s="245" t="str">
        <f>CONCATENATE((LEFT(ÖSSZEFÜGGÉSEK!A5,4)),".")</f>
        <v>2016.</v>
      </c>
      <c r="C6" s="245" t="str">
        <f>CONCATENATE((LEFT(ÖSSZEFÜGGÉSEK!A5,4))+1,".")</f>
        <v>2017.</v>
      </c>
      <c r="D6" s="245" t="str">
        <f>CONCATENATE((LEFT(ÖSSZEFÜGGÉSEK!A5,4))+1,". után")</f>
        <v>2017. után</v>
      </c>
      <c r="E6" s="246" t="s">
        <v>52</v>
      </c>
    </row>
    <row r="7" spans="1:5" ht="12.75">
      <c r="A7" s="247" t="s">
        <v>136</v>
      </c>
      <c r="B7" s="103"/>
      <c r="C7" s="103"/>
      <c r="D7" s="103"/>
      <c r="E7" s="248">
        <f aca="true" t="shared" si="0" ref="E7:E13">SUM(B7:D7)</f>
        <v>0</v>
      </c>
    </row>
    <row r="8" spans="1:5" ht="12.75">
      <c r="A8" s="249" t="s">
        <v>149</v>
      </c>
      <c r="B8" s="104"/>
      <c r="C8" s="104"/>
      <c r="D8" s="104"/>
      <c r="E8" s="250">
        <f t="shared" si="0"/>
        <v>0</v>
      </c>
    </row>
    <row r="9" spans="1:5" ht="12.75">
      <c r="A9" s="251" t="s">
        <v>137</v>
      </c>
      <c r="B9" s="105"/>
      <c r="C9" s="105"/>
      <c r="D9" s="105"/>
      <c r="E9" s="252">
        <f t="shared" si="0"/>
        <v>0</v>
      </c>
    </row>
    <row r="10" spans="1:5" ht="12.75">
      <c r="A10" s="251" t="s">
        <v>151</v>
      </c>
      <c r="B10" s="105"/>
      <c r="C10" s="105"/>
      <c r="D10" s="105"/>
      <c r="E10" s="252">
        <f t="shared" si="0"/>
        <v>0</v>
      </c>
    </row>
    <row r="11" spans="1:5" ht="12.75">
      <c r="A11" s="251" t="s">
        <v>138</v>
      </c>
      <c r="B11" s="105"/>
      <c r="C11" s="105"/>
      <c r="D11" s="105"/>
      <c r="E11" s="252">
        <f t="shared" si="0"/>
        <v>0</v>
      </c>
    </row>
    <row r="12" spans="1:5" ht="12.75">
      <c r="A12" s="251" t="s">
        <v>139</v>
      </c>
      <c r="B12" s="105"/>
      <c r="C12" s="105"/>
      <c r="D12" s="105"/>
      <c r="E12" s="252">
        <f t="shared" si="0"/>
        <v>0</v>
      </c>
    </row>
    <row r="13" spans="1:5" ht="13.5" thickBot="1">
      <c r="A13" s="106"/>
      <c r="B13" s="107"/>
      <c r="C13" s="107"/>
      <c r="D13" s="107"/>
      <c r="E13" s="252">
        <f t="shared" si="0"/>
        <v>0</v>
      </c>
    </row>
    <row r="14" spans="1:5" ht="13.5" thickBot="1">
      <c r="A14" s="253" t="s">
        <v>141</v>
      </c>
      <c r="B14" s="254">
        <f>B7+SUM(B9:B13)</f>
        <v>0</v>
      </c>
      <c r="C14" s="254">
        <f>C7+SUM(C9:C13)</f>
        <v>0</v>
      </c>
      <c r="D14" s="254">
        <f>D7+SUM(D9:D13)</f>
        <v>0</v>
      </c>
      <c r="E14" s="255">
        <f>E7+SUM(E9:E13)</f>
        <v>0</v>
      </c>
    </row>
    <row r="15" spans="1:5" ht="13.5" thickBot="1">
      <c r="A15" s="52"/>
      <c r="B15" s="52"/>
      <c r="C15" s="52"/>
      <c r="D15" s="52"/>
      <c r="E15" s="52"/>
    </row>
    <row r="16" spans="1:5" ht="15" customHeight="1" thickBot="1">
      <c r="A16" s="244" t="s">
        <v>140</v>
      </c>
      <c r="B16" s="245" t="str">
        <f>+B6</f>
        <v>2016.</v>
      </c>
      <c r="C16" s="245" t="str">
        <f>+C6</f>
        <v>2017.</v>
      </c>
      <c r="D16" s="245" t="str">
        <f>+D6</f>
        <v>2017. után</v>
      </c>
      <c r="E16" s="246" t="s">
        <v>52</v>
      </c>
    </row>
    <row r="17" spans="1:5" ht="12.75">
      <c r="A17" s="247" t="s">
        <v>145</v>
      </c>
      <c r="B17" s="103"/>
      <c r="C17" s="103"/>
      <c r="D17" s="103"/>
      <c r="E17" s="248">
        <f aca="true" t="shared" si="1" ref="E17:E23">SUM(B17:D17)</f>
        <v>0</v>
      </c>
    </row>
    <row r="18" spans="1:5" ht="12.75">
      <c r="A18" s="256" t="s">
        <v>146</v>
      </c>
      <c r="B18" s="105"/>
      <c r="C18" s="105"/>
      <c r="D18" s="105"/>
      <c r="E18" s="252">
        <f t="shared" si="1"/>
        <v>0</v>
      </c>
    </row>
    <row r="19" spans="1:5" ht="12.75">
      <c r="A19" s="251" t="s">
        <v>147</v>
      </c>
      <c r="B19" s="105"/>
      <c r="C19" s="105"/>
      <c r="D19" s="105"/>
      <c r="E19" s="252">
        <f t="shared" si="1"/>
        <v>0</v>
      </c>
    </row>
    <row r="20" spans="1:5" ht="12.75">
      <c r="A20" s="251" t="s">
        <v>148</v>
      </c>
      <c r="B20" s="105"/>
      <c r="C20" s="105"/>
      <c r="D20" s="105"/>
      <c r="E20" s="252">
        <f t="shared" si="1"/>
        <v>0</v>
      </c>
    </row>
    <row r="21" spans="1:5" ht="12.75">
      <c r="A21" s="108"/>
      <c r="B21" s="105"/>
      <c r="C21" s="105"/>
      <c r="D21" s="105"/>
      <c r="E21" s="252">
        <f t="shared" si="1"/>
        <v>0</v>
      </c>
    </row>
    <row r="22" spans="1:5" ht="12.75">
      <c r="A22" s="108"/>
      <c r="B22" s="105"/>
      <c r="C22" s="105"/>
      <c r="D22" s="105"/>
      <c r="E22" s="252">
        <f t="shared" si="1"/>
        <v>0</v>
      </c>
    </row>
    <row r="23" spans="1:5" ht="13.5" thickBot="1">
      <c r="A23" s="106"/>
      <c r="B23" s="107"/>
      <c r="C23" s="107"/>
      <c r="D23" s="107"/>
      <c r="E23" s="252">
        <f t="shared" si="1"/>
        <v>0</v>
      </c>
    </row>
    <row r="24" spans="1:5" ht="13.5" thickBot="1">
      <c r="A24" s="253" t="s">
        <v>54</v>
      </c>
      <c r="B24" s="254">
        <f>SUM(B17:B23)</f>
        <v>0</v>
      </c>
      <c r="C24" s="254">
        <f>SUM(C17:C23)</f>
        <v>0</v>
      </c>
      <c r="D24" s="254">
        <f>SUM(D17:D23)</f>
        <v>0</v>
      </c>
      <c r="E24" s="255">
        <f>SUM(E17:E23)</f>
        <v>0</v>
      </c>
    </row>
    <row r="25" spans="1:5" ht="12.75">
      <c r="A25" s="242"/>
      <c r="B25" s="242"/>
      <c r="C25" s="242"/>
      <c r="D25" s="242"/>
      <c r="E25" s="242"/>
    </row>
    <row r="26" spans="1:5" ht="12.75">
      <c r="A26" s="242"/>
      <c r="B26" s="242"/>
      <c r="C26" s="242"/>
      <c r="D26" s="242"/>
      <c r="E26" s="242"/>
    </row>
    <row r="27" spans="1:5" ht="15.75">
      <c r="A27" s="243" t="s">
        <v>142</v>
      </c>
      <c r="B27" s="662"/>
      <c r="C27" s="662"/>
      <c r="D27" s="662"/>
      <c r="E27" s="662"/>
    </row>
    <row r="28" spans="1:5" ht="14.25" thickBot="1">
      <c r="A28" s="242"/>
      <c r="B28" s="242"/>
      <c r="C28" s="242"/>
      <c r="D28" s="663" t="s">
        <v>135</v>
      </c>
      <c r="E28" s="663"/>
    </row>
    <row r="29" spans="1:5" ht="13.5" thickBot="1">
      <c r="A29" s="244" t="s">
        <v>134</v>
      </c>
      <c r="B29" s="245" t="str">
        <f>+B16</f>
        <v>2016.</v>
      </c>
      <c r="C29" s="245" t="str">
        <f>+C16</f>
        <v>2017.</v>
      </c>
      <c r="D29" s="245" t="str">
        <f>+D16</f>
        <v>2017. után</v>
      </c>
      <c r="E29" s="246" t="s">
        <v>52</v>
      </c>
    </row>
    <row r="30" spans="1:5" ht="12.75">
      <c r="A30" s="247" t="s">
        <v>136</v>
      </c>
      <c r="B30" s="103"/>
      <c r="C30" s="103"/>
      <c r="D30" s="103"/>
      <c r="E30" s="248">
        <f aca="true" t="shared" si="2" ref="E30:E36">SUM(B30:D30)</f>
        <v>0</v>
      </c>
    </row>
    <row r="31" spans="1:5" ht="12.75">
      <c r="A31" s="249" t="s">
        <v>149</v>
      </c>
      <c r="B31" s="104"/>
      <c r="C31" s="104"/>
      <c r="D31" s="104"/>
      <c r="E31" s="250">
        <f t="shared" si="2"/>
        <v>0</v>
      </c>
    </row>
    <row r="32" spans="1:5" ht="12.75">
      <c r="A32" s="251" t="s">
        <v>137</v>
      </c>
      <c r="B32" s="105"/>
      <c r="C32" s="105"/>
      <c r="D32" s="105"/>
      <c r="E32" s="252">
        <f t="shared" si="2"/>
        <v>0</v>
      </c>
    </row>
    <row r="33" spans="1:5" ht="12.75">
      <c r="A33" s="251" t="s">
        <v>151</v>
      </c>
      <c r="B33" s="105"/>
      <c r="C33" s="105"/>
      <c r="D33" s="105"/>
      <c r="E33" s="252">
        <f t="shared" si="2"/>
        <v>0</v>
      </c>
    </row>
    <row r="34" spans="1:5" ht="12.75">
      <c r="A34" s="251" t="s">
        <v>138</v>
      </c>
      <c r="B34" s="105"/>
      <c r="C34" s="105"/>
      <c r="D34" s="105"/>
      <c r="E34" s="252">
        <f t="shared" si="2"/>
        <v>0</v>
      </c>
    </row>
    <row r="35" spans="1:5" ht="12.75">
      <c r="A35" s="251" t="s">
        <v>139</v>
      </c>
      <c r="B35" s="105"/>
      <c r="C35" s="105"/>
      <c r="D35" s="105"/>
      <c r="E35" s="252">
        <f t="shared" si="2"/>
        <v>0</v>
      </c>
    </row>
    <row r="36" spans="1:5" ht="13.5" thickBot="1">
      <c r="A36" s="106"/>
      <c r="B36" s="107"/>
      <c r="C36" s="107"/>
      <c r="D36" s="107"/>
      <c r="E36" s="252">
        <f t="shared" si="2"/>
        <v>0</v>
      </c>
    </row>
    <row r="37" spans="1:5" ht="13.5" thickBot="1">
      <c r="A37" s="253" t="s">
        <v>141</v>
      </c>
      <c r="B37" s="254">
        <f>B30+SUM(B32:B36)</f>
        <v>0</v>
      </c>
      <c r="C37" s="254">
        <f>C30+SUM(C32:C36)</f>
        <v>0</v>
      </c>
      <c r="D37" s="254">
        <f>D30+SUM(D32:D36)</f>
        <v>0</v>
      </c>
      <c r="E37" s="255">
        <f>E30+SUM(E32:E36)</f>
        <v>0</v>
      </c>
    </row>
    <row r="38" spans="1:5" ht="13.5" thickBot="1">
      <c r="A38" s="52"/>
      <c r="B38" s="52"/>
      <c r="C38" s="52"/>
      <c r="D38" s="52"/>
      <c r="E38" s="52"/>
    </row>
    <row r="39" spans="1:5" ht="13.5" thickBot="1">
      <c r="A39" s="244" t="s">
        <v>140</v>
      </c>
      <c r="B39" s="245" t="str">
        <f>+B29</f>
        <v>2016.</v>
      </c>
      <c r="C39" s="245" t="str">
        <f>+C29</f>
        <v>2017.</v>
      </c>
      <c r="D39" s="245" t="str">
        <f>+D29</f>
        <v>2017. után</v>
      </c>
      <c r="E39" s="246" t="s">
        <v>52</v>
      </c>
    </row>
    <row r="40" spans="1:5" ht="12.75">
      <c r="A40" s="247" t="s">
        <v>145</v>
      </c>
      <c r="B40" s="103"/>
      <c r="C40" s="103"/>
      <c r="D40" s="103"/>
      <c r="E40" s="248">
        <f aca="true" t="shared" si="3" ref="E40:E46">SUM(B40:D40)</f>
        <v>0</v>
      </c>
    </row>
    <row r="41" spans="1:5" ht="12.75">
      <c r="A41" s="256" t="s">
        <v>146</v>
      </c>
      <c r="B41" s="105"/>
      <c r="C41" s="105"/>
      <c r="D41" s="105"/>
      <c r="E41" s="252">
        <f t="shared" si="3"/>
        <v>0</v>
      </c>
    </row>
    <row r="42" spans="1:5" ht="12.75">
      <c r="A42" s="251" t="s">
        <v>147</v>
      </c>
      <c r="B42" s="105"/>
      <c r="C42" s="105"/>
      <c r="D42" s="105"/>
      <c r="E42" s="252">
        <f t="shared" si="3"/>
        <v>0</v>
      </c>
    </row>
    <row r="43" spans="1:5" ht="12.75">
      <c r="A43" s="251" t="s">
        <v>148</v>
      </c>
      <c r="B43" s="105"/>
      <c r="C43" s="105"/>
      <c r="D43" s="105"/>
      <c r="E43" s="252">
        <f t="shared" si="3"/>
        <v>0</v>
      </c>
    </row>
    <row r="44" spans="1:5" ht="12.75">
      <c r="A44" s="108"/>
      <c r="B44" s="105"/>
      <c r="C44" s="105"/>
      <c r="D44" s="105"/>
      <c r="E44" s="252">
        <f t="shared" si="3"/>
        <v>0</v>
      </c>
    </row>
    <row r="45" spans="1:5" ht="12.75">
      <c r="A45" s="108"/>
      <c r="B45" s="105"/>
      <c r="C45" s="105"/>
      <c r="D45" s="105"/>
      <c r="E45" s="252">
        <f t="shared" si="3"/>
        <v>0</v>
      </c>
    </row>
    <row r="46" spans="1:5" ht="13.5" thickBot="1">
      <c r="A46" s="106"/>
      <c r="B46" s="107"/>
      <c r="C46" s="107"/>
      <c r="D46" s="107"/>
      <c r="E46" s="252">
        <f t="shared" si="3"/>
        <v>0</v>
      </c>
    </row>
    <row r="47" spans="1:5" ht="13.5" thickBot="1">
      <c r="A47" s="253" t="s">
        <v>54</v>
      </c>
      <c r="B47" s="254">
        <f>SUM(B40:B46)</f>
        <v>0</v>
      </c>
      <c r="C47" s="254">
        <f>SUM(C40:C46)</f>
        <v>0</v>
      </c>
      <c r="D47" s="254">
        <f>SUM(D40:D46)</f>
        <v>0</v>
      </c>
      <c r="E47" s="255">
        <f>SUM(E40:E46)</f>
        <v>0</v>
      </c>
    </row>
    <row r="48" spans="1:5" ht="12.75">
      <c r="A48" s="242"/>
      <c r="B48" s="242"/>
      <c r="C48" s="242"/>
      <c r="D48" s="242"/>
      <c r="E48" s="242"/>
    </row>
    <row r="49" spans="1:5" ht="15.75">
      <c r="A49" s="673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9" s="673"/>
      <c r="C49" s="673"/>
      <c r="D49" s="673"/>
      <c r="E49" s="673"/>
    </row>
    <row r="50" spans="1:5" ht="13.5" thickBot="1">
      <c r="A50" s="242"/>
      <c r="B50" s="242"/>
      <c r="C50" s="242"/>
      <c r="D50" s="242"/>
      <c r="E50" s="242"/>
    </row>
    <row r="51" spans="1:8" ht="13.5" thickBot="1">
      <c r="A51" s="678" t="s">
        <v>143</v>
      </c>
      <c r="B51" s="679"/>
      <c r="C51" s="680"/>
      <c r="D51" s="676" t="s">
        <v>152</v>
      </c>
      <c r="E51" s="677"/>
      <c r="H51" s="50"/>
    </row>
    <row r="52" spans="1:5" ht="12.75">
      <c r="A52" s="681"/>
      <c r="B52" s="682"/>
      <c r="C52" s="683"/>
      <c r="D52" s="669"/>
      <c r="E52" s="670"/>
    </row>
    <row r="53" spans="1:5" ht="13.5" thickBot="1">
      <c r="A53" s="684"/>
      <c r="B53" s="685"/>
      <c r="C53" s="686"/>
      <c r="D53" s="671"/>
      <c r="E53" s="672"/>
    </row>
    <row r="54" spans="1:5" ht="13.5" thickBot="1">
      <c r="A54" s="666" t="s">
        <v>54</v>
      </c>
      <c r="B54" s="667"/>
      <c r="C54" s="668"/>
      <c r="D54" s="674">
        <f>SUM(D52:E53)</f>
        <v>0</v>
      </c>
      <c r="E54" s="675"/>
    </row>
  </sheetData>
  <sheetProtection/>
  <mergeCells count="15">
    <mergeCell ref="A54:C54"/>
    <mergeCell ref="D52:E52"/>
    <mergeCell ref="D53:E53"/>
    <mergeCell ref="A49:E49"/>
    <mergeCell ref="D54:E54"/>
    <mergeCell ref="D51:E51"/>
    <mergeCell ref="A51:C51"/>
    <mergeCell ref="A52:C52"/>
    <mergeCell ref="A53:C53"/>
    <mergeCell ref="B4:E4"/>
    <mergeCell ref="B27:E27"/>
    <mergeCell ref="D5:E5"/>
    <mergeCell ref="D28:E28"/>
    <mergeCell ref="A1:E1"/>
    <mergeCell ref="A2:E2"/>
  </mergeCells>
  <conditionalFormatting sqref="E7:E14 B14:D14 B24:E24 E17:E23 E30:E37 B37:D37 E40:E47 B47:D47 D54:E54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8" customWidth="1"/>
    <col min="2" max="2" width="72.00390625" style="429" customWidth="1"/>
    <col min="3" max="3" width="25.00390625" style="430" customWidth="1"/>
    <col min="4" max="16384" width="9.375" style="2" customWidth="1"/>
  </cols>
  <sheetData>
    <row r="1" spans="1:3" s="623" customFormat="1" ht="16.5" customHeight="1" thickBot="1">
      <c r="A1" s="620"/>
      <c r="B1" s="621"/>
      <c r="C1" s="622" t="s">
        <v>678</v>
      </c>
    </row>
    <row r="2" spans="1:3" s="109" customFormat="1" ht="21" customHeight="1">
      <c r="A2" s="444" t="s">
        <v>64</v>
      </c>
      <c r="B2" s="389" t="s">
        <v>233</v>
      </c>
      <c r="C2" s="391" t="s">
        <v>55</v>
      </c>
    </row>
    <row r="3" spans="1:3" s="109" customFormat="1" ht="16.5" thickBot="1">
      <c r="A3" s="257" t="s">
        <v>208</v>
      </c>
      <c r="B3" s="390" t="s">
        <v>413</v>
      </c>
      <c r="C3" s="535" t="s">
        <v>55</v>
      </c>
    </row>
    <row r="4" spans="1:3" s="110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392" t="s">
        <v>57</v>
      </c>
    </row>
    <row r="6" spans="1:3" s="71" customFormat="1" ht="12.75" customHeight="1" thickBot="1">
      <c r="A6" s="224"/>
      <c r="B6" s="225" t="s">
        <v>508</v>
      </c>
      <c r="C6" s="226" t="s">
        <v>509</v>
      </c>
    </row>
    <row r="7" spans="1:3" s="71" customFormat="1" ht="15.75" customHeight="1" thickBot="1">
      <c r="A7" s="262"/>
      <c r="B7" s="263" t="s">
        <v>58</v>
      </c>
      <c r="C7" s="393"/>
    </row>
    <row r="8" spans="1:3" s="71" customFormat="1" ht="12" customHeight="1" thickBot="1">
      <c r="A8" s="34" t="s">
        <v>19</v>
      </c>
      <c r="B8" s="18" t="s">
        <v>263</v>
      </c>
      <c r="C8" s="329">
        <f>+C9+C10+C11+C12+C13+C14</f>
        <v>156066151</v>
      </c>
    </row>
    <row r="9" spans="1:3" s="111" customFormat="1" ht="12" customHeight="1">
      <c r="A9" s="473" t="s">
        <v>101</v>
      </c>
      <c r="B9" s="454" t="s">
        <v>264</v>
      </c>
      <c r="C9" s="332">
        <v>61122339</v>
      </c>
    </row>
    <row r="10" spans="1:3" s="112" customFormat="1" ht="12" customHeight="1">
      <c r="A10" s="474" t="s">
        <v>102</v>
      </c>
      <c r="B10" s="455" t="s">
        <v>265</v>
      </c>
      <c r="C10" s="331">
        <v>30928967</v>
      </c>
    </row>
    <row r="11" spans="1:3" s="112" customFormat="1" ht="12" customHeight="1">
      <c r="A11" s="474" t="s">
        <v>103</v>
      </c>
      <c r="B11" s="455" t="s">
        <v>565</v>
      </c>
      <c r="C11" s="331">
        <v>54715744</v>
      </c>
    </row>
    <row r="12" spans="1:3" s="112" customFormat="1" ht="12" customHeight="1">
      <c r="A12" s="474" t="s">
        <v>104</v>
      </c>
      <c r="B12" s="455" t="s">
        <v>267</v>
      </c>
      <c r="C12" s="331">
        <v>1987020</v>
      </c>
    </row>
    <row r="13" spans="1:3" s="112" customFormat="1" ht="12" customHeight="1">
      <c r="A13" s="474" t="s">
        <v>153</v>
      </c>
      <c r="B13" s="455" t="s">
        <v>521</v>
      </c>
      <c r="C13" s="331">
        <v>6183393</v>
      </c>
    </row>
    <row r="14" spans="1:3" s="111" customFormat="1" ht="12" customHeight="1" thickBot="1">
      <c r="A14" s="475" t="s">
        <v>105</v>
      </c>
      <c r="B14" s="456" t="s">
        <v>448</v>
      </c>
      <c r="C14" s="331">
        <v>1128688</v>
      </c>
    </row>
    <row r="15" spans="1:3" s="111" customFormat="1" ht="12" customHeight="1" thickBot="1">
      <c r="A15" s="34" t="s">
        <v>20</v>
      </c>
      <c r="B15" s="324" t="s">
        <v>268</v>
      </c>
      <c r="C15" s="329">
        <f>+C16+C17+C18+C19+C20</f>
        <v>172364685</v>
      </c>
    </row>
    <row r="16" spans="1:3" s="111" customFormat="1" ht="12" customHeight="1">
      <c r="A16" s="473" t="s">
        <v>107</v>
      </c>
      <c r="B16" s="454" t="s">
        <v>269</v>
      </c>
      <c r="C16" s="332"/>
    </row>
    <row r="17" spans="1:3" s="111" customFormat="1" ht="12" customHeight="1">
      <c r="A17" s="474" t="s">
        <v>108</v>
      </c>
      <c r="B17" s="455" t="s">
        <v>270</v>
      </c>
      <c r="C17" s="331"/>
    </row>
    <row r="18" spans="1:3" s="111" customFormat="1" ht="12" customHeight="1">
      <c r="A18" s="474" t="s">
        <v>109</v>
      </c>
      <c r="B18" s="455" t="s">
        <v>437</v>
      </c>
      <c r="C18" s="331"/>
    </row>
    <row r="19" spans="1:3" s="111" customFormat="1" ht="12" customHeight="1">
      <c r="A19" s="474" t="s">
        <v>110</v>
      </c>
      <c r="B19" s="455" t="s">
        <v>438</v>
      </c>
      <c r="C19" s="331"/>
    </row>
    <row r="20" spans="1:3" s="111" customFormat="1" ht="12" customHeight="1">
      <c r="A20" s="474" t="s">
        <v>111</v>
      </c>
      <c r="B20" s="455" t="s">
        <v>271</v>
      </c>
      <c r="C20" s="331">
        <v>172364685</v>
      </c>
    </row>
    <row r="21" spans="1:3" s="112" customFormat="1" ht="12" customHeight="1" thickBot="1">
      <c r="A21" s="475" t="s">
        <v>120</v>
      </c>
      <c r="B21" s="456" t="s">
        <v>272</v>
      </c>
      <c r="C21" s="333"/>
    </row>
    <row r="22" spans="1:3" s="112" customFormat="1" ht="12" customHeight="1" thickBot="1">
      <c r="A22" s="34" t="s">
        <v>21</v>
      </c>
      <c r="B22" s="18" t="s">
        <v>273</v>
      </c>
      <c r="C22" s="329">
        <f>+C23+C24+C25+C26+C27</f>
        <v>3810000</v>
      </c>
    </row>
    <row r="23" spans="1:3" s="112" customFormat="1" ht="12" customHeight="1">
      <c r="A23" s="473" t="s">
        <v>90</v>
      </c>
      <c r="B23" s="454" t="s">
        <v>274</v>
      </c>
      <c r="C23" s="332"/>
    </row>
    <row r="24" spans="1:3" s="111" customFormat="1" ht="12" customHeight="1">
      <c r="A24" s="474" t="s">
        <v>91</v>
      </c>
      <c r="B24" s="455" t="s">
        <v>275</v>
      </c>
      <c r="C24" s="331"/>
    </row>
    <row r="25" spans="1:3" s="112" customFormat="1" ht="12" customHeight="1">
      <c r="A25" s="474" t="s">
        <v>92</v>
      </c>
      <c r="B25" s="455" t="s">
        <v>439</v>
      </c>
      <c r="C25" s="331"/>
    </row>
    <row r="26" spans="1:3" s="112" customFormat="1" ht="12" customHeight="1">
      <c r="A26" s="474" t="s">
        <v>93</v>
      </c>
      <c r="B26" s="455" t="s">
        <v>440</v>
      </c>
      <c r="C26" s="331"/>
    </row>
    <row r="27" spans="1:3" s="112" customFormat="1" ht="12" customHeight="1">
      <c r="A27" s="474" t="s">
        <v>176</v>
      </c>
      <c r="B27" s="455" t="s">
        <v>276</v>
      </c>
      <c r="C27" s="331">
        <v>3810000</v>
      </c>
    </row>
    <row r="28" spans="1:3" s="112" customFormat="1" ht="12" customHeight="1" thickBot="1">
      <c r="A28" s="475" t="s">
        <v>177</v>
      </c>
      <c r="B28" s="456" t="s">
        <v>277</v>
      </c>
      <c r="C28" s="333"/>
    </row>
    <row r="29" spans="1:3" s="112" customFormat="1" ht="12" customHeight="1" thickBot="1">
      <c r="A29" s="34" t="s">
        <v>178</v>
      </c>
      <c r="B29" s="18" t="s">
        <v>576</v>
      </c>
      <c r="C29" s="335">
        <f>SUM(C30:C36)</f>
        <v>12504000</v>
      </c>
    </row>
    <row r="30" spans="1:3" s="112" customFormat="1" ht="12" customHeight="1">
      <c r="A30" s="473" t="s">
        <v>279</v>
      </c>
      <c r="B30" s="454" t="s">
        <v>596</v>
      </c>
      <c r="C30" s="449">
        <v>1470000</v>
      </c>
    </row>
    <row r="31" spans="1:3" s="112" customFormat="1" ht="12" customHeight="1">
      <c r="A31" s="474" t="s">
        <v>280</v>
      </c>
      <c r="B31" s="455" t="s">
        <v>571</v>
      </c>
      <c r="C31" s="331"/>
    </row>
    <row r="32" spans="1:3" s="112" customFormat="1" ht="12" customHeight="1">
      <c r="A32" s="474" t="s">
        <v>281</v>
      </c>
      <c r="B32" s="455" t="s">
        <v>572</v>
      </c>
      <c r="C32" s="331">
        <v>9000000</v>
      </c>
    </row>
    <row r="33" spans="1:3" s="112" customFormat="1" ht="12" customHeight="1">
      <c r="A33" s="474" t="s">
        <v>282</v>
      </c>
      <c r="B33" s="455" t="s">
        <v>573</v>
      </c>
      <c r="C33" s="331"/>
    </row>
    <row r="34" spans="1:3" s="112" customFormat="1" ht="12" customHeight="1">
      <c r="A34" s="474" t="s">
        <v>567</v>
      </c>
      <c r="B34" s="455" t="s">
        <v>283</v>
      </c>
      <c r="C34" s="331">
        <v>1840000</v>
      </c>
    </row>
    <row r="35" spans="1:3" s="112" customFormat="1" ht="12" customHeight="1">
      <c r="A35" s="474" t="s">
        <v>568</v>
      </c>
      <c r="B35" s="455" t="s">
        <v>284</v>
      </c>
      <c r="C35" s="331"/>
    </row>
    <row r="36" spans="1:3" s="112" customFormat="1" ht="12" customHeight="1" thickBot="1">
      <c r="A36" s="475" t="s">
        <v>569</v>
      </c>
      <c r="B36" s="561" t="s">
        <v>285</v>
      </c>
      <c r="C36" s="333">
        <v>194000</v>
      </c>
    </row>
    <row r="37" spans="1:3" s="112" customFormat="1" ht="12" customHeight="1" thickBot="1">
      <c r="A37" s="34" t="s">
        <v>23</v>
      </c>
      <c r="B37" s="18" t="s">
        <v>449</v>
      </c>
      <c r="C37" s="329">
        <f>SUM(C38:C48)</f>
        <v>8440250</v>
      </c>
    </row>
    <row r="38" spans="1:3" s="112" customFormat="1" ht="12" customHeight="1">
      <c r="A38" s="473" t="s">
        <v>94</v>
      </c>
      <c r="B38" s="454" t="s">
        <v>288</v>
      </c>
      <c r="C38" s="332">
        <v>1400000</v>
      </c>
    </row>
    <row r="39" spans="1:3" s="112" customFormat="1" ht="12" customHeight="1">
      <c r="A39" s="474" t="s">
        <v>95</v>
      </c>
      <c r="B39" s="455" t="s">
        <v>289</v>
      </c>
      <c r="C39" s="331">
        <v>4470000</v>
      </c>
    </row>
    <row r="40" spans="1:3" s="112" customFormat="1" ht="12" customHeight="1">
      <c r="A40" s="474" t="s">
        <v>96</v>
      </c>
      <c r="B40" s="455" t="s">
        <v>290</v>
      </c>
      <c r="C40" s="331">
        <v>815000</v>
      </c>
    </row>
    <row r="41" spans="1:3" s="112" customFormat="1" ht="12" customHeight="1">
      <c r="A41" s="474" t="s">
        <v>180</v>
      </c>
      <c r="B41" s="455" t="s">
        <v>291</v>
      </c>
      <c r="C41" s="331"/>
    </row>
    <row r="42" spans="1:3" s="112" customFormat="1" ht="12" customHeight="1">
      <c r="A42" s="474" t="s">
        <v>181</v>
      </c>
      <c r="B42" s="455" t="s">
        <v>292</v>
      </c>
      <c r="C42" s="331"/>
    </row>
    <row r="43" spans="1:3" s="112" customFormat="1" ht="12" customHeight="1">
      <c r="A43" s="474" t="s">
        <v>182</v>
      </c>
      <c r="B43" s="455" t="s">
        <v>293</v>
      </c>
      <c r="C43" s="331">
        <v>1432250</v>
      </c>
    </row>
    <row r="44" spans="1:3" s="112" customFormat="1" ht="12" customHeight="1">
      <c r="A44" s="474" t="s">
        <v>183</v>
      </c>
      <c r="B44" s="455" t="s">
        <v>294</v>
      </c>
      <c r="C44" s="331"/>
    </row>
    <row r="45" spans="1:3" s="112" customFormat="1" ht="12" customHeight="1">
      <c r="A45" s="474" t="s">
        <v>184</v>
      </c>
      <c r="B45" s="455" t="s">
        <v>575</v>
      </c>
      <c r="C45" s="331">
        <v>10000</v>
      </c>
    </row>
    <row r="46" spans="1:3" s="112" customFormat="1" ht="12" customHeight="1">
      <c r="A46" s="474" t="s">
        <v>286</v>
      </c>
      <c r="B46" s="455" t="s">
        <v>296</v>
      </c>
      <c r="C46" s="334"/>
    </row>
    <row r="47" spans="1:3" s="112" customFormat="1" ht="12" customHeight="1">
      <c r="A47" s="475" t="s">
        <v>287</v>
      </c>
      <c r="B47" s="456" t="s">
        <v>451</v>
      </c>
      <c r="C47" s="441">
        <v>313000</v>
      </c>
    </row>
    <row r="48" spans="1:3" s="112" customFormat="1" ht="12" customHeight="1" thickBot="1">
      <c r="A48" s="475" t="s">
        <v>450</v>
      </c>
      <c r="B48" s="456" t="s">
        <v>297</v>
      </c>
      <c r="C48" s="441"/>
    </row>
    <row r="49" spans="1:3" s="112" customFormat="1" ht="12" customHeight="1" thickBot="1">
      <c r="A49" s="34" t="s">
        <v>24</v>
      </c>
      <c r="B49" s="18" t="s">
        <v>298</v>
      </c>
      <c r="C49" s="329">
        <f>SUM(C50:C54)</f>
        <v>800000</v>
      </c>
    </row>
    <row r="50" spans="1:3" s="112" customFormat="1" ht="12" customHeight="1">
      <c r="A50" s="473" t="s">
        <v>97</v>
      </c>
      <c r="B50" s="454" t="s">
        <v>302</v>
      </c>
      <c r="C50" s="498"/>
    </row>
    <row r="51" spans="1:3" s="112" customFormat="1" ht="12" customHeight="1">
      <c r="A51" s="474" t="s">
        <v>98</v>
      </c>
      <c r="B51" s="455" t="s">
        <v>303</v>
      </c>
      <c r="C51" s="334">
        <v>800000</v>
      </c>
    </row>
    <row r="52" spans="1:3" s="112" customFormat="1" ht="12" customHeight="1">
      <c r="A52" s="474" t="s">
        <v>299</v>
      </c>
      <c r="B52" s="455" t="s">
        <v>304</v>
      </c>
      <c r="C52" s="334"/>
    </row>
    <row r="53" spans="1:3" s="112" customFormat="1" ht="12" customHeight="1">
      <c r="A53" s="474" t="s">
        <v>300</v>
      </c>
      <c r="B53" s="455" t="s">
        <v>305</v>
      </c>
      <c r="C53" s="334"/>
    </row>
    <row r="54" spans="1:3" s="112" customFormat="1" ht="12" customHeight="1" thickBot="1">
      <c r="A54" s="475" t="s">
        <v>301</v>
      </c>
      <c r="B54" s="456" t="s">
        <v>306</v>
      </c>
      <c r="C54" s="441"/>
    </row>
    <row r="55" spans="1:3" s="112" customFormat="1" ht="12" customHeight="1" thickBot="1">
      <c r="A55" s="34" t="s">
        <v>185</v>
      </c>
      <c r="B55" s="18" t="s">
        <v>307</v>
      </c>
      <c r="C55" s="329">
        <f>SUM(C56:C58)</f>
        <v>30000</v>
      </c>
    </row>
    <row r="56" spans="1:3" s="112" customFormat="1" ht="12" customHeight="1">
      <c r="A56" s="473" t="s">
        <v>99</v>
      </c>
      <c r="B56" s="454" t="s">
        <v>308</v>
      </c>
      <c r="C56" s="332"/>
    </row>
    <row r="57" spans="1:3" s="112" customFormat="1" ht="12" customHeight="1">
      <c r="A57" s="474" t="s">
        <v>100</v>
      </c>
      <c r="B57" s="455" t="s">
        <v>441</v>
      </c>
      <c r="C57" s="331"/>
    </row>
    <row r="58" spans="1:3" s="112" customFormat="1" ht="12" customHeight="1">
      <c r="A58" s="474" t="s">
        <v>311</v>
      </c>
      <c r="B58" s="455" t="s">
        <v>309</v>
      </c>
      <c r="C58" s="331">
        <v>30000</v>
      </c>
    </row>
    <row r="59" spans="1:3" s="112" customFormat="1" ht="12" customHeight="1" thickBot="1">
      <c r="A59" s="475" t="s">
        <v>312</v>
      </c>
      <c r="B59" s="456" t="s">
        <v>310</v>
      </c>
      <c r="C59" s="333"/>
    </row>
    <row r="60" spans="1:3" s="112" customFormat="1" ht="12" customHeight="1" thickBot="1">
      <c r="A60" s="34" t="s">
        <v>26</v>
      </c>
      <c r="B60" s="324" t="s">
        <v>313</v>
      </c>
      <c r="C60" s="329">
        <f>SUM(C61:C63)</f>
        <v>50000</v>
      </c>
    </row>
    <row r="61" spans="1:3" s="112" customFormat="1" ht="12" customHeight="1">
      <c r="A61" s="473" t="s">
        <v>186</v>
      </c>
      <c r="B61" s="454" t="s">
        <v>315</v>
      </c>
      <c r="C61" s="334"/>
    </row>
    <row r="62" spans="1:3" s="112" customFormat="1" ht="12" customHeight="1">
      <c r="A62" s="474" t="s">
        <v>187</v>
      </c>
      <c r="B62" s="455" t="s">
        <v>442</v>
      </c>
      <c r="C62" s="334"/>
    </row>
    <row r="63" spans="1:3" s="112" customFormat="1" ht="12" customHeight="1">
      <c r="A63" s="474" t="s">
        <v>239</v>
      </c>
      <c r="B63" s="455" t="s">
        <v>316</v>
      </c>
      <c r="C63" s="334">
        <v>50000</v>
      </c>
    </row>
    <row r="64" spans="1:3" s="112" customFormat="1" ht="12" customHeight="1" thickBot="1">
      <c r="A64" s="475" t="s">
        <v>314</v>
      </c>
      <c r="B64" s="456" t="s">
        <v>317</v>
      </c>
      <c r="C64" s="334"/>
    </row>
    <row r="65" spans="1:3" s="112" customFormat="1" ht="12" customHeight="1" thickBot="1">
      <c r="A65" s="34" t="s">
        <v>27</v>
      </c>
      <c r="B65" s="18" t="s">
        <v>318</v>
      </c>
      <c r="C65" s="335">
        <f>+C8+C15+C22+C29+C37+C49+C55+C60</f>
        <v>354065086</v>
      </c>
    </row>
    <row r="66" spans="1:3" s="112" customFormat="1" ht="12" customHeight="1" thickBot="1">
      <c r="A66" s="476" t="s">
        <v>409</v>
      </c>
      <c r="B66" s="324" t="s">
        <v>320</v>
      </c>
      <c r="C66" s="329">
        <f>SUM(C67:C69)</f>
        <v>0</v>
      </c>
    </row>
    <row r="67" spans="1:3" s="112" customFormat="1" ht="12" customHeight="1">
      <c r="A67" s="473" t="s">
        <v>351</v>
      </c>
      <c r="B67" s="454" t="s">
        <v>321</v>
      </c>
      <c r="C67" s="334"/>
    </row>
    <row r="68" spans="1:3" s="112" customFormat="1" ht="12" customHeight="1">
      <c r="A68" s="474" t="s">
        <v>360</v>
      </c>
      <c r="B68" s="455" t="s">
        <v>322</v>
      </c>
      <c r="C68" s="334"/>
    </row>
    <row r="69" spans="1:3" s="112" customFormat="1" ht="12" customHeight="1" thickBot="1">
      <c r="A69" s="475" t="s">
        <v>361</v>
      </c>
      <c r="B69" s="457" t="s">
        <v>323</v>
      </c>
      <c r="C69" s="334"/>
    </row>
    <row r="70" spans="1:3" s="112" customFormat="1" ht="12" customHeight="1" thickBot="1">
      <c r="A70" s="476" t="s">
        <v>324</v>
      </c>
      <c r="B70" s="324" t="s">
        <v>325</v>
      </c>
      <c r="C70" s="329">
        <f>SUM(C71:C74)</f>
        <v>0</v>
      </c>
    </row>
    <row r="71" spans="1:3" s="112" customFormat="1" ht="12" customHeight="1">
      <c r="A71" s="473" t="s">
        <v>154</v>
      </c>
      <c r="B71" s="454" t="s">
        <v>326</v>
      </c>
      <c r="C71" s="334"/>
    </row>
    <row r="72" spans="1:3" s="112" customFormat="1" ht="12" customHeight="1">
      <c r="A72" s="474" t="s">
        <v>155</v>
      </c>
      <c r="B72" s="455" t="s">
        <v>327</v>
      </c>
      <c r="C72" s="334"/>
    </row>
    <row r="73" spans="1:3" s="112" customFormat="1" ht="12" customHeight="1">
      <c r="A73" s="474" t="s">
        <v>352</v>
      </c>
      <c r="B73" s="455" t="s">
        <v>328</v>
      </c>
      <c r="C73" s="334"/>
    </row>
    <row r="74" spans="1:3" s="112" customFormat="1" ht="12" customHeight="1" thickBot="1">
      <c r="A74" s="475" t="s">
        <v>353</v>
      </c>
      <c r="B74" s="456" t="s">
        <v>329</v>
      </c>
      <c r="C74" s="334"/>
    </row>
    <row r="75" spans="1:3" s="112" customFormat="1" ht="12" customHeight="1" thickBot="1">
      <c r="A75" s="476" t="s">
        <v>330</v>
      </c>
      <c r="B75" s="324" t="s">
        <v>331</v>
      </c>
      <c r="C75" s="329">
        <f>SUM(C76:C77)</f>
        <v>38489000</v>
      </c>
    </row>
    <row r="76" spans="1:3" s="112" customFormat="1" ht="12" customHeight="1">
      <c r="A76" s="473" t="s">
        <v>354</v>
      </c>
      <c r="B76" s="454" t="s">
        <v>332</v>
      </c>
      <c r="C76" s="334">
        <v>38489000</v>
      </c>
    </row>
    <row r="77" spans="1:3" s="112" customFormat="1" ht="12" customHeight="1" thickBot="1">
      <c r="A77" s="475" t="s">
        <v>355</v>
      </c>
      <c r="B77" s="456" t="s">
        <v>333</v>
      </c>
      <c r="C77" s="334"/>
    </row>
    <row r="78" spans="1:3" s="111" customFormat="1" ht="12" customHeight="1" thickBot="1">
      <c r="A78" s="476" t="s">
        <v>334</v>
      </c>
      <c r="B78" s="324" t="s">
        <v>335</v>
      </c>
      <c r="C78" s="329">
        <f>SUM(C79:C81)</f>
        <v>5736590</v>
      </c>
    </row>
    <row r="79" spans="1:3" s="112" customFormat="1" ht="12" customHeight="1">
      <c r="A79" s="473" t="s">
        <v>356</v>
      </c>
      <c r="B79" s="454" t="s">
        <v>336</v>
      </c>
      <c r="C79" s="334">
        <v>5736590</v>
      </c>
    </row>
    <row r="80" spans="1:3" s="112" customFormat="1" ht="12" customHeight="1">
      <c r="A80" s="474" t="s">
        <v>357</v>
      </c>
      <c r="B80" s="455" t="s">
        <v>337</v>
      </c>
      <c r="C80" s="334"/>
    </row>
    <row r="81" spans="1:3" s="112" customFormat="1" ht="12" customHeight="1" thickBot="1">
      <c r="A81" s="475" t="s">
        <v>358</v>
      </c>
      <c r="B81" s="456" t="s">
        <v>338</v>
      </c>
      <c r="C81" s="334"/>
    </row>
    <row r="82" spans="1:3" s="112" customFormat="1" ht="12" customHeight="1" thickBot="1">
      <c r="A82" s="476" t="s">
        <v>339</v>
      </c>
      <c r="B82" s="324" t="s">
        <v>359</v>
      </c>
      <c r="C82" s="329">
        <f>SUM(C83:C86)</f>
        <v>0</v>
      </c>
    </row>
    <row r="83" spans="1:3" s="112" customFormat="1" ht="12" customHeight="1">
      <c r="A83" s="477" t="s">
        <v>340</v>
      </c>
      <c r="B83" s="454" t="s">
        <v>341</v>
      </c>
      <c r="C83" s="334"/>
    </row>
    <row r="84" spans="1:3" s="112" customFormat="1" ht="12" customHeight="1">
      <c r="A84" s="478" t="s">
        <v>342</v>
      </c>
      <c r="B84" s="455" t="s">
        <v>343</v>
      </c>
      <c r="C84" s="334"/>
    </row>
    <row r="85" spans="1:3" s="112" customFormat="1" ht="12" customHeight="1">
      <c r="A85" s="478" t="s">
        <v>344</v>
      </c>
      <c r="B85" s="455" t="s">
        <v>345</v>
      </c>
      <c r="C85" s="334"/>
    </row>
    <row r="86" spans="1:3" s="111" customFormat="1" ht="12" customHeight="1" thickBot="1">
      <c r="A86" s="479" t="s">
        <v>346</v>
      </c>
      <c r="B86" s="456" t="s">
        <v>347</v>
      </c>
      <c r="C86" s="334"/>
    </row>
    <row r="87" spans="1:3" s="111" customFormat="1" ht="12" customHeight="1" thickBot="1">
      <c r="A87" s="476" t="s">
        <v>348</v>
      </c>
      <c r="B87" s="324" t="s">
        <v>490</v>
      </c>
      <c r="C87" s="499"/>
    </row>
    <row r="88" spans="1:3" s="111" customFormat="1" ht="12" customHeight="1" thickBot="1">
      <c r="A88" s="476" t="s">
        <v>522</v>
      </c>
      <c r="B88" s="324" t="s">
        <v>349</v>
      </c>
      <c r="C88" s="499"/>
    </row>
    <row r="89" spans="1:3" s="111" customFormat="1" ht="12" customHeight="1" thickBot="1">
      <c r="A89" s="476" t="s">
        <v>523</v>
      </c>
      <c r="B89" s="461" t="s">
        <v>493</v>
      </c>
      <c r="C89" s="335">
        <f>+C66+C70+C75+C78+C82+C88+C87</f>
        <v>44225590</v>
      </c>
    </row>
    <row r="90" spans="1:3" s="111" customFormat="1" ht="12" customHeight="1" thickBot="1">
      <c r="A90" s="480" t="s">
        <v>524</v>
      </c>
      <c r="B90" s="462" t="s">
        <v>525</v>
      </c>
      <c r="C90" s="335">
        <f>+C65+C89</f>
        <v>398290676</v>
      </c>
    </row>
    <row r="91" spans="1:3" s="112" customFormat="1" ht="15" customHeight="1" thickBot="1">
      <c r="A91" s="268"/>
      <c r="B91" s="269"/>
      <c r="C91" s="398"/>
    </row>
    <row r="92" spans="1:3" s="71" customFormat="1" ht="16.5" customHeight="1" thickBot="1">
      <c r="A92" s="272"/>
      <c r="B92" s="273" t="s">
        <v>59</v>
      </c>
      <c r="C92" s="400"/>
    </row>
    <row r="93" spans="1:3" s="113" customFormat="1" ht="12" customHeight="1" thickBot="1">
      <c r="A93" s="446" t="s">
        <v>19</v>
      </c>
      <c r="B93" s="28" t="s">
        <v>529</v>
      </c>
      <c r="C93" s="328">
        <f>+C94+C95+C96+C97+C98+C111</f>
        <v>279988459</v>
      </c>
    </row>
    <row r="94" spans="1:3" ht="12" customHeight="1">
      <c r="A94" s="481" t="s">
        <v>101</v>
      </c>
      <c r="B94" s="7" t="s">
        <v>50</v>
      </c>
      <c r="C94" s="330">
        <v>175068559</v>
      </c>
    </row>
    <row r="95" spans="1:3" ht="12" customHeight="1">
      <c r="A95" s="474" t="s">
        <v>102</v>
      </c>
      <c r="B95" s="5" t="s">
        <v>188</v>
      </c>
      <c r="C95" s="331">
        <v>27001000</v>
      </c>
    </row>
    <row r="96" spans="1:3" ht="12" customHeight="1">
      <c r="A96" s="474" t="s">
        <v>103</v>
      </c>
      <c r="B96" s="5" t="s">
        <v>144</v>
      </c>
      <c r="C96" s="333">
        <v>29699909</v>
      </c>
    </row>
    <row r="97" spans="1:3" ht="12" customHeight="1">
      <c r="A97" s="474" t="s">
        <v>104</v>
      </c>
      <c r="B97" s="8" t="s">
        <v>189</v>
      </c>
      <c r="C97" s="333">
        <v>10299150</v>
      </c>
    </row>
    <row r="98" spans="1:3" ht="12" customHeight="1">
      <c r="A98" s="474" t="s">
        <v>115</v>
      </c>
      <c r="B98" s="16" t="s">
        <v>190</v>
      </c>
      <c r="C98" s="333">
        <v>35919841</v>
      </c>
    </row>
    <row r="99" spans="1:3" ht="12" customHeight="1">
      <c r="A99" s="474" t="s">
        <v>105</v>
      </c>
      <c r="B99" s="5" t="s">
        <v>526</v>
      </c>
      <c r="C99" s="333"/>
    </row>
    <row r="100" spans="1:3" ht="12" customHeight="1">
      <c r="A100" s="474" t="s">
        <v>106</v>
      </c>
      <c r="B100" s="164" t="s">
        <v>456</v>
      </c>
      <c r="C100" s="333"/>
    </row>
    <row r="101" spans="1:3" ht="12" customHeight="1">
      <c r="A101" s="474" t="s">
        <v>116</v>
      </c>
      <c r="B101" s="164" t="s">
        <v>455</v>
      </c>
      <c r="C101" s="333">
        <v>29841</v>
      </c>
    </row>
    <row r="102" spans="1:3" ht="12" customHeight="1">
      <c r="A102" s="474" t="s">
        <v>117</v>
      </c>
      <c r="B102" s="164" t="s">
        <v>365</v>
      </c>
      <c r="C102" s="333"/>
    </row>
    <row r="103" spans="1:3" ht="12" customHeight="1">
      <c r="A103" s="474" t="s">
        <v>118</v>
      </c>
      <c r="B103" s="165" t="s">
        <v>366</v>
      </c>
      <c r="C103" s="333"/>
    </row>
    <row r="104" spans="1:3" ht="12" customHeight="1">
      <c r="A104" s="474" t="s">
        <v>119</v>
      </c>
      <c r="B104" s="165" t="s">
        <v>367</v>
      </c>
      <c r="C104" s="333"/>
    </row>
    <row r="105" spans="1:3" ht="12" customHeight="1">
      <c r="A105" s="474" t="s">
        <v>121</v>
      </c>
      <c r="B105" s="164" t="s">
        <v>368</v>
      </c>
      <c r="C105" s="333">
        <v>34270000</v>
      </c>
    </row>
    <row r="106" spans="1:3" ht="12" customHeight="1">
      <c r="A106" s="474" t="s">
        <v>191</v>
      </c>
      <c r="B106" s="164" t="s">
        <v>369</v>
      </c>
      <c r="C106" s="333"/>
    </row>
    <row r="107" spans="1:3" ht="12" customHeight="1">
      <c r="A107" s="474" t="s">
        <v>363</v>
      </c>
      <c r="B107" s="165" t="s">
        <v>370</v>
      </c>
      <c r="C107" s="333"/>
    </row>
    <row r="108" spans="1:3" ht="12" customHeight="1">
      <c r="A108" s="482" t="s">
        <v>364</v>
      </c>
      <c r="B108" s="166" t="s">
        <v>371</v>
      </c>
      <c r="C108" s="333"/>
    </row>
    <row r="109" spans="1:3" ht="12" customHeight="1">
      <c r="A109" s="474" t="s">
        <v>453</v>
      </c>
      <c r="B109" s="166" t="s">
        <v>372</v>
      </c>
      <c r="C109" s="333"/>
    </row>
    <row r="110" spans="1:3" ht="12" customHeight="1">
      <c r="A110" s="474" t="s">
        <v>454</v>
      </c>
      <c r="B110" s="165" t="s">
        <v>373</v>
      </c>
      <c r="C110" s="331">
        <v>1620000</v>
      </c>
    </row>
    <row r="111" spans="1:3" ht="12" customHeight="1">
      <c r="A111" s="474" t="s">
        <v>458</v>
      </c>
      <c r="B111" s="8" t="s">
        <v>51</v>
      </c>
      <c r="C111" s="331">
        <v>2000000</v>
      </c>
    </row>
    <row r="112" spans="1:3" ht="12" customHeight="1">
      <c r="A112" s="475" t="s">
        <v>459</v>
      </c>
      <c r="B112" s="5" t="s">
        <v>527</v>
      </c>
      <c r="C112" s="333">
        <v>1000000</v>
      </c>
    </row>
    <row r="113" spans="1:3" ht="12" customHeight="1" thickBot="1">
      <c r="A113" s="483" t="s">
        <v>460</v>
      </c>
      <c r="B113" s="167" t="s">
        <v>528</v>
      </c>
      <c r="C113" s="336">
        <v>1000000</v>
      </c>
    </row>
    <row r="114" spans="1:3" ht="12" customHeight="1" thickBot="1">
      <c r="A114" s="34" t="s">
        <v>20</v>
      </c>
      <c r="B114" s="27" t="s">
        <v>374</v>
      </c>
      <c r="C114" s="329">
        <f>+C115+C117+C119</f>
        <v>5774200</v>
      </c>
    </row>
    <row r="115" spans="1:3" ht="12" customHeight="1">
      <c r="A115" s="473" t="s">
        <v>107</v>
      </c>
      <c r="B115" s="5" t="s">
        <v>237</v>
      </c>
      <c r="C115" s="332">
        <v>3793000</v>
      </c>
    </row>
    <row r="116" spans="1:3" ht="12" customHeight="1">
      <c r="A116" s="473" t="s">
        <v>108</v>
      </c>
      <c r="B116" s="9" t="s">
        <v>378</v>
      </c>
      <c r="C116" s="332"/>
    </row>
    <row r="117" spans="1:3" ht="12" customHeight="1">
      <c r="A117" s="473" t="s">
        <v>109</v>
      </c>
      <c r="B117" s="9" t="s">
        <v>192</v>
      </c>
      <c r="C117" s="331"/>
    </row>
    <row r="118" spans="1:3" ht="12" customHeight="1">
      <c r="A118" s="473" t="s">
        <v>110</v>
      </c>
      <c r="B118" s="9" t="s">
        <v>379</v>
      </c>
      <c r="C118" s="297"/>
    </row>
    <row r="119" spans="1:3" ht="12" customHeight="1">
      <c r="A119" s="473" t="s">
        <v>111</v>
      </c>
      <c r="B119" s="326" t="s">
        <v>240</v>
      </c>
      <c r="C119" s="297">
        <v>1981200</v>
      </c>
    </row>
    <row r="120" spans="1:3" ht="12" customHeight="1">
      <c r="A120" s="473" t="s">
        <v>120</v>
      </c>
      <c r="B120" s="325" t="s">
        <v>443</v>
      </c>
      <c r="C120" s="297"/>
    </row>
    <row r="121" spans="1:3" ht="12" customHeight="1">
      <c r="A121" s="473" t="s">
        <v>122</v>
      </c>
      <c r="B121" s="450" t="s">
        <v>384</v>
      </c>
      <c r="C121" s="297"/>
    </row>
    <row r="122" spans="1:3" ht="12" customHeight="1">
      <c r="A122" s="473" t="s">
        <v>193</v>
      </c>
      <c r="B122" s="165" t="s">
        <v>367</v>
      </c>
      <c r="C122" s="297"/>
    </row>
    <row r="123" spans="1:3" ht="12" customHeight="1">
      <c r="A123" s="473" t="s">
        <v>194</v>
      </c>
      <c r="B123" s="165" t="s">
        <v>383</v>
      </c>
      <c r="C123" s="297">
        <v>1981200</v>
      </c>
    </row>
    <row r="124" spans="1:3" ht="12" customHeight="1">
      <c r="A124" s="473" t="s">
        <v>195</v>
      </c>
      <c r="B124" s="165" t="s">
        <v>382</v>
      </c>
      <c r="C124" s="297"/>
    </row>
    <row r="125" spans="1:3" ht="12" customHeight="1">
      <c r="A125" s="473" t="s">
        <v>375</v>
      </c>
      <c r="B125" s="165" t="s">
        <v>370</v>
      </c>
      <c r="C125" s="297"/>
    </row>
    <row r="126" spans="1:3" ht="12" customHeight="1">
      <c r="A126" s="473" t="s">
        <v>376</v>
      </c>
      <c r="B126" s="165" t="s">
        <v>381</v>
      </c>
      <c r="C126" s="297"/>
    </row>
    <row r="127" spans="1:3" ht="12" customHeight="1" thickBot="1">
      <c r="A127" s="482" t="s">
        <v>377</v>
      </c>
      <c r="B127" s="165" t="s">
        <v>380</v>
      </c>
      <c r="C127" s="299"/>
    </row>
    <row r="128" spans="1:3" ht="12" customHeight="1" thickBot="1">
      <c r="A128" s="34" t="s">
        <v>21</v>
      </c>
      <c r="B128" s="145" t="s">
        <v>463</v>
      </c>
      <c r="C128" s="329">
        <f>+C93+C114</f>
        <v>285762659</v>
      </c>
    </row>
    <row r="129" spans="1:3" ht="12" customHeight="1" thickBot="1">
      <c r="A129" s="34" t="s">
        <v>22</v>
      </c>
      <c r="B129" s="145" t="s">
        <v>464</v>
      </c>
      <c r="C129" s="329">
        <f>+C130+C131+C132</f>
        <v>0</v>
      </c>
    </row>
    <row r="130" spans="1:3" s="113" customFormat="1" ht="12" customHeight="1">
      <c r="A130" s="473" t="s">
        <v>279</v>
      </c>
      <c r="B130" s="6" t="s">
        <v>532</v>
      </c>
      <c r="C130" s="297"/>
    </row>
    <row r="131" spans="1:3" ht="12" customHeight="1">
      <c r="A131" s="473" t="s">
        <v>280</v>
      </c>
      <c r="B131" s="6" t="s">
        <v>472</v>
      </c>
      <c r="C131" s="297"/>
    </row>
    <row r="132" spans="1:3" ht="12" customHeight="1" thickBot="1">
      <c r="A132" s="482" t="s">
        <v>281</v>
      </c>
      <c r="B132" s="4" t="s">
        <v>531</v>
      </c>
      <c r="C132" s="297"/>
    </row>
    <row r="133" spans="1:3" ht="12" customHeight="1" thickBot="1">
      <c r="A133" s="34" t="s">
        <v>23</v>
      </c>
      <c r="B133" s="145" t="s">
        <v>465</v>
      </c>
      <c r="C133" s="329">
        <f>+C134+C135+C136+C137+C138+C139</f>
        <v>0</v>
      </c>
    </row>
    <row r="134" spans="1:3" ht="12" customHeight="1">
      <c r="A134" s="473" t="s">
        <v>94</v>
      </c>
      <c r="B134" s="6" t="s">
        <v>474</v>
      </c>
      <c r="C134" s="297"/>
    </row>
    <row r="135" spans="1:3" ht="12" customHeight="1">
      <c r="A135" s="473" t="s">
        <v>95</v>
      </c>
      <c r="B135" s="6" t="s">
        <v>466</v>
      </c>
      <c r="C135" s="297"/>
    </row>
    <row r="136" spans="1:3" ht="12" customHeight="1">
      <c r="A136" s="473" t="s">
        <v>96</v>
      </c>
      <c r="B136" s="6" t="s">
        <v>467</v>
      </c>
      <c r="C136" s="297"/>
    </row>
    <row r="137" spans="1:3" ht="12" customHeight="1">
      <c r="A137" s="473" t="s">
        <v>180</v>
      </c>
      <c r="B137" s="6" t="s">
        <v>530</v>
      </c>
      <c r="C137" s="297"/>
    </row>
    <row r="138" spans="1:3" ht="12" customHeight="1">
      <c r="A138" s="473" t="s">
        <v>181</v>
      </c>
      <c r="B138" s="6" t="s">
        <v>469</v>
      </c>
      <c r="C138" s="297"/>
    </row>
    <row r="139" spans="1:3" s="113" customFormat="1" ht="12" customHeight="1" thickBot="1">
      <c r="A139" s="482" t="s">
        <v>182</v>
      </c>
      <c r="B139" s="4" t="s">
        <v>470</v>
      </c>
      <c r="C139" s="297"/>
    </row>
    <row r="140" spans="1:11" ht="12" customHeight="1" thickBot="1">
      <c r="A140" s="34" t="s">
        <v>24</v>
      </c>
      <c r="B140" s="145" t="s">
        <v>556</v>
      </c>
      <c r="C140" s="335">
        <f>+C141+C142+C144+C145+C143</f>
        <v>112528017</v>
      </c>
      <c r="K140" s="279"/>
    </row>
    <row r="141" spans="1:3" ht="12.75">
      <c r="A141" s="473" t="s">
        <v>97</v>
      </c>
      <c r="B141" s="6" t="s">
        <v>385</v>
      </c>
      <c r="C141" s="297"/>
    </row>
    <row r="142" spans="1:3" ht="12" customHeight="1">
      <c r="A142" s="473" t="s">
        <v>98</v>
      </c>
      <c r="B142" s="6" t="s">
        <v>386</v>
      </c>
      <c r="C142" s="297">
        <v>5278750</v>
      </c>
    </row>
    <row r="143" spans="1:3" ht="12" customHeight="1">
      <c r="A143" s="473" t="s">
        <v>299</v>
      </c>
      <c r="B143" s="6" t="s">
        <v>555</v>
      </c>
      <c r="C143" s="297">
        <v>107249267</v>
      </c>
    </row>
    <row r="144" spans="1:3" s="113" customFormat="1" ht="12" customHeight="1">
      <c r="A144" s="473" t="s">
        <v>300</v>
      </c>
      <c r="B144" s="6" t="s">
        <v>479</v>
      </c>
      <c r="C144" s="297"/>
    </row>
    <row r="145" spans="1:3" s="113" customFormat="1" ht="12" customHeight="1" thickBot="1">
      <c r="A145" s="482" t="s">
        <v>301</v>
      </c>
      <c r="B145" s="4" t="s">
        <v>405</v>
      </c>
      <c r="C145" s="297"/>
    </row>
    <row r="146" spans="1:3" s="113" customFormat="1" ht="12" customHeight="1" thickBot="1">
      <c r="A146" s="34" t="s">
        <v>25</v>
      </c>
      <c r="B146" s="145" t="s">
        <v>480</v>
      </c>
      <c r="C146" s="337">
        <f>+C147+C148+C149+C150+C151</f>
        <v>0</v>
      </c>
    </row>
    <row r="147" spans="1:3" s="113" customFormat="1" ht="12" customHeight="1">
      <c r="A147" s="473" t="s">
        <v>99</v>
      </c>
      <c r="B147" s="6" t="s">
        <v>475</v>
      </c>
      <c r="C147" s="297"/>
    </row>
    <row r="148" spans="1:3" s="113" customFormat="1" ht="12" customHeight="1">
      <c r="A148" s="473" t="s">
        <v>100</v>
      </c>
      <c r="B148" s="6" t="s">
        <v>482</v>
      </c>
      <c r="C148" s="297"/>
    </row>
    <row r="149" spans="1:3" s="113" customFormat="1" ht="12" customHeight="1">
      <c r="A149" s="473" t="s">
        <v>311</v>
      </c>
      <c r="B149" s="6" t="s">
        <v>477</v>
      </c>
      <c r="C149" s="297"/>
    </row>
    <row r="150" spans="1:3" s="113" customFormat="1" ht="12" customHeight="1">
      <c r="A150" s="473" t="s">
        <v>312</v>
      </c>
      <c r="B150" s="6" t="s">
        <v>533</v>
      </c>
      <c r="C150" s="297"/>
    </row>
    <row r="151" spans="1:3" ht="12.75" customHeight="1" thickBot="1">
      <c r="A151" s="482" t="s">
        <v>481</v>
      </c>
      <c r="B151" s="4" t="s">
        <v>484</v>
      </c>
      <c r="C151" s="299"/>
    </row>
    <row r="152" spans="1:3" ht="12.75" customHeight="1" thickBot="1">
      <c r="A152" s="536" t="s">
        <v>26</v>
      </c>
      <c r="B152" s="145" t="s">
        <v>485</v>
      </c>
      <c r="C152" s="337"/>
    </row>
    <row r="153" spans="1:3" ht="12.75" customHeight="1" thickBot="1">
      <c r="A153" s="536" t="s">
        <v>27</v>
      </c>
      <c r="B153" s="145" t="s">
        <v>486</v>
      </c>
      <c r="C153" s="337"/>
    </row>
    <row r="154" spans="1:3" ht="12" customHeight="1" thickBot="1">
      <c r="A154" s="34" t="s">
        <v>28</v>
      </c>
      <c r="B154" s="145" t="s">
        <v>488</v>
      </c>
      <c r="C154" s="464">
        <f>+C129+C133+C140+C146+C152+C153</f>
        <v>112528017</v>
      </c>
    </row>
    <row r="155" spans="1:3" ht="15" customHeight="1" thickBot="1">
      <c r="A155" s="484" t="s">
        <v>29</v>
      </c>
      <c r="B155" s="417" t="s">
        <v>487</v>
      </c>
      <c r="C155" s="464">
        <f>+C128+C154</f>
        <v>398290676</v>
      </c>
    </row>
    <row r="156" spans="1:3" ht="13.5" thickBot="1">
      <c r="A156" s="425"/>
      <c r="B156" s="426"/>
      <c r="C156" s="427"/>
    </row>
    <row r="157" spans="1:3" ht="15" customHeight="1" thickBot="1">
      <c r="A157" s="277" t="s">
        <v>534</v>
      </c>
      <c r="B157" s="278"/>
      <c r="C157" s="142">
        <v>7</v>
      </c>
    </row>
    <row r="158" spans="1:3" ht="14.25" customHeight="1" thickBot="1">
      <c r="A158" s="277" t="s">
        <v>211</v>
      </c>
      <c r="B158" s="278"/>
      <c r="C158" s="142">
        <v>140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8" customWidth="1"/>
    <col min="2" max="2" width="72.00390625" style="429" customWidth="1"/>
    <col min="3" max="3" width="25.00390625" style="430" customWidth="1"/>
    <col min="4" max="16384" width="9.375" style="2" customWidth="1"/>
  </cols>
  <sheetData>
    <row r="1" spans="1:3" s="623" customFormat="1" ht="16.5" customHeight="1" thickBot="1">
      <c r="A1" s="620"/>
      <c r="B1" s="621"/>
      <c r="C1" s="622" t="s">
        <v>679</v>
      </c>
    </row>
    <row r="2" spans="1:3" s="109" customFormat="1" ht="21" customHeight="1">
      <c r="A2" s="444" t="s">
        <v>64</v>
      </c>
      <c r="B2" s="389" t="s">
        <v>233</v>
      </c>
      <c r="C2" s="391" t="s">
        <v>55</v>
      </c>
    </row>
    <row r="3" spans="1:3" s="109" customFormat="1" ht="16.5" thickBot="1">
      <c r="A3" s="257" t="s">
        <v>208</v>
      </c>
      <c r="B3" s="390" t="s">
        <v>444</v>
      </c>
      <c r="C3" s="535" t="s">
        <v>61</v>
      </c>
    </row>
    <row r="4" spans="1:3" s="110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392" t="s">
        <v>57</v>
      </c>
    </row>
    <row r="6" spans="1:3" s="71" customFormat="1" ht="12.75" customHeight="1" thickBot="1">
      <c r="A6" s="224"/>
      <c r="B6" s="225" t="s">
        <v>508</v>
      </c>
      <c r="C6" s="226" t="s">
        <v>509</v>
      </c>
    </row>
    <row r="7" spans="1:3" s="71" customFormat="1" ht="15.75" customHeight="1" thickBot="1">
      <c r="A7" s="262"/>
      <c r="B7" s="263" t="s">
        <v>58</v>
      </c>
      <c r="C7" s="393"/>
    </row>
    <row r="8" spans="1:3" s="71" customFormat="1" ht="12" customHeight="1" thickBot="1">
      <c r="A8" s="34" t="s">
        <v>19</v>
      </c>
      <c r="B8" s="18" t="s">
        <v>263</v>
      </c>
      <c r="C8" s="329">
        <f>+C9+C10+C11+C12+C13+C14</f>
        <v>156066151</v>
      </c>
    </row>
    <row r="9" spans="1:3" s="111" customFormat="1" ht="12" customHeight="1">
      <c r="A9" s="473" t="s">
        <v>101</v>
      </c>
      <c r="B9" s="454" t="s">
        <v>264</v>
      </c>
      <c r="C9" s="332">
        <v>61122339</v>
      </c>
    </row>
    <row r="10" spans="1:3" s="112" customFormat="1" ht="12" customHeight="1">
      <c r="A10" s="474" t="s">
        <v>102</v>
      </c>
      <c r="B10" s="455" t="s">
        <v>265</v>
      </c>
      <c r="C10" s="331">
        <v>30928967</v>
      </c>
    </row>
    <row r="11" spans="1:3" s="112" customFormat="1" ht="12" customHeight="1">
      <c r="A11" s="474" t="s">
        <v>103</v>
      </c>
      <c r="B11" s="455" t="s">
        <v>565</v>
      </c>
      <c r="C11" s="331">
        <v>54715744</v>
      </c>
    </row>
    <row r="12" spans="1:3" s="112" customFormat="1" ht="12" customHeight="1">
      <c r="A12" s="474" t="s">
        <v>104</v>
      </c>
      <c r="B12" s="455" t="s">
        <v>267</v>
      </c>
      <c r="C12" s="331">
        <v>1987020</v>
      </c>
    </row>
    <row r="13" spans="1:3" s="112" customFormat="1" ht="12" customHeight="1">
      <c r="A13" s="474" t="s">
        <v>153</v>
      </c>
      <c r="B13" s="455" t="s">
        <v>521</v>
      </c>
      <c r="C13" s="331">
        <v>6183393</v>
      </c>
    </row>
    <row r="14" spans="1:3" s="111" customFormat="1" ht="12" customHeight="1" thickBot="1">
      <c r="A14" s="475" t="s">
        <v>105</v>
      </c>
      <c r="B14" s="456" t="s">
        <v>448</v>
      </c>
      <c r="C14" s="331">
        <v>1128688</v>
      </c>
    </row>
    <row r="15" spans="1:3" s="111" customFormat="1" ht="12" customHeight="1" thickBot="1">
      <c r="A15" s="34" t="s">
        <v>20</v>
      </c>
      <c r="B15" s="324" t="s">
        <v>268</v>
      </c>
      <c r="C15" s="329">
        <f>+C16+C17+C18+C19+C20</f>
        <v>172364685</v>
      </c>
    </row>
    <row r="16" spans="1:3" s="111" customFormat="1" ht="12" customHeight="1">
      <c r="A16" s="473" t="s">
        <v>107</v>
      </c>
      <c r="B16" s="454" t="s">
        <v>269</v>
      </c>
      <c r="C16" s="332"/>
    </row>
    <row r="17" spans="1:3" s="111" customFormat="1" ht="12" customHeight="1">
      <c r="A17" s="474" t="s">
        <v>108</v>
      </c>
      <c r="B17" s="455" t="s">
        <v>270</v>
      </c>
      <c r="C17" s="331"/>
    </row>
    <row r="18" spans="1:3" s="111" customFormat="1" ht="12" customHeight="1">
      <c r="A18" s="474" t="s">
        <v>109</v>
      </c>
      <c r="B18" s="455" t="s">
        <v>437</v>
      </c>
      <c r="C18" s="331"/>
    </row>
    <row r="19" spans="1:3" s="111" customFormat="1" ht="12" customHeight="1">
      <c r="A19" s="474" t="s">
        <v>110</v>
      </c>
      <c r="B19" s="455" t="s">
        <v>438</v>
      </c>
      <c r="C19" s="331"/>
    </row>
    <row r="20" spans="1:3" s="111" customFormat="1" ht="12" customHeight="1">
      <c r="A20" s="474" t="s">
        <v>111</v>
      </c>
      <c r="B20" s="455" t="s">
        <v>271</v>
      </c>
      <c r="C20" s="331">
        <v>172364685</v>
      </c>
    </row>
    <row r="21" spans="1:3" s="112" customFormat="1" ht="12" customHeight="1" thickBot="1">
      <c r="A21" s="475" t="s">
        <v>120</v>
      </c>
      <c r="B21" s="456" t="s">
        <v>272</v>
      </c>
      <c r="C21" s="333"/>
    </row>
    <row r="22" spans="1:3" s="112" customFormat="1" ht="12" customHeight="1" thickBot="1">
      <c r="A22" s="34" t="s">
        <v>21</v>
      </c>
      <c r="B22" s="18" t="s">
        <v>273</v>
      </c>
      <c r="C22" s="329">
        <f>+C23+C24+C25+C26+C27</f>
        <v>3810000</v>
      </c>
    </row>
    <row r="23" spans="1:3" s="112" customFormat="1" ht="12" customHeight="1">
      <c r="A23" s="473" t="s">
        <v>90</v>
      </c>
      <c r="B23" s="454" t="s">
        <v>274</v>
      </c>
      <c r="C23" s="332"/>
    </row>
    <row r="24" spans="1:3" s="111" customFormat="1" ht="12" customHeight="1">
      <c r="A24" s="474" t="s">
        <v>91</v>
      </c>
      <c r="B24" s="455" t="s">
        <v>275</v>
      </c>
      <c r="C24" s="331"/>
    </row>
    <row r="25" spans="1:3" s="112" customFormat="1" ht="12" customHeight="1">
      <c r="A25" s="474" t="s">
        <v>92</v>
      </c>
      <c r="B25" s="455" t="s">
        <v>439</v>
      </c>
      <c r="C25" s="331"/>
    </row>
    <row r="26" spans="1:3" s="112" customFormat="1" ht="12" customHeight="1">
      <c r="A26" s="474" t="s">
        <v>93</v>
      </c>
      <c r="B26" s="455" t="s">
        <v>440</v>
      </c>
      <c r="C26" s="331"/>
    </row>
    <row r="27" spans="1:3" s="112" customFormat="1" ht="12" customHeight="1">
      <c r="A27" s="474" t="s">
        <v>176</v>
      </c>
      <c r="B27" s="455" t="s">
        <v>276</v>
      </c>
      <c r="C27" s="331">
        <v>3810000</v>
      </c>
    </row>
    <row r="28" spans="1:3" s="112" customFormat="1" ht="12" customHeight="1" thickBot="1">
      <c r="A28" s="475" t="s">
        <v>177</v>
      </c>
      <c r="B28" s="456" t="s">
        <v>277</v>
      </c>
      <c r="C28" s="333"/>
    </row>
    <row r="29" spans="1:3" s="112" customFormat="1" ht="12" customHeight="1" thickBot="1">
      <c r="A29" s="34" t="s">
        <v>178</v>
      </c>
      <c r="B29" s="18" t="s">
        <v>576</v>
      </c>
      <c r="C29" s="335">
        <f>SUM(C30:C36)</f>
        <v>8679000</v>
      </c>
    </row>
    <row r="30" spans="1:3" s="112" customFormat="1" ht="12" customHeight="1">
      <c r="A30" s="473" t="s">
        <v>279</v>
      </c>
      <c r="B30" s="454" t="s">
        <v>596</v>
      </c>
      <c r="C30" s="332">
        <v>1470000</v>
      </c>
    </row>
    <row r="31" spans="1:3" s="112" customFormat="1" ht="12" customHeight="1">
      <c r="A31" s="474" t="s">
        <v>280</v>
      </c>
      <c r="B31" s="455" t="s">
        <v>571</v>
      </c>
      <c r="C31" s="331"/>
    </row>
    <row r="32" spans="1:3" s="112" customFormat="1" ht="12" customHeight="1">
      <c r="A32" s="474" t="s">
        <v>281</v>
      </c>
      <c r="B32" s="455" t="s">
        <v>572</v>
      </c>
      <c r="C32" s="331">
        <v>5175000</v>
      </c>
    </row>
    <row r="33" spans="1:3" s="112" customFormat="1" ht="12" customHeight="1">
      <c r="A33" s="474" t="s">
        <v>282</v>
      </c>
      <c r="B33" s="455" t="s">
        <v>573</v>
      </c>
      <c r="C33" s="331"/>
    </row>
    <row r="34" spans="1:3" s="112" customFormat="1" ht="12" customHeight="1">
      <c r="A34" s="474" t="s">
        <v>567</v>
      </c>
      <c r="B34" s="455" t="s">
        <v>283</v>
      </c>
      <c r="C34" s="331">
        <v>1840000</v>
      </c>
    </row>
    <row r="35" spans="1:3" s="112" customFormat="1" ht="12" customHeight="1">
      <c r="A35" s="474" t="s">
        <v>568</v>
      </c>
      <c r="B35" s="455" t="s">
        <v>284</v>
      </c>
      <c r="C35" s="331"/>
    </row>
    <row r="36" spans="1:3" s="112" customFormat="1" ht="12" customHeight="1" thickBot="1">
      <c r="A36" s="475" t="s">
        <v>569</v>
      </c>
      <c r="B36" s="561" t="s">
        <v>285</v>
      </c>
      <c r="C36" s="333">
        <v>194000</v>
      </c>
    </row>
    <row r="37" spans="1:3" s="112" customFormat="1" ht="12" customHeight="1" thickBot="1">
      <c r="A37" s="34" t="s">
        <v>23</v>
      </c>
      <c r="B37" s="18" t="s">
        <v>449</v>
      </c>
      <c r="C37" s="329">
        <f>SUM(C38:C48)</f>
        <v>8440250</v>
      </c>
    </row>
    <row r="38" spans="1:3" s="112" customFormat="1" ht="12" customHeight="1">
      <c r="A38" s="473" t="s">
        <v>94</v>
      </c>
      <c r="B38" s="454" t="s">
        <v>288</v>
      </c>
      <c r="C38" s="332">
        <v>1400000</v>
      </c>
    </row>
    <row r="39" spans="1:3" s="112" customFormat="1" ht="12" customHeight="1">
      <c r="A39" s="474" t="s">
        <v>95</v>
      </c>
      <c r="B39" s="455" t="s">
        <v>289</v>
      </c>
      <c r="C39" s="331">
        <v>4470000</v>
      </c>
    </row>
    <row r="40" spans="1:3" s="112" customFormat="1" ht="12" customHeight="1">
      <c r="A40" s="474" t="s">
        <v>96</v>
      </c>
      <c r="B40" s="455" t="s">
        <v>290</v>
      </c>
      <c r="C40" s="331">
        <v>815000</v>
      </c>
    </row>
    <row r="41" spans="1:3" s="112" customFormat="1" ht="12" customHeight="1">
      <c r="A41" s="474" t="s">
        <v>180</v>
      </c>
      <c r="B41" s="455" t="s">
        <v>291</v>
      </c>
      <c r="C41" s="331"/>
    </row>
    <row r="42" spans="1:3" s="112" customFormat="1" ht="12" customHeight="1">
      <c r="A42" s="474" t="s">
        <v>181</v>
      </c>
      <c r="B42" s="455" t="s">
        <v>292</v>
      </c>
      <c r="C42" s="331"/>
    </row>
    <row r="43" spans="1:3" s="112" customFormat="1" ht="12" customHeight="1">
      <c r="A43" s="474" t="s">
        <v>182</v>
      </c>
      <c r="B43" s="455" t="s">
        <v>293</v>
      </c>
      <c r="C43" s="331">
        <v>1432250</v>
      </c>
    </row>
    <row r="44" spans="1:3" s="112" customFormat="1" ht="12" customHeight="1">
      <c r="A44" s="474" t="s">
        <v>183</v>
      </c>
      <c r="B44" s="455" t="s">
        <v>294</v>
      </c>
      <c r="C44" s="331"/>
    </row>
    <row r="45" spans="1:3" s="112" customFormat="1" ht="12" customHeight="1">
      <c r="A45" s="474" t="s">
        <v>184</v>
      </c>
      <c r="B45" s="455" t="s">
        <v>575</v>
      </c>
      <c r="C45" s="331">
        <v>10000</v>
      </c>
    </row>
    <row r="46" spans="1:3" s="112" customFormat="1" ht="12" customHeight="1">
      <c r="A46" s="474" t="s">
        <v>286</v>
      </c>
      <c r="B46" s="455" t="s">
        <v>296</v>
      </c>
      <c r="C46" s="334"/>
    </row>
    <row r="47" spans="1:3" s="112" customFormat="1" ht="12" customHeight="1">
      <c r="A47" s="475" t="s">
        <v>287</v>
      </c>
      <c r="B47" s="456" t="s">
        <v>451</v>
      </c>
      <c r="C47" s="441">
        <v>313000</v>
      </c>
    </row>
    <row r="48" spans="1:3" s="112" customFormat="1" ht="12" customHeight="1" thickBot="1">
      <c r="A48" s="475" t="s">
        <v>450</v>
      </c>
      <c r="B48" s="456" t="s">
        <v>297</v>
      </c>
      <c r="C48" s="441"/>
    </row>
    <row r="49" spans="1:3" s="112" customFormat="1" ht="12" customHeight="1" thickBot="1">
      <c r="A49" s="34" t="s">
        <v>24</v>
      </c>
      <c r="B49" s="18" t="s">
        <v>298</v>
      </c>
      <c r="C49" s="329">
        <f>SUM(C50:C54)</f>
        <v>800000</v>
      </c>
    </row>
    <row r="50" spans="1:3" s="112" customFormat="1" ht="12" customHeight="1">
      <c r="A50" s="473" t="s">
        <v>97</v>
      </c>
      <c r="B50" s="454" t="s">
        <v>302</v>
      </c>
      <c r="C50" s="498"/>
    </row>
    <row r="51" spans="1:3" s="112" customFormat="1" ht="12" customHeight="1">
      <c r="A51" s="474" t="s">
        <v>98</v>
      </c>
      <c r="B51" s="455" t="s">
        <v>303</v>
      </c>
      <c r="C51" s="334">
        <v>800000</v>
      </c>
    </row>
    <row r="52" spans="1:3" s="112" customFormat="1" ht="12" customHeight="1">
      <c r="A52" s="474" t="s">
        <v>299</v>
      </c>
      <c r="B52" s="455" t="s">
        <v>304</v>
      </c>
      <c r="C52" s="334"/>
    </row>
    <row r="53" spans="1:3" s="112" customFormat="1" ht="12" customHeight="1">
      <c r="A53" s="474" t="s">
        <v>300</v>
      </c>
      <c r="B53" s="455" t="s">
        <v>305</v>
      </c>
      <c r="C53" s="334"/>
    </row>
    <row r="54" spans="1:3" s="112" customFormat="1" ht="12" customHeight="1" thickBot="1">
      <c r="A54" s="475" t="s">
        <v>301</v>
      </c>
      <c r="B54" s="456" t="s">
        <v>306</v>
      </c>
      <c r="C54" s="441"/>
    </row>
    <row r="55" spans="1:3" s="112" customFormat="1" ht="12" customHeight="1" thickBot="1">
      <c r="A55" s="34" t="s">
        <v>185</v>
      </c>
      <c r="B55" s="18" t="s">
        <v>307</v>
      </c>
      <c r="C55" s="329">
        <f>SUM(C56:C58)</f>
        <v>30000</v>
      </c>
    </row>
    <row r="56" spans="1:3" s="112" customFormat="1" ht="12" customHeight="1">
      <c r="A56" s="473" t="s">
        <v>99</v>
      </c>
      <c r="B56" s="454" t="s">
        <v>308</v>
      </c>
      <c r="C56" s="332"/>
    </row>
    <row r="57" spans="1:3" s="112" customFormat="1" ht="12" customHeight="1">
      <c r="A57" s="474" t="s">
        <v>100</v>
      </c>
      <c r="B57" s="455" t="s">
        <v>441</v>
      </c>
      <c r="C57" s="331"/>
    </row>
    <row r="58" spans="1:3" s="112" customFormat="1" ht="12" customHeight="1">
      <c r="A58" s="474" t="s">
        <v>311</v>
      </c>
      <c r="B58" s="455" t="s">
        <v>309</v>
      </c>
      <c r="C58" s="331">
        <v>30000</v>
      </c>
    </row>
    <row r="59" spans="1:3" s="112" customFormat="1" ht="12" customHeight="1" thickBot="1">
      <c r="A59" s="475" t="s">
        <v>312</v>
      </c>
      <c r="B59" s="456" t="s">
        <v>310</v>
      </c>
      <c r="C59" s="333"/>
    </row>
    <row r="60" spans="1:3" s="112" customFormat="1" ht="12" customHeight="1" thickBot="1">
      <c r="A60" s="34" t="s">
        <v>26</v>
      </c>
      <c r="B60" s="324" t="s">
        <v>313</v>
      </c>
      <c r="C60" s="329">
        <f>SUM(C61:C63)</f>
        <v>50000</v>
      </c>
    </row>
    <row r="61" spans="1:3" s="112" customFormat="1" ht="12" customHeight="1">
      <c r="A61" s="473" t="s">
        <v>186</v>
      </c>
      <c r="B61" s="454" t="s">
        <v>315</v>
      </c>
      <c r="C61" s="334"/>
    </row>
    <row r="62" spans="1:3" s="112" customFormat="1" ht="12" customHeight="1">
      <c r="A62" s="474" t="s">
        <v>187</v>
      </c>
      <c r="B62" s="455" t="s">
        <v>442</v>
      </c>
      <c r="C62" s="334"/>
    </row>
    <row r="63" spans="1:3" s="112" customFormat="1" ht="12" customHeight="1">
      <c r="A63" s="474" t="s">
        <v>239</v>
      </c>
      <c r="B63" s="455" t="s">
        <v>316</v>
      </c>
      <c r="C63" s="334">
        <v>50000</v>
      </c>
    </row>
    <row r="64" spans="1:3" s="112" customFormat="1" ht="12" customHeight="1" thickBot="1">
      <c r="A64" s="475" t="s">
        <v>314</v>
      </c>
      <c r="B64" s="456" t="s">
        <v>317</v>
      </c>
      <c r="C64" s="334"/>
    </row>
    <row r="65" spans="1:3" s="112" customFormat="1" ht="12" customHeight="1" thickBot="1">
      <c r="A65" s="34" t="s">
        <v>27</v>
      </c>
      <c r="B65" s="18" t="s">
        <v>318</v>
      </c>
      <c r="C65" s="335">
        <f>+C8+C15+C22+C29+C37+C49+C55+C60</f>
        <v>350240086</v>
      </c>
    </row>
    <row r="66" spans="1:3" s="112" customFormat="1" ht="12" customHeight="1" thickBot="1">
      <c r="A66" s="476" t="s">
        <v>409</v>
      </c>
      <c r="B66" s="324" t="s">
        <v>320</v>
      </c>
      <c r="C66" s="329">
        <f>SUM(C67:C69)</f>
        <v>0</v>
      </c>
    </row>
    <row r="67" spans="1:3" s="112" customFormat="1" ht="12" customHeight="1">
      <c r="A67" s="473" t="s">
        <v>351</v>
      </c>
      <c r="B67" s="454" t="s">
        <v>321</v>
      </c>
      <c r="C67" s="334"/>
    </row>
    <row r="68" spans="1:3" s="112" customFormat="1" ht="12" customHeight="1">
      <c r="A68" s="474" t="s">
        <v>360</v>
      </c>
      <c r="B68" s="455" t="s">
        <v>322</v>
      </c>
      <c r="C68" s="334"/>
    </row>
    <row r="69" spans="1:3" s="112" customFormat="1" ht="12" customHeight="1" thickBot="1">
      <c r="A69" s="475" t="s">
        <v>361</v>
      </c>
      <c r="B69" s="457" t="s">
        <v>323</v>
      </c>
      <c r="C69" s="334"/>
    </row>
    <row r="70" spans="1:3" s="112" customFormat="1" ht="12" customHeight="1" thickBot="1">
      <c r="A70" s="476" t="s">
        <v>324</v>
      </c>
      <c r="B70" s="324" t="s">
        <v>325</v>
      </c>
      <c r="C70" s="329">
        <f>SUM(C71:C74)</f>
        <v>0</v>
      </c>
    </row>
    <row r="71" spans="1:3" s="112" customFormat="1" ht="12" customHeight="1">
      <c r="A71" s="473" t="s">
        <v>154</v>
      </c>
      <c r="B71" s="454" t="s">
        <v>326</v>
      </c>
      <c r="C71" s="334"/>
    </row>
    <row r="72" spans="1:3" s="112" customFormat="1" ht="12" customHeight="1">
      <c r="A72" s="474" t="s">
        <v>155</v>
      </c>
      <c r="B72" s="455" t="s">
        <v>327</v>
      </c>
      <c r="C72" s="334"/>
    </row>
    <row r="73" spans="1:3" s="112" customFormat="1" ht="12" customHeight="1">
      <c r="A73" s="474" t="s">
        <v>352</v>
      </c>
      <c r="B73" s="455" t="s">
        <v>328</v>
      </c>
      <c r="C73" s="334"/>
    </row>
    <row r="74" spans="1:3" s="112" customFormat="1" ht="12" customHeight="1" thickBot="1">
      <c r="A74" s="475" t="s">
        <v>353</v>
      </c>
      <c r="B74" s="456" t="s">
        <v>329</v>
      </c>
      <c r="C74" s="334"/>
    </row>
    <row r="75" spans="1:3" s="112" customFormat="1" ht="12" customHeight="1" thickBot="1">
      <c r="A75" s="476" t="s">
        <v>330</v>
      </c>
      <c r="B75" s="324" t="s">
        <v>331</v>
      </c>
      <c r="C75" s="329">
        <f>SUM(C76:C77)</f>
        <v>38489000</v>
      </c>
    </row>
    <row r="76" spans="1:3" s="112" customFormat="1" ht="12" customHeight="1">
      <c r="A76" s="473" t="s">
        <v>354</v>
      </c>
      <c r="B76" s="454" t="s">
        <v>332</v>
      </c>
      <c r="C76" s="334">
        <v>38489000</v>
      </c>
    </row>
    <row r="77" spans="1:3" s="112" customFormat="1" ht="12" customHeight="1" thickBot="1">
      <c r="A77" s="475" t="s">
        <v>355</v>
      </c>
      <c r="B77" s="456" t="s">
        <v>333</v>
      </c>
      <c r="C77" s="334"/>
    </row>
    <row r="78" spans="1:3" s="111" customFormat="1" ht="12" customHeight="1" thickBot="1">
      <c r="A78" s="476" t="s">
        <v>334</v>
      </c>
      <c r="B78" s="324" t="s">
        <v>335</v>
      </c>
      <c r="C78" s="329">
        <f>SUM(C79:C81)</f>
        <v>5736590</v>
      </c>
    </row>
    <row r="79" spans="1:3" s="112" customFormat="1" ht="12" customHeight="1">
      <c r="A79" s="473" t="s">
        <v>356</v>
      </c>
      <c r="B79" s="454" t="s">
        <v>336</v>
      </c>
      <c r="C79" s="334">
        <v>5736590</v>
      </c>
    </row>
    <row r="80" spans="1:3" s="112" customFormat="1" ht="12" customHeight="1">
      <c r="A80" s="474" t="s">
        <v>357</v>
      </c>
      <c r="B80" s="455" t="s">
        <v>337</v>
      </c>
      <c r="C80" s="334"/>
    </row>
    <row r="81" spans="1:3" s="112" customFormat="1" ht="12" customHeight="1" thickBot="1">
      <c r="A81" s="475" t="s">
        <v>358</v>
      </c>
      <c r="B81" s="456" t="s">
        <v>338</v>
      </c>
      <c r="C81" s="334"/>
    </row>
    <row r="82" spans="1:3" s="112" customFormat="1" ht="12" customHeight="1" thickBot="1">
      <c r="A82" s="476" t="s">
        <v>339</v>
      </c>
      <c r="B82" s="324" t="s">
        <v>359</v>
      </c>
      <c r="C82" s="329">
        <f>SUM(C83:C86)</f>
        <v>0</v>
      </c>
    </row>
    <row r="83" spans="1:3" s="112" customFormat="1" ht="12" customHeight="1">
      <c r="A83" s="477" t="s">
        <v>340</v>
      </c>
      <c r="B83" s="454" t="s">
        <v>341</v>
      </c>
      <c r="C83" s="334"/>
    </row>
    <row r="84" spans="1:3" s="112" customFormat="1" ht="12" customHeight="1">
      <c r="A84" s="478" t="s">
        <v>342</v>
      </c>
      <c r="B84" s="455" t="s">
        <v>343</v>
      </c>
      <c r="C84" s="334"/>
    </row>
    <row r="85" spans="1:3" s="112" customFormat="1" ht="12" customHeight="1">
      <c r="A85" s="478" t="s">
        <v>344</v>
      </c>
      <c r="B85" s="455" t="s">
        <v>345</v>
      </c>
      <c r="C85" s="334"/>
    </row>
    <row r="86" spans="1:3" s="111" customFormat="1" ht="12" customHeight="1" thickBot="1">
      <c r="A86" s="479" t="s">
        <v>346</v>
      </c>
      <c r="B86" s="456" t="s">
        <v>347</v>
      </c>
      <c r="C86" s="334"/>
    </row>
    <row r="87" spans="1:3" s="111" customFormat="1" ht="12" customHeight="1" thickBot="1">
      <c r="A87" s="476" t="s">
        <v>348</v>
      </c>
      <c r="B87" s="324" t="s">
        <v>490</v>
      </c>
      <c r="C87" s="499"/>
    </row>
    <row r="88" spans="1:3" s="111" customFormat="1" ht="12" customHeight="1" thickBot="1">
      <c r="A88" s="476" t="s">
        <v>522</v>
      </c>
      <c r="B88" s="324" t="s">
        <v>349</v>
      </c>
      <c r="C88" s="499"/>
    </row>
    <row r="89" spans="1:3" s="111" customFormat="1" ht="12" customHeight="1" thickBot="1">
      <c r="A89" s="476" t="s">
        <v>523</v>
      </c>
      <c r="B89" s="461" t="s">
        <v>493</v>
      </c>
      <c r="C89" s="335">
        <f>+C66+C70+C75+C78+C82+C88+C87</f>
        <v>44225590</v>
      </c>
    </row>
    <row r="90" spans="1:3" s="111" customFormat="1" ht="12" customHeight="1" thickBot="1">
      <c r="A90" s="480" t="s">
        <v>524</v>
      </c>
      <c r="B90" s="462" t="s">
        <v>525</v>
      </c>
      <c r="C90" s="335">
        <f>+C65+C89</f>
        <v>394465676</v>
      </c>
    </row>
    <row r="91" spans="1:3" s="112" customFormat="1" ht="15" customHeight="1" thickBot="1">
      <c r="A91" s="268"/>
      <c r="B91" s="269"/>
      <c r="C91" s="398"/>
    </row>
    <row r="92" spans="1:3" s="71" customFormat="1" ht="16.5" customHeight="1" thickBot="1">
      <c r="A92" s="272"/>
      <c r="B92" s="273" t="s">
        <v>59</v>
      </c>
      <c r="C92" s="400"/>
    </row>
    <row r="93" spans="1:3" s="113" customFormat="1" ht="12" customHeight="1" thickBot="1">
      <c r="A93" s="446" t="s">
        <v>19</v>
      </c>
      <c r="B93" s="28" t="s">
        <v>529</v>
      </c>
      <c r="C93" s="328">
        <f>+C94+C95+C96+C97+C98+C111</f>
        <v>276163459</v>
      </c>
    </row>
    <row r="94" spans="1:3" ht="12" customHeight="1">
      <c r="A94" s="481" t="s">
        <v>101</v>
      </c>
      <c r="B94" s="7" t="s">
        <v>50</v>
      </c>
      <c r="C94" s="330">
        <v>172685559</v>
      </c>
    </row>
    <row r="95" spans="1:3" ht="12" customHeight="1">
      <c r="A95" s="474" t="s">
        <v>102</v>
      </c>
      <c r="B95" s="5" t="s">
        <v>188</v>
      </c>
      <c r="C95" s="331">
        <v>26359000</v>
      </c>
    </row>
    <row r="96" spans="1:3" ht="12" customHeight="1">
      <c r="A96" s="474" t="s">
        <v>103</v>
      </c>
      <c r="B96" s="5" t="s">
        <v>144</v>
      </c>
      <c r="C96" s="333">
        <v>29699909</v>
      </c>
    </row>
    <row r="97" spans="1:3" ht="12" customHeight="1">
      <c r="A97" s="474" t="s">
        <v>104</v>
      </c>
      <c r="B97" s="8" t="s">
        <v>189</v>
      </c>
      <c r="C97" s="333">
        <v>10299150</v>
      </c>
    </row>
    <row r="98" spans="1:3" ht="12" customHeight="1">
      <c r="A98" s="474" t="s">
        <v>115</v>
      </c>
      <c r="B98" s="16" t="s">
        <v>190</v>
      </c>
      <c r="C98" s="333">
        <v>35119841</v>
      </c>
    </row>
    <row r="99" spans="1:3" ht="12" customHeight="1">
      <c r="A99" s="474" t="s">
        <v>105</v>
      </c>
      <c r="B99" s="5" t="s">
        <v>526</v>
      </c>
      <c r="C99" s="333"/>
    </row>
    <row r="100" spans="1:3" ht="12" customHeight="1">
      <c r="A100" s="474" t="s">
        <v>106</v>
      </c>
      <c r="B100" s="164" t="s">
        <v>456</v>
      </c>
      <c r="C100" s="333"/>
    </row>
    <row r="101" spans="1:3" ht="12" customHeight="1">
      <c r="A101" s="474" t="s">
        <v>116</v>
      </c>
      <c r="B101" s="164" t="s">
        <v>455</v>
      </c>
      <c r="C101" s="333">
        <v>29841</v>
      </c>
    </row>
    <row r="102" spans="1:3" ht="12" customHeight="1">
      <c r="A102" s="474" t="s">
        <v>117</v>
      </c>
      <c r="B102" s="164" t="s">
        <v>365</v>
      </c>
      <c r="C102" s="333"/>
    </row>
    <row r="103" spans="1:3" ht="12" customHeight="1">
      <c r="A103" s="474" t="s">
        <v>118</v>
      </c>
      <c r="B103" s="165" t="s">
        <v>366</v>
      </c>
      <c r="C103" s="333"/>
    </row>
    <row r="104" spans="1:3" ht="12" customHeight="1">
      <c r="A104" s="474" t="s">
        <v>119</v>
      </c>
      <c r="B104" s="165" t="s">
        <v>367</v>
      </c>
      <c r="C104" s="333"/>
    </row>
    <row r="105" spans="1:3" ht="12" customHeight="1">
      <c r="A105" s="474" t="s">
        <v>121</v>
      </c>
      <c r="B105" s="164" t="s">
        <v>368</v>
      </c>
      <c r="C105" s="333">
        <v>34270000</v>
      </c>
    </row>
    <row r="106" spans="1:3" ht="12" customHeight="1">
      <c r="A106" s="474" t="s">
        <v>191</v>
      </c>
      <c r="B106" s="164" t="s">
        <v>369</v>
      </c>
      <c r="C106" s="333"/>
    </row>
    <row r="107" spans="1:3" ht="12" customHeight="1">
      <c r="A107" s="474" t="s">
        <v>363</v>
      </c>
      <c r="B107" s="165" t="s">
        <v>370</v>
      </c>
      <c r="C107" s="333"/>
    </row>
    <row r="108" spans="1:3" ht="12" customHeight="1">
      <c r="A108" s="482" t="s">
        <v>364</v>
      </c>
      <c r="B108" s="166" t="s">
        <v>371</v>
      </c>
      <c r="C108" s="333"/>
    </row>
    <row r="109" spans="1:3" ht="12" customHeight="1">
      <c r="A109" s="474" t="s">
        <v>453</v>
      </c>
      <c r="B109" s="166" t="s">
        <v>372</v>
      </c>
      <c r="C109" s="333"/>
    </row>
    <row r="110" spans="1:3" ht="12" customHeight="1">
      <c r="A110" s="474" t="s">
        <v>454</v>
      </c>
      <c r="B110" s="165" t="s">
        <v>373</v>
      </c>
      <c r="C110" s="331">
        <v>820000</v>
      </c>
    </row>
    <row r="111" spans="1:3" ht="12" customHeight="1">
      <c r="A111" s="474" t="s">
        <v>458</v>
      </c>
      <c r="B111" s="8" t="s">
        <v>51</v>
      </c>
      <c r="C111" s="331">
        <v>2000000</v>
      </c>
    </row>
    <row r="112" spans="1:3" ht="12" customHeight="1">
      <c r="A112" s="475" t="s">
        <v>459</v>
      </c>
      <c r="B112" s="5" t="s">
        <v>527</v>
      </c>
      <c r="C112" s="333">
        <v>1000000</v>
      </c>
    </row>
    <row r="113" spans="1:3" ht="12" customHeight="1" thickBot="1">
      <c r="A113" s="483" t="s">
        <v>460</v>
      </c>
      <c r="B113" s="167" t="s">
        <v>528</v>
      </c>
      <c r="C113" s="336">
        <v>1000000</v>
      </c>
    </row>
    <row r="114" spans="1:3" ht="12" customHeight="1" thickBot="1">
      <c r="A114" s="34" t="s">
        <v>20</v>
      </c>
      <c r="B114" s="27" t="s">
        <v>374</v>
      </c>
      <c r="C114" s="329">
        <f>+C115+C117+C119</f>
        <v>5774200</v>
      </c>
    </row>
    <row r="115" spans="1:3" ht="12" customHeight="1">
      <c r="A115" s="473" t="s">
        <v>107</v>
      </c>
      <c r="B115" s="5" t="s">
        <v>237</v>
      </c>
      <c r="C115" s="332">
        <v>3793000</v>
      </c>
    </row>
    <row r="116" spans="1:3" ht="12" customHeight="1">
      <c r="A116" s="473" t="s">
        <v>108</v>
      </c>
      <c r="B116" s="9" t="s">
        <v>378</v>
      </c>
      <c r="C116" s="332"/>
    </row>
    <row r="117" spans="1:3" ht="12" customHeight="1">
      <c r="A117" s="473" t="s">
        <v>109</v>
      </c>
      <c r="B117" s="9" t="s">
        <v>192</v>
      </c>
      <c r="C117" s="331"/>
    </row>
    <row r="118" spans="1:3" ht="12" customHeight="1">
      <c r="A118" s="473" t="s">
        <v>110</v>
      </c>
      <c r="B118" s="9" t="s">
        <v>379</v>
      </c>
      <c r="C118" s="297"/>
    </row>
    <row r="119" spans="1:3" ht="12" customHeight="1">
      <c r="A119" s="473" t="s">
        <v>111</v>
      </c>
      <c r="B119" s="326" t="s">
        <v>240</v>
      </c>
      <c r="C119" s="297">
        <v>1981200</v>
      </c>
    </row>
    <row r="120" spans="1:3" ht="12" customHeight="1">
      <c r="A120" s="473" t="s">
        <v>120</v>
      </c>
      <c r="B120" s="325" t="s">
        <v>443</v>
      </c>
      <c r="C120" s="297"/>
    </row>
    <row r="121" spans="1:3" ht="12" customHeight="1">
      <c r="A121" s="473" t="s">
        <v>122</v>
      </c>
      <c r="B121" s="450" t="s">
        <v>384</v>
      </c>
      <c r="C121" s="297"/>
    </row>
    <row r="122" spans="1:3" ht="12" customHeight="1">
      <c r="A122" s="473" t="s">
        <v>193</v>
      </c>
      <c r="B122" s="165" t="s">
        <v>367</v>
      </c>
      <c r="C122" s="297"/>
    </row>
    <row r="123" spans="1:3" ht="12" customHeight="1">
      <c r="A123" s="473" t="s">
        <v>194</v>
      </c>
      <c r="B123" s="165" t="s">
        <v>383</v>
      </c>
      <c r="C123" s="297">
        <v>1981200</v>
      </c>
    </row>
    <row r="124" spans="1:3" ht="12" customHeight="1">
      <c r="A124" s="473" t="s">
        <v>195</v>
      </c>
      <c r="B124" s="165" t="s">
        <v>382</v>
      </c>
      <c r="C124" s="297"/>
    </row>
    <row r="125" spans="1:3" ht="12" customHeight="1">
      <c r="A125" s="473" t="s">
        <v>375</v>
      </c>
      <c r="B125" s="165" t="s">
        <v>370</v>
      </c>
      <c r="C125" s="297"/>
    </row>
    <row r="126" spans="1:3" ht="12" customHeight="1">
      <c r="A126" s="473" t="s">
        <v>376</v>
      </c>
      <c r="B126" s="165" t="s">
        <v>381</v>
      </c>
      <c r="C126" s="297"/>
    </row>
    <row r="127" spans="1:3" ht="12" customHeight="1" thickBot="1">
      <c r="A127" s="482" t="s">
        <v>377</v>
      </c>
      <c r="B127" s="165" t="s">
        <v>380</v>
      </c>
      <c r="C127" s="299"/>
    </row>
    <row r="128" spans="1:3" ht="12" customHeight="1" thickBot="1">
      <c r="A128" s="34" t="s">
        <v>21</v>
      </c>
      <c r="B128" s="145" t="s">
        <v>463</v>
      </c>
      <c r="C128" s="329">
        <f>+C93+C114</f>
        <v>281937659</v>
      </c>
    </row>
    <row r="129" spans="1:3" ht="12" customHeight="1" thickBot="1">
      <c r="A129" s="34" t="s">
        <v>22</v>
      </c>
      <c r="B129" s="145" t="s">
        <v>464</v>
      </c>
      <c r="C129" s="329">
        <f>+C130+C131+C132</f>
        <v>0</v>
      </c>
    </row>
    <row r="130" spans="1:3" s="113" customFormat="1" ht="12" customHeight="1">
      <c r="A130" s="473" t="s">
        <v>279</v>
      </c>
      <c r="B130" s="6" t="s">
        <v>532</v>
      </c>
      <c r="C130" s="297"/>
    </row>
    <row r="131" spans="1:3" ht="12" customHeight="1">
      <c r="A131" s="473" t="s">
        <v>280</v>
      </c>
      <c r="B131" s="6" t="s">
        <v>472</v>
      </c>
      <c r="C131" s="297"/>
    </row>
    <row r="132" spans="1:3" ht="12" customHeight="1" thickBot="1">
      <c r="A132" s="482" t="s">
        <v>281</v>
      </c>
      <c r="B132" s="4" t="s">
        <v>531</v>
      </c>
      <c r="C132" s="297"/>
    </row>
    <row r="133" spans="1:3" ht="12" customHeight="1" thickBot="1">
      <c r="A133" s="34" t="s">
        <v>23</v>
      </c>
      <c r="B133" s="145" t="s">
        <v>465</v>
      </c>
      <c r="C133" s="329">
        <f>+C134+C135+C136+C137+C138+C139</f>
        <v>0</v>
      </c>
    </row>
    <row r="134" spans="1:3" ht="12" customHeight="1">
      <c r="A134" s="473" t="s">
        <v>94</v>
      </c>
      <c r="B134" s="6" t="s">
        <v>474</v>
      </c>
      <c r="C134" s="297"/>
    </row>
    <row r="135" spans="1:3" ht="12" customHeight="1">
      <c r="A135" s="473" t="s">
        <v>95</v>
      </c>
      <c r="B135" s="6" t="s">
        <v>466</v>
      </c>
      <c r="C135" s="297"/>
    </row>
    <row r="136" spans="1:3" ht="12" customHeight="1">
      <c r="A136" s="473" t="s">
        <v>96</v>
      </c>
      <c r="B136" s="6" t="s">
        <v>467</v>
      </c>
      <c r="C136" s="297"/>
    </row>
    <row r="137" spans="1:3" ht="12" customHeight="1">
      <c r="A137" s="473" t="s">
        <v>180</v>
      </c>
      <c r="B137" s="6" t="s">
        <v>530</v>
      </c>
      <c r="C137" s="297"/>
    </row>
    <row r="138" spans="1:3" ht="12" customHeight="1">
      <c r="A138" s="473" t="s">
        <v>181</v>
      </c>
      <c r="B138" s="6" t="s">
        <v>469</v>
      </c>
      <c r="C138" s="297"/>
    </row>
    <row r="139" spans="1:3" s="113" customFormat="1" ht="12" customHeight="1" thickBot="1">
      <c r="A139" s="482" t="s">
        <v>182</v>
      </c>
      <c r="B139" s="4" t="s">
        <v>470</v>
      </c>
      <c r="C139" s="297"/>
    </row>
    <row r="140" spans="1:11" ht="12" customHeight="1" thickBot="1">
      <c r="A140" s="34" t="s">
        <v>24</v>
      </c>
      <c r="B140" s="145" t="s">
        <v>556</v>
      </c>
      <c r="C140" s="335">
        <f>+C141+C142+C144+C145+C143</f>
        <v>112528017</v>
      </c>
      <c r="K140" s="279"/>
    </row>
    <row r="141" spans="1:3" ht="12.75">
      <c r="A141" s="473" t="s">
        <v>97</v>
      </c>
      <c r="B141" s="6" t="s">
        <v>385</v>
      </c>
      <c r="C141" s="297"/>
    </row>
    <row r="142" spans="1:3" ht="12" customHeight="1">
      <c r="A142" s="473" t="s">
        <v>98</v>
      </c>
      <c r="B142" s="6" t="s">
        <v>386</v>
      </c>
      <c r="C142" s="297">
        <v>5278750</v>
      </c>
    </row>
    <row r="143" spans="1:3" s="113" customFormat="1" ht="12" customHeight="1">
      <c r="A143" s="473" t="s">
        <v>299</v>
      </c>
      <c r="B143" s="6" t="s">
        <v>555</v>
      </c>
      <c r="C143" s="297">
        <v>107249267</v>
      </c>
    </row>
    <row r="144" spans="1:3" s="113" customFormat="1" ht="12" customHeight="1">
      <c r="A144" s="473" t="s">
        <v>300</v>
      </c>
      <c r="B144" s="6" t="s">
        <v>479</v>
      </c>
      <c r="C144" s="297"/>
    </row>
    <row r="145" spans="1:3" s="113" customFormat="1" ht="12" customHeight="1" thickBot="1">
      <c r="A145" s="482" t="s">
        <v>301</v>
      </c>
      <c r="B145" s="4" t="s">
        <v>405</v>
      </c>
      <c r="C145" s="297"/>
    </row>
    <row r="146" spans="1:3" s="113" customFormat="1" ht="12" customHeight="1" thickBot="1">
      <c r="A146" s="34" t="s">
        <v>25</v>
      </c>
      <c r="B146" s="145" t="s">
        <v>480</v>
      </c>
      <c r="C146" s="337">
        <f>+C147+C148+C149+C150+C151</f>
        <v>0</v>
      </c>
    </row>
    <row r="147" spans="1:3" s="113" customFormat="1" ht="12" customHeight="1">
      <c r="A147" s="473" t="s">
        <v>99</v>
      </c>
      <c r="B147" s="6" t="s">
        <v>475</v>
      </c>
      <c r="C147" s="297"/>
    </row>
    <row r="148" spans="1:3" s="113" customFormat="1" ht="12" customHeight="1">
      <c r="A148" s="473" t="s">
        <v>100</v>
      </c>
      <c r="B148" s="6" t="s">
        <v>482</v>
      </c>
      <c r="C148" s="297"/>
    </row>
    <row r="149" spans="1:3" s="113" customFormat="1" ht="12" customHeight="1">
      <c r="A149" s="473" t="s">
        <v>311</v>
      </c>
      <c r="B149" s="6" t="s">
        <v>477</v>
      </c>
      <c r="C149" s="297"/>
    </row>
    <row r="150" spans="1:3" ht="12.75" customHeight="1">
      <c r="A150" s="473" t="s">
        <v>312</v>
      </c>
      <c r="B150" s="6" t="s">
        <v>533</v>
      </c>
      <c r="C150" s="297"/>
    </row>
    <row r="151" spans="1:3" ht="12.75" customHeight="1" thickBot="1">
      <c r="A151" s="482" t="s">
        <v>481</v>
      </c>
      <c r="B151" s="4" t="s">
        <v>484</v>
      </c>
      <c r="C151" s="299"/>
    </row>
    <row r="152" spans="1:3" ht="12.75" customHeight="1" thickBot="1">
      <c r="A152" s="536" t="s">
        <v>26</v>
      </c>
      <c r="B152" s="145" t="s">
        <v>485</v>
      </c>
      <c r="C152" s="337"/>
    </row>
    <row r="153" spans="1:3" ht="12" customHeight="1" thickBot="1">
      <c r="A153" s="536" t="s">
        <v>27</v>
      </c>
      <c r="B153" s="145" t="s">
        <v>486</v>
      </c>
      <c r="C153" s="337"/>
    </row>
    <row r="154" spans="1:3" ht="15" customHeight="1" thickBot="1">
      <c r="A154" s="34" t="s">
        <v>28</v>
      </c>
      <c r="B154" s="145" t="s">
        <v>488</v>
      </c>
      <c r="C154" s="464">
        <f>+C129+C133+C140+C146+C152+C153</f>
        <v>112528017</v>
      </c>
    </row>
    <row r="155" spans="1:3" ht="13.5" thickBot="1">
      <c r="A155" s="484" t="s">
        <v>29</v>
      </c>
      <c r="B155" s="417" t="s">
        <v>487</v>
      </c>
      <c r="C155" s="464">
        <f>+C128+C154</f>
        <v>394465676</v>
      </c>
    </row>
    <row r="156" spans="1:3" ht="15" customHeight="1" thickBot="1">
      <c r="A156" s="425"/>
      <c r="B156" s="426"/>
      <c r="C156" s="427"/>
    </row>
    <row r="157" spans="1:3" ht="14.25" customHeight="1" thickBot="1">
      <c r="A157" s="277" t="s">
        <v>534</v>
      </c>
      <c r="B157" s="278"/>
      <c r="C157" s="142">
        <v>5</v>
      </c>
    </row>
    <row r="158" spans="1:3" ht="13.5" thickBot="1">
      <c r="A158" s="277" t="s">
        <v>211</v>
      </c>
      <c r="B158" s="278"/>
      <c r="C158" s="142">
        <v>140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8" customWidth="1"/>
    <col min="2" max="2" width="72.00390625" style="429" customWidth="1"/>
    <col min="3" max="3" width="25.00390625" style="430" customWidth="1"/>
    <col min="4" max="16384" width="9.375" style="2" customWidth="1"/>
  </cols>
  <sheetData>
    <row r="1" spans="1:3" s="623" customFormat="1" ht="16.5" customHeight="1" thickBot="1">
      <c r="A1" s="620"/>
      <c r="B1" s="621"/>
      <c r="C1" s="622" t="s">
        <v>680</v>
      </c>
    </row>
    <row r="2" spans="1:3" s="109" customFormat="1" ht="21" customHeight="1">
      <c r="A2" s="444" t="s">
        <v>64</v>
      </c>
      <c r="B2" s="389" t="s">
        <v>233</v>
      </c>
      <c r="C2" s="391" t="s">
        <v>55</v>
      </c>
    </row>
    <row r="3" spans="1:3" s="109" customFormat="1" ht="16.5" thickBot="1">
      <c r="A3" s="257" t="s">
        <v>208</v>
      </c>
      <c r="B3" s="390" t="s">
        <v>445</v>
      </c>
      <c r="C3" s="535" t="s">
        <v>62</v>
      </c>
    </row>
    <row r="4" spans="1:3" s="110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392" t="s">
        <v>57</v>
      </c>
    </row>
    <row r="6" spans="1:3" s="71" customFormat="1" ht="12.75" customHeight="1" thickBot="1">
      <c r="A6" s="224"/>
      <c r="B6" s="225" t="s">
        <v>508</v>
      </c>
      <c r="C6" s="226" t="s">
        <v>509</v>
      </c>
    </row>
    <row r="7" spans="1:3" s="71" customFormat="1" ht="15.75" customHeight="1" thickBot="1">
      <c r="A7" s="262"/>
      <c r="B7" s="263" t="s">
        <v>58</v>
      </c>
      <c r="C7" s="393"/>
    </row>
    <row r="8" spans="1:3" s="71" customFormat="1" ht="12" customHeight="1" thickBot="1">
      <c r="A8" s="34" t="s">
        <v>19</v>
      </c>
      <c r="B8" s="18" t="s">
        <v>263</v>
      </c>
      <c r="C8" s="329">
        <f>+C9+C10+C11+C12+C13+C14</f>
        <v>0</v>
      </c>
    </row>
    <row r="9" spans="1:3" s="111" customFormat="1" ht="12" customHeight="1">
      <c r="A9" s="473" t="s">
        <v>101</v>
      </c>
      <c r="B9" s="454" t="s">
        <v>264</v>
      </c>
      <c r="C9" s="332"/>
    </row>
    <row r="10" spans="1:3" s="112" customFormat="1" ht="12" customHeight="1">
      <c r="A10" s="474" t="s">
        <v>102</v>
      </c>
      <c r="B10" s="455" t="s">
        <v>265</v>
      </c>
      <c r="C10" s="331"/>
    </row>
    <row r="11" spans="1:3" s="112" customFormat="1" ht="12" customHeight="1">
      <c r="A11" s="474" t="s">
        <v>103</v>
      </c>
      <c r="B11" s="455" t="s">
        <v>565</v>
      </c>
      <c r="C11" s="331"/>
    </row>
    <row r="12" spans="1:3" s="112" customFormat="1" ht="12" customHeight="1">
      <c r="A12" s="474" t="s">
        <v>104</v>
      </c>
      <c r="B12" s="455" t="s">
        <v>267</v>
      </c>
      <c r="C12" s="331"/>
    </row>
    <row r="13" spans="1:3" s="112" customFormat="1" ht="12" customHeight="1">
      <c r="A13" s="474" t="s">
        <v>153</v>
      </c>
      <c r="B13" s="455" t="s">
        <v>521</v>
      </c>
      <c r="C13" s="331"/>
    </row>
    <row r="14" spans="1:3" s="111" customFormat="1" ht="12" customHeight="1" thickBot="1">
      <c r="A14" s="475" t="s">
        <v>105</v>
      </c>
      <c r="B14" s="456" t="s">
        <v>448</v>
      </c>
      <c r="C14" s="331"/>
    </row>
    <row r="15" spans="1:3" s="111" customFormat="1" ht="12" customHeight="1" thickBot="1">
      <c r="A15" s="34" t="s">
        <v>20</v>
      </c>
      <c r="B15" s="324" t="s">
        <v>268</v>
      </c>
      <c r="C15" s="329">
        <f>+C16+C17+C18+C19+C20</f>
        <v>0</v>
      </c>
    </row>
    <row r="16" spans="1:3" s="111" customFormat="1" ht="12" customHeight="1">
      <c r="A16" s="473" t="s">
        <v>107</v>
      </c>
      <c r="B16" s="454" t="s">
        <v>269</v>
      </c>
      <c r="C16" s="332"/>
    </row>
    <row r="17" spans="1:3" s="111" customFormat="1" ht="12" customHeight="1">
      <c r="A17" s="474" t="s">
        <v>108</v>
      </c>
      <c r="B17" s="455" t="s">
        <v>270</v>
      </c>
      <c r="C17" s="331"/>
    </row>
    <row r="18" spans="1:3" s="111" customFormat="1" ht="12" customHeight="1">
      <c r="A18" s="474" t="s">
        <v>109</v>
      </c>
      <c r="B18" s="455" t="s">
        <v>437</v>
      </c>
      <c r="C18" s="331"/>
    </row>
    <row r="19" spans="1:3" s="111" customFormat="1" ht="12" customHeight="1">
      <c r="A19" s="474" t="s">
        <v>110</v>
      </c>
      <c r="B19" s="455" t="s">
        <v>438</v>
      </c>
      <c r="C19" s="331"/>
    </row>
    <row r="20" spans="1:3" s="111" customFormat="1" ht="12" customHeight="1">
      <c r="A20" s="474" t="s">
        <v>111</v>
      </c>
      <c r="B20" s="455" t="s">
        <v>271</v>
      </c>
      <c r="C20" s="331"/>
    </row>
    <row r="21" spans="1:3" s="112" customFormat="1" ht="12" customHeight="1" thickBot="1">
      <c r="A21" s="475" t="s">
        <v>120</v>
      </c>
      <c r="B21" s="456" t="s">
        <v>272</v>
      </c>
      <c r="C21" s="333"/>
    </row>
    <row r="22" spans="1:3" s="112" customFormat="1" ht="12" customHeight="1" thickBot="1">
      <c r="A22" s="34" t="s">
        <v>21</v>
      </c>
      <c r="B22" s="18" t="s">
        <v>273</v>
      </c>
      <c r="C22" s="329">
        <f>+C23+C24+C25+C26+C27</f>
        <v>0</v>
      </c>
    </row>
    <row r="23" spans="1:3" s="112" customFormat="1" ht="12" customHeight="1">
      <c r="A23" s="473" t="s">
        <v>90</v>
      </c>
      <c r="B23" s="454" t="s">
        <v>274</v>
      </c>
      <c r="C23" s="332"/>
    </row>
    <row r="24" spans="1:3" s="111" customFormat="1" ht="12" customHeight="1">
      <c r="A24" s="474" t="s">
        <v>91</v>
      </c>
      <c r="B24" s="455" t="s">
        <v>275</v>
      </c>
      <c r="C24" s="331"/>
    </row>
    <row r="25" spans="1:3" s="112" customFormat="1" ht="12" customHeight="1">
      <c r="A25" s="474" t="s">
        <v>92</v>
      </c>
      <c r="B25" s="455" t="s">
        <v>439</v>
      </c>
      <c r="C25" s="331"/>
    </row>
    <row r="26" spans="1:3" s="112" customFormat="1" ht="12" customHeight="1">
      <c r="A26" s="474" t="s">
        <v>93</v>
      </c>
      <c r="B26" s="455" t="s">
        <v>440</v>
      </c>
      <c r="C26" s="331"/>
    </row>
    <row r="27" spans="1:3" s="112" customFormat="1" ht="12" customHeight="1">
      <c r="A27" s="474" t="s">
        <v>176</v>
      </c>
      <c r="B27" s="455" t="s">
        <v>276</v>
      </c>
      <c r="C27" s="331"/>
    </row>
    <row r="28" spans="1:3" s="112" customFormat="1" ht="12" customHeight="1" thickBot="1">
      <c r="A28" s="475" t="s">
        <v>177</v>
      </c>
      <c r="B28" s="456" t="s">
        <v>277</v>
      </c>
      <c r="C28" s="333"/>
    </row>
    <row r="29" spans="1:3" s="112" customFormat="1" ht="12" customHeight="1" thickBot="1">
      <c r="A29" s="34" t="s">
        <v>178</v>
      </c>
      <c r="B29" s="18" t="s">
        <v>278</v>
      </c>
      <c r="C29" s="335">
        <f>SUM(C30:C36)</f>
        <v>3825000</v>
      </c>
    </row>
    <row r="30" spans="1:3" s="112" customFormat="1" ht="12" customHeight="1">
      <c r="A30" s="473" t="s">
        <v>279</v>
      </c>
      <c r="B30" s="454" t="s">
        <v>596</v>
      </c>
      <c r="C30" s="332"/>
    </row>
    <row r="31" spans="1:3" s="112" customFormat="1" ht="12" customHeight="1">
      <c r="A31" s="474" t="s">
        <v>280</v>
      </c>
      <c r="B31" s="455" t="s">
        <v>571</v>
      </c>
      <c r="C31" s="331"/>
    </row>
    <row r="32" spans="1:3" s="112" customFormat="1" ht="12" customHeight="1">
      <c r="A32" s="474" t="s">
        <v>281</v>
      </c>
      <c r="B32" s="455" t="s">
        <v>572</v>
      </c>
      <c r="C32" s="331">
        <v>3825000</v>
      </c>
    </row>
    <row r="33" spans="1:3" s="112" customFormat="1" ht="12" customHeight="1">
      <c r="A33" s="474" t="s">
        <v>282</v>
      </c>
      <c r="B33" s="455" t="s">
        <v>573</v>
      </c>
      <c r="C33" s="331"/>
    </row>
    <row r="34" spans="1:3" s="112" customFormat="1" ht="12" customHeight="1">
      <c r="A34" s="474" t="s">
        <v>567</v>
      </c>
      <c r="B34" s="455" t="s">
        <v>283</v>
      </c>
      <c r="C34" s="331"/>
    </row>
    <row r="35" spans="1:3" s="112" customFormat="1" ht="12" customHeight="1">
      <c r="A35" s="474" t="s">
        <v>568</v>
      </c>
      <c r="B35" s="455" t="s">
        <v>284</v>
      </c>
      <c r="C35" s="331"/>
    </row>
    <row r="36" spans="1:3" s="112" customFormat="1" ht="12" customHeight="1" thickBot="1">
      <c r="A36" s="475" t="s">
        <v>569</v>
      </c>
      <c r="B36" s="456" t="s">
        <v>285</v>
      </c>
      <c r="C36" s="333"/>
    </row>
    <row r="37" spans="1:3" s="112" customFormat="1" ht="12" customHeight="1" thickBot="1">
      <c r="A37" s="34" t="s">
        <v>23</v>
      </c>
      <c r="B37" s="18" t="s">
        <v>449</v>
      </c>
      <c r="C37" s="329">
        <f>SUM(C38:C48)</f>
        <v>0</v>
      </c>
    </row>
    <row r="38" spans="1:3" s="112" customFormat="1" ht="12" customHeight="1">
      <c r="A38" s="473" t="s">
        <v>94</v>
      </c>
      <c r="B38" s="454" t="s">
        <v>288</v>
      </c>
      <c r="C38" s="332"/>
    </row>
    <row r="39" spans="1:3" s="112" customFormat="1" ht="12" customHeight="1">
      <c r="A39" s="474" t="s">
        <v>95</v>
      </c>
      <c r="B39" s="455" t="s">
        <v>289</v>
      </c>
      <c r="C39" s="331"/>
    </row>
    <row r="40" spans="1:3" s="112" customFormat="1" ht="12" customHeight="1">
      <c r="A40" s="474" t="s">
        <v>96</v>
      </c>
      <c r="B40" s="455" t="s">
        <v>290</v>
      </c>
      <c r="C40" s="331"/>
    </row>
    <row r="41" spans="1:3" s="112" customFormat="1" ht="12" customHeight="1">
      <c r="A41" s="474" t="s">
        <v>180</v>
      </c>
      <c r="B41" s="455" t="s">
        <v>291</v>
      </c>
      <c r="C41" s="331"/>
    </row>
    <row r="42" spans="1:3" s="112" customFormat="1" ht="12" customHeight="1">
      <c r="A42" s="474" t="s">
        <v>181</v>
      </c>
      <c r="B42" s="455" t="s">
        <v>292</v>
      </c>
      <c r="C42" s="331"/>
    </row>
    <row r="43" spans="1:3" s="112" customFormat="1" ht="12" customHeight="1">
      <c r="A43" s="474" t="s">
        <v>182</v>
      </c>
      <c r="B43" s="455" t="s">
        <v>293</v>
      </c>
      <c r="C43" s="331"/>
    </row>
    <row r="44" spans="1:3" s="112" customFormat="1" ht="12" customHeight="1">
      <c r="A44" s="474" t="s">
        <v>183</v>
      </c>
      <c r="B44" s="455" t="s">
        <v>294</v>
      </c>
      <c r="C44" s="331"/>
    </row>
    <row r="45" spans="1:3" s="112" customFormat="1" ht="12" customHeight="1">
      <c r="A45" s="474" t="s">
        <v>184</v>
      </c>
      <c r="B45" s="455" t="s">
        <v>577</v>
      </c>
      <c r="C45" s="331"/>
    </row>
    <row r="46" spans="1:3" s="112" customFormat="1" ht="12" customHeight="1">
      <c r="A46" s="474" t="s">
        <v>286</v>
      </c>
      <c r="B46" s="455" t="s">
        <v>296</v>
      </c>
      <c r="C46" s="334"/>
    </row>
    <row r="47" spans="1:3" s="112" customFormat="1" ht="12" customHeight="1">
      <c r="A47" s="475" t="s">
        <v>287</v>
      </c>
      <c r="B47" s="456" t="s">
        <v>451</v>
      </c>
      <c r="C47" s="441"/>
    </row>
    <row r="48" spans="1:3" s="112" customFormat="1" ht="12" customHeight="1" thickBot="1">
      <c r="A48" s="475" t="s">
        <v>450</v>
      </c>
      <c r="B48" s="456" t="s">
        <v>297</v>
      </c>
      <c r="C48" s="441"/>
    </row>
    <row r="49" spans="1:3" s="112" customFormat="1" ht="12" customHeight="1" thickBot="1">
      <c r="A49" s="34" t="s">
        <v>24</v>
      </c>
      <c r="B49" s="18" t="s">
        <v>298</v>
      </c>
      <c r="C49" s="329">
        <f>SUM(C50:C54)</f>
        <v>0</v>
      </c>
    </row>
    <row r="50" spans="1:3" s="112" customFormat="1" ht="12" customHeight="1">
      <c r="A50" s="473" t="s">
        <v>97</v>
      </c>
      <c r="B50" s="454" t="s">
        <v>302</v>
      </c>
      <c r="C50" s="498"/>
    </row>
    <row r="51" spans="1:3" s="112" customFormat="1" ht="12" customHeight="1">
      <c r="A51" s="474" t="s">
        <v>98</v>
      </c>
      <c r="B51" s="455" t="s">
        <v>303</v>
      </c>
      <c r="C51" s="334"/>
    </row>
    <row r="52" spans="1:3" s="112" customFormat="1" ht="12" customHeight="1">
      <c r="A52" s="474" t="s">
        <v>299</v>
      </c>
      <c r="B52" s="455" t="s">
        <v>304</v>
      </c>
      <c r="C52" s="334"/>
    </row>
    <row r="53" spans="1:3" s="112" customFormat="1" ht="12" customHeight="1">
      <c r="A53" s="474" t="s">
        <v>300</v>
      </c>
      <c r="B53" s="455" t="s">
        <v>305</v>
      </c>
      <c r="C53" s="334"/>
    </row>
    <row r="54" spans="1:3" s="112" customFormat="1" ht="12" customHeight="1" thickBot="1">
      <c r="A54" s="475" t="s">
        <v>301</v>
      </c>
      <c r="B54" s="456" t="s">
        <v>306</v>
      </c>
      <c r="C54" s="441"/>
    </row>
    <row r="55" spans="1:3" s="112" customFormat="1" ht="12" customHeight="1" thickBot="1">
      <c r="A55" s="34" t="s">
        <v>185</v>
      </c>
      <c r="B55" s="18" t="s">
        <v>307</v>
      </c>
      <c r="C55" s="329">
        <f>SUM(C56:C58)</f>
        <v>0</v>
      </c>
    </row>
    <row r="56" spans="1:3" s="112" customFormat="1" ht="12" customHeight="1">
      <c r="A56" s="473" t="s">
        <v>99</v>
      </c>
      <c r="B56" s="454" t="s">
        <v>308</v>
      </c>
      <c r="C56" s="332"/>
    </row>
    <row r="57" spans="1:3" s="112" customFormat="1" ht="12" customHeight="1">
      <c r="A57" s="474" t="s">
        <v>100</v>
      </c>
      <c r="B57" s="455" t="s">
        <v>441</v>
      </c>
      <c r="C57" s="331"/>
    </row>
    <row r="58" spans="1:3" s="112" customFormat="1" ht="12" customHeight="1">
      <c r="A58" s="474" t="s">
        <v>311</v>
      </c>
      <c r="B58" s="455" t="s">
        <v>309</v>
      </c>
      <c r="C58" s="331"/>
    </row>
    <row r="59" spans="1:3" s="112" customFormat="1" ht="12" customHeight="1" thickBot="1">
      <c r="A59" s="475" t="s">
        <v>312</v>
      </c>
      <c r="B59" s="456" t="s">
        <v>310</v>
      </c>
      <c r="C59" s="333"/>
    </row>
    <row r="60" spans="1:3" s="112" customFormat="1" ht="12" customHeight="1" thickBot="1">
      <c r="A60" s="34" t="s">
        <v>26</v>
      </c>
      <c r="B60" s="324" t="s">
        <v>313</v>
      </c>
      <c r="C60" s="329">
        <f>SUM(C61:C63)</f>
        <v>0</v>
      </c>
    </row>
    <row r="61" spans="1:3" s="112" customFormat="1" ht="12" customHeight="1">
      <c r="A61" s="473" t="s">
        <v>186</v>
      </c>
      <c r="B61" s="454" t="s">
        <v>315</v>
      </c>
      <c r="C61" s="334"/>
    </row>
    <row r="62" spans="1:3" s="112" customFormat="1" ht="12" customHeight="1">
      <c r="A62" s="474" t="s">
        <v>187</v>
      </c>
      <c r="B62" s="455" t="s">
        <v>442</v>
      </c>
      <c r="C62" s="334"/>
    </row>
    <row r="63" spans="1:3" s="112" customFormat="1" ht="12" customHeight="1">
      <c r="A63" s="474" t="s">
        <v>239</v>
      </c>
      <c r="B63" s="455" t="s">
        <v>316</v>
      </c>
      <c r="C63" s="334"/>
    </row>
    <row r="64" spans="1:3" s="112" customFormat="1" ht="12" customHeight="1" thickBot="1">
      <c r="A64" s="475" t="s">
        <v>314</v>
      </c>
      <c r="B64" s="456" t="s">
        <v>317</v>
      </c>
      <c r="C64" s="334"/>
    </row>
    <row r="65" spans="1:3" s="112" customFormat="1" ht="12" customHeight="1" thickBot="1">
      <c r="A65" s="34" t="s">
        <v>27</v>
      </c>
      <c r="B65" s="18" t="s">
        <v>318</v>
      </c>
      <c r="C65" s="335">
        <f>+C8+C15+C22+C29+C37+C49+C55+C60</f>
        <v>3825000</v>
      </c>
    </row>
    <row r="66" spans="1:3" s="112" customFormat="1" ht="12" customHeight="1" thickBot="1">
      <c r="A66" s="476" t="s">
        <v>409</v>
      </c>
      <c r="B66" s="324" t="s">
        <v>320</v>
      </c>
      <c r="C66" s="329">
        <f>SUM(C67:C69)</f>
        <v>0</v>
      </c>
    </row>
    <row r="67" spans="1:3" s="112" customFormat="1" ht="12" customHeight="1">
      <c r="A67" s="473" t="s">
        <v>351</v>
      </c>
      <c r="B67" s="454" t="s">
        <v>321</v>
      </c>
      <c r="C67" s="334"/>
    </row>
    <row r="68" spans="1:3" s="112" customFormat="1" ht="12" customHeight="1">
      <c r="A68" s="474" t="s">
        <v>360</v>
      </c>
      <c r="B68" s="455" t="s">
        <v>322</v>
      </c>
      <c r="C68" s="334"/>
    </row>
    <row r="69" spans="1:3" s="112" customFormat="1" ht="12" customHeight="1" thickBot="1">
      <c r="A69" s="475" t="s">
        <v>361</v>
      </c>
      <c r="B69" s="457" t="s">
        <v>323</v>
      </c>
      <c r="C69" s="334"/>
    </row>
    <row r="70" spans="1:3" s="112" customFormat="1" ht="12" customHeight="1" thickBot="1">
      <c r="A70" s="476" t="s">
        <v>324</v>
      </c>
      <c r="B70" s="324" t="s">
        <v>325</v>
      </c>
      <c r="C70" s="329">
        <f>SUM(C71:C74)</f>
        <v>0</v>
      </c>
    </row>
    <row r="71" spans="1:3" s="112" customFormat="1" ht="12" customHeight="1">
      <c r="A71" s="473" t="s">
        <v>154</v>
      </c>
      <c r="B71" s="454" t="s">
        <v>326</v>
      </c>
      <c r="C71" s="334"/>
    </row>
    <row r="72" spans="1:3" s="112" customFormat="1" ht="12" customHeight="1">
      <c r="A72" s="474" t="s">
        <v>155</v>
      </c>
      <c r="B72" s="455" t="s">
        <v>327</v>
      </c>
      <c r="C72" s="334"/>
    </row>
    <row r="73" spans="1:3" s="112" customFormat="1" ht="12" customHeight="1">
      <c r="A73" s="474" t="s">
        <v>352</v>
      </c>
      <c r="B73" s="455" t="s">
        <v>328</v>
      </c>
      <c r="C73" s="334"/>
    </row>
    <row r="74" spans="1:3" s="112" customFormat="1" ht="12" customHeight="1" thickBot="1">
      <c r="A74" s="475" t="s">
        <v>353</v>
      </c>
      <c r="B74" s="456" t="s">
        <v>329</v>
      </c>
      <c r="C74" s="334"/>
    </row>
    <row r="75" spans="1:3" s="112" customFormat="1" ht="12" customHeight="1" thickBot="1">
      <c r="A75" s="476" t="s">
        <v>330</v>
      </c>
      <c r="B75" s="324" t="s">
        <v>331</v>
      </c>
      <c r="C75" s="329">
        <f>SUM(C76:C77)</f>
        <v>0</v>
      </c>
    </row>
    <row r="76" spans="1:3" s="112" customFormat="1" ht="12" customHeight="1">
      <c r="A76" s="473" t="s">
        <v>354</v>
      </c>
      <c r="B76" s="454" t="s">
        <v>332</v>
      </c>
      <c r="C76" s="334"/>
    </row>
    <row r="77" spans="1:3" s="112" customFormat="1" ht="12" customHeight="1" thickBot="1">
      <c r="A77" s="475" t="s">
        <v>355</v>
      </c>
      <c r="B77" s="456" t="s">
        <v>333</v>
      </c>
      <c r="C77" s="334"/>
    </row>
    <row r="78" spans="1:3" s="111" customFormat="1" ht="12" customHeight="1" thickBot="1">
      <c r="A78" s="476" t="s">
        <v>334</v>
      </c>
      <c r="B78" s="324" t="s">
        <v>335</v>
      </c>
      <c r="C78" s="329">
        <f>SUM(C79:C81)</f>
        <v>0</v>
      </c>
    </row>
    <row r="79" spans="1:3" s="112" customFormat="1" ht="12" customHeight="1">
      <c r="A79" s="473" t="s">
        <v>356</v>
      </c>
      <c r="B79" s="454" t="s">
        <v>336</v>
      </c>
      <c r="C79" s="334"/>
    </row>
    <row r="80" spans="1:3" s="112" customFormat="1" ht="12" customHeight="1">
      <c r="A80" s="474" t="s">
        <v>357</v>
      </c>
      <c r="B80" s="455" t="s">
        <v>337</v>
      </c>
      <c r="C80" s="334"/>
    </row>
    <row r="81" spans="1:3" s="112" customFormat="1" ht="12" customHeight="1" thickBot="1">
      <c r="A81" s="475" t="s">
        <v>358</v>
      </c>
      <c r="B81" s="456" t="s">
        <v>338</v>
      </c>
      <c r="C81" s="334"/>
    </row>
    <row r="82" spans="1:3" s="112" customFormat="1" ht="12" customHeight="1" thickBot="1">
      <c r="A82" s="476" t="s">
        <v>339</v>
      </c>
      <c r="B82" s="324" t="s">
        <v>359</v>
      </c>
      <c r="C82" s="329">
        <f>SUM(C83:C86)</f>
        <v>0</v>
      </c>
    </row>
    <row r="83" spans="1:3" s="112" customFormat="1" ht="12" customHeight="1">
      <c r="A83" s="477" t="s">
        <v>340</v>
      </c>
      <c r="B83" s="454" t="s">
        <v>341</v>
      </c>
      <c r="C83" s="334"/>
    </row>
    <row r="84" spans="1:3" s="112" customFormat="1" ht="12" customHeight="1">
      <c r="A84" s="478" t="s">
        <v>342</v>
      </c>
      <c r="B84" s="455" t="s">
        <v>343</v>
      </c>
      <c r="C84" s="334"/>
    </row>
    <row r="85" spans="1:3" s="112" customFormat="1" ht="12" customHeight="1">
      <c r="A85" s="478" t="s">
        <v>344</v>
      </c>
      <c r="B85" s="455" t="s">
        <v>345</v>
      </c>
      <c r="C85" s="334"/>
    </row>
    <row r="86" spans="1:3" s="111" customFormat="1" ht="12" customHeight="1" thickBot="1">
      <c r="A86" s="479" t="s">
        <v>346</v>
      </c>
      <c r="B86" s="456" t="s">
        <v>347</v>
      </c>
      <c r="C86" s="334"/>
    </row>
    <row r="87" spans="1:3" s="111" customFormat="1" ht="12" customHeight="1" thickBot="1">
      <c r="A87" s="476" t="s">
        <v>348</v>
      </c>
      <c r="B87" s="324" t="s">
        <v>490</v>
      </c>
      <c r="C87" s="499"/>
    </row>
    <row r="88" spans="1:3" s="111" customFormat="1" ht="12" customHeight="1" thickBot="1">
      <c r="A88" s="476" t="s">
        <v>522</v>
      </c>
      <c r="B88" s="324" t="s">
        <v>349</v>
      </c>
      <c r="C88" s="499"/>
    </row>
    <row r="89" spans="1:3" s="111" customFormat="1" ht="12" customHeight="1" thickBot="1">
      <c r="A89" s="476" t="s">
        <v>523</v>
      </c>
      <c r="B89" s="461" t="s">
        <v>493</v>
      </c>
      <c r="C89" s="335">
        <f>+C66+C70+C75+C78+C82+C88+C87</f>
        <v>0</v>
      </c>
    </row>
    <row r="90" spans="1:3" s="111" customFormat="1" ht="12" customHeight="1" thickBot="1">
      <c r="A90" s="480" t="s">
        <v>524</v>
      </c>
      <c r="B90" s="462" t="s">
        <v>525</v>
      </c>
      <c r="C90" s="335">
        <f>+C65+C89</f>
        <v>3825000</v>
      </c>
    </row>
    <row r="91" spans="1:3" s="112" customFormat="1" ht="15" customHeight="1" thickBot="1">
      <c r="A91" s="268"/>
      <c r="B91" s="269"/>
      <c r="C91" s="398"/>
    </row>
    <row r="92" spans="1:3" s="71" customFormat="1" ht="16.5" customHeight="1" thickBot="1">
      <c r="A92" s="272"/>
      <c r="B92" s="273" t="s">
        <v>59</v>
      </c>
      <c r="C92" s="400"/>
    </row>
    <row r="93" spans="1:3" s="113" customFormat="1" ht="12" customHeight="1" thickBot="1">
      <c r="A93" s="446" t="s">
        <v>19</v>
      </c>
      <c r="B93" s="28" t="s">
        <v>529</v>
      </c>
      <c r="C93" s="328">
        <f>+C94+C95+C96+C97+C98+C111</f>
        <v>3825000</v>
      </c>
    </row>
    <row r="94" spans="1:3" ht="12" customHeight="1">
      <c r="A94" s="481" t="s">
        <v>101</v>
      </c>
      <c r="B94" s="7" t="s">
        <v>50</v>
      </c>
      <c r="C94" s="330">
        <v>2383000</v>
      </c>
    </row>
    <row r="95" spans="1:3" ht="12" customHeight="1">
      <c r="A95" s="474" t="s">
        <v>102</v>
      </c>
      <c r="B95" s="5" t="s">
        <v>188</v>
      </c>
      <c r="C95" s="331">
        <v>642000</v>
      </c>
    </row>
    <row r="96" spans="1:3" ht="12" customHeight="1">
      <c r="A96" s="474" t="s">
        <v>103</v>
      </c>
      <c r="B96" s="5" t="s">
        <v>144</v>
      </c>
      <c r="C96" s="333"/>
    </row>
    <row r="97" spans="1:3" ht="12" customHeight="1">
      <c r="A97" s="474" t="s">
        <v>104</v>
      </c>
      <c r="B97" s="8" t="s">
        <v>189</v>
      </c>
      <c r="C97" s="333"/>
    </row>
    <row r="98" spans="1:3" ht="12" customHeight="1">
      <c r="A98" s="474" t="s">
        <v>115</v>
      </c>
      <c r="B98" s="16" t="s">
        <v>190</v>
      </c>
      <c r="C98" s="333">
        <v>800000</v>
      </c>
    </row>
    <row r="99" spans="1:3" ht="12" customHeight="1">
      <c r="A99" s="474" t="s">
        <v>105</v>
      </c>
      <c r="B99" s="5" t="s">
        <v>526</v>
      </c>
      <c r="C99" s="333"/>
    </row>
    <row r="100" spans="1:3" ht="12" customHeight="1">
      <c r="A100" s="474" t="s">
        <v>106</v>
      </c>
      <c r="B100" s="164" t="s">
        <v>456</v>
      </c>
      <c r="C100" s="333"/>
    </row>
    <row r="101" spans="1:3" ht="12" customHeight="1">
      <c r="A101" s="474" t="s">
        <v>116</v>
      </c>
      <c r="B101" s="164" t="s">
        <v>455</v>
      </c>
      <c r="C101" s="333"/>
    </row>
    <row r="102" spans="1:3" ht="12" customHeight="1">
      <c r="A102" s="474" t="s">
        <v>117</v>
      </c>
      <c r="B102" s="164" t="s">
        <v>365</v>
      </c>
      <c r="C102" s="333"/>
    </row>
    <row r="103" spans="1:3" ht="12" customHeight="1">
      <c r="A103" s="474" t="s">
        <v>118</v>
      </c>
      <c r="B103" s="165" t="s">
        <v>366</v>
      </c>
      <c r="C103" s="333"/>
    </row>
    <row r="104" spans="1:3" ht="12" customHeight="1">
      <c r="A104" s="474" t="s">
        <v>119</v>
      </c>
      <c r="B104" s="165" t="s">
        <v>367</v>
      </c>
      <c r="C104" s="333"/>
    </row>
    <row r="105" spans="1:3" ht="12" customHeight="1">
      <c r="A105" s="474" t="s">
        <v>121</v>
      </c>
      <c r="B105" s="164" t="s">
        <v>368</v>
      </c>
      <c r="C105" s="333"/>
    </row>
    <row r="106" spans="1:3" ht="12" customHeight="1">
      <c r="A106" s="474" t="s">
        <v>191</v>
      </c>
      <c r="B106" s="164" t="s">
        <v>369</v>
      </c>
      <c r="C106" s="333"/>
    </row>
    <row r="107" spans="1:3" ht="12" customHeight="1">
      <c r="A107" s="474" t="s">
        <v>363</v>
      </c>
      <c r="B107" s="165" t="s">
        <v>370</v>
      </c>
      <c r="C107" s="333"/>
    </row>
    <row r="108" spans="1:3" ht="12" customHeight="1">
      <c r="A108" s="482" t="s">
        <v>364</v>
      </c>
      <c r="B108" s="166" t="s">
        <v>371</v>
      </c>
      <c r="C108" s="333"/>
    </row>
    <row r="109" spans="1:3" ht="12" customHeight="1">
      <c r="A109" s="474" t="s">
        <v>453</v>
      </c>
      <c r="B109" s="166" t="s">
        <v>372</v>
      </c>
      <c r="C109" s="333"/>
    </row>
    <row r="110" spans="1:3" ht="12" customHeight="1">
      <c r="A110" s="474" t="s">
        <v>454</v>
      </c>
      <c r="B110" s="165" t="s">
        <v>373</v>
      </c>
      <c r="C110" s="331">
        <v>800000</v>
      </c>
    </row>
    <row r="111" spans="1:3" ht="12" customHeight="1">
      <c r="A111" s="474" t="s">
        <v>458</v>
      </c>
      <c r="B111" s="8" t="s">
        <v>51</v>
      </c>
      <c r="C111" s="331"/>
    </row>
    <row r="112" spans="1:3" ht="12" customHeight="1">
      <c r="A112" s="475" t="s">
        <v>459</v>
      </c>
      <c r="B112" s="5" t="s">
        <v>527</v>
      </c>
      <c r="C112" s="333"/>
    </row>
    <row r="113" spans="1:3" ht="12" customHeight="1" thickBot="1">
      <c r="A113" s="483" t="s">
        <v>460</v>
      </c>
      <c r="B113" s="167" t="s">
        <v>528</v>
      </c>
      <c r="C113" s="336"/>
    </row>
    <row r="114" spans="1:3" ht="12" customHeight="1" thickBot="1">
      <c r="A114" s="34" t="s">
        <v>20</v>
      </c>
      <c r="B114" s="27" t="s">
        <v>374</v>
      </c>
      <c r="C114" s="329">
        <f>+C115+C117+C119</f>
        <v>0</v>
      </c>
    </row>
    <row r="115" spans="1:3" ht="12" customHeight="1">
      <c r="A115" s="473" t="s">
        <v>107</v>
      </c>
      <c r="B115" s="5" t="s">
        <v>237</v>
      </c>
      <c r="C115" s="332"/>
    </row>
    <row r="116" spans="1:3" ht="12" customHeight="1">
      <c r="A116" s="473" t="s">
        <v>108</v>
      </c>
      <c r="B116" s="9" t="s">
        <v>378</v>
      </c>
      <c r="C116" s="332"/>
    </row>
    <row r="117" spans="1:3" ht="12" customHeight="1">
      <c r="A117" s="473" t="s">
        <v>109</v>
      </c>
      <c r="B117" s="9" t="s">
        <v>192</v>
      </c>
      <c r="C117" s="331"/>
    </row>
    <row r="118" spans="1:3" ht="12" customHeight="1">
      <c r="A118" s="473" t="s">
        <v>110</v>
      </c>
      <c r="B118" s="9" t="s">
        <v>379</v>
      </c>
      <c r="C118" s="297"/>
    </row>
    <row r="119" spans="1:3" ht="12" customHeight="1">
      <c r="A119" s="473" t="s">
        <v>111</v>
      </c>
      <c r="B119" s="326" t="s">
        <v>240</v>
      </c>
      <c r="C119" s="297"/>
    </row>
    <row r="120" spans="1:3" ht="12" customHeight="1">
      <c r="A120" s="473" t="s">
        <v>120</v>
      </c>
      <c r="B120" s="325" t="s">
        <v>443</v>
      </c>
      <c r="C120" s="297"/>
    </row>
    <row r="121" spans="1:3" ht="12" customHeight="1">
      <c r="A121" s="473" t="s">
        <v>122</v>
      </c>
      <c r="B121" s="450" t="s">
        <v>384</v>
      </c>
      <c r="C121" s="297"/>
    </row>
    <row r="122" spans="1:3" ht="12" customHeight="1">
      <c r="A122" s="473" t="s">
        <v>193</v>
      </c>
      <c r="B122" s="165" t="s">
        <v>367</v>
      </c>
      <c r="C122" s="297"/>
    </row>
    <row r="123" spans="1:3" ht="12" customHeight="1">
      <c r="A123" s="473" t="s">
        <v>194</v>
      </c>
      <c r="B123" s="165" t="s">
        <v>383</v>
      </c>
      <c r="C123" s="297"/>
    </row>
    <row r="124" spans="1:3" ht="12" customHeight="1">
      <c r="A124" s="473" t="s">
        <v>195</v>
      </c>
      <c r="B124" s="165" t="s">
        <v>382</v>
      </c>
      <c r="C124" s="297"/>
    </row>
    <row r="125" spans="1:3" ht="12" customHeight="1">
      <c r="A125" s="473" t="s">
        <v>375</v>
      </c>
      <c r="B125" s="165" t="s">
        <v>370</v>
      </c>
      <c r="C125" s="297"/>
    </row>
    <row r="126" spans="1:3" ht="12" customHeight="1">
      <c r="A126" s="473" t="s">
        <v>376</v>
      </c>
      <c r="B126" s="165" t="s">
        <v>381</v>
      </c>
      <c r="C126" s="297"/>
    </row>
    <row r="127" spans="1:3" ht="12" customHeight="1" thickBot="1">
      <c r="A127" s="482" t="s">
        <v>377</v>
      </c>
      <c r="B127" s="165" t="s">
        <v>380</v>
      </c>
      <c r="C127" s="299"/>
    </row>
    <row r="128" spans="1:3" ht="12" customHeight="1" thickBot="1">
      <c r="A128" s="34" t="s">
        <v>21</v>
      </c>
      <c r="B128" s="145" t="s">
        <v>463</v>
      </c>
      <c r="C128" s="329">
        <f>+C93+C114</f>
        <v>3825000</v>
      </c>
    </row>
    <row r="129" spans="1:3" ht="12" customHeight="1" thickBot="1">
      <c r="A129" s="34" t="s">
        <v>22</v>
      </c>
      <c r="B129" s="145" t="s">
        <v>464</v>
      </c>
      <c r="C129" s="329">
        <f>+C130+C131+C132</f>
        <v>0</v>
      </c>
    </row>
    <row r="130" spans="1:3" s="113" customFormat="1" ht="12" customHeight="1">
      <c r="A130" s="473" t="s">
        <v>279</v>
      </c>
      <c r="B130" s="6" t="s">
        <v>532</v>
      </c>
      <c r="C130" s="297"/>
    </row>
    <row r="131" spans="1:3" ht="12" customHeight="1">
      <c r="A131" s="473" t="s">
        <v>280</v>
      </c>
      <c r="B131" s="6" t="s">
        <v>472</v>
      </c>
      <c r="C131" s="297"/>
    </row>
    <row r="132" spans="1:3" ht="12" customHeight="1" thickBot="1">
      <c r="A132" s="482" t="s">
        <v>281</v>
      </c>
      <c r="B132" s="4" t="s">
        <v>531</v>
      </c>
      <c r="C132" s="297"/>
    </row>
    <row r="133" spans="1:3" ht="12" customHeight="1" thickBot="1">
      <c r="A133" s="34" t="s">
        <v>23</v>
      </c>
      <c r="B133" s="145" t="s">
        <v>465</v>
      </c>
      <c r="C133" s="329">
        <f>+C134+C135+C136+C137+C138+C139</f>
        <v>0</v>
      </c>
    </row>
    <row r="134" spans="1:3" ht="12" customHeight="1">
      <c r="A134" s="473" t="s">
        <v>94</v>
      </c>
      <c r="B134" s="6" t="s">
        <v>474</v>
      </c>
      <c r="C134" s="297"/>
    </row>
    <row r="135" spans="1:3" ht="12" customHeight="1">
      <c r="A135" s="473" t="s">
        <v>95</v>
      </c>
      <c r="B135" s="6" t="s">
        <v>466</v>
      </c>
      <c r="C135" s="297"/>
    </row>
    <row r="136" spans="1:3" ht="12" customHeight="1">
      <c r="A136" s="473" t="s">
        <v>96</v>
      </c>
      <c r="B136" s="6" t="s">
        <v>467</v>
      </c>
      <c r="C136" s="297"/>
    </row>
    <row r="137" spans="1:3" ht="12" customHeight="1">
      <c r="A137" s="473" t="s">
        <v>180</v>
      </c>
      <c r="B137" s="6" t="s">
        <v>530</v>
      </c>
      <c r="C137" s="297"/>
    </row>
    <row r="138" spans="1:3" ht="12" customHeight="1">
      <c r="A138" s="473" t="s">
        <v>181</v>
      </c>
      <c r="B138" s="6" t="s">
        <v>469</v>
      </c>
      <c r="C138" s="297"/>
    </row>
    <row r="139" spans="1:3" s="113" customFormat="1" ht="12" customHeight="1" thickBot="1">
      <c r="A139" s="482" t="s">
        <v>182</v>
      </c>
      <c r="B139" s="4" t="s">
        <v>470</v>
      </c>
      <c r="C139" s="297"/>
    </row>
    <row r="140" spans="1:11" ht="12" customHeight="1" thickBot="1">
      <c r="A140" s="34" t="s">
        <v>24</v>
      </c>
      <c r="B140" s="145" t="s">
        <v>556</v>
      </c>
      <c r="C140" s="335">
        <f>+C141+C142+C144+C145+C143</f>
        <v>0</v>
      </c>
      <c r="K140" s="279"/>
    </row>
    <row r="141" spans="1:3" ht="12.75">
      <c r="A141" s="473" t="s">
        <v>97</v>
      </c>
      <c r="B141" s="6" t="s">
        <v>385</v>
      </c>
      <c r="C141" s="297"/>
    </row>
    <row r="142" spans="1:3" ht="12" customHeight="1">
      <c r="A142" s="473" t="s">
        <v>98</v>
      </c>
      <c r="B142" s="6" t="s">
        <v>386</v>
      </c>
      <c r="C142" s="297"/>
    </row>
    <row r="143" spans="1:3" s="113" customFormat="1" ht="12" customHeight="1">
      <c r="A143" s="473" t="s">
        <v>299</v>
      </c>
      <c r="B143" s="6" t="s">
        <v>555</v>
      </c>
      <c r="C143" s="297"/>
    </row>
    <row r="144" spans="1:3" s="113" customFormat="1" ht="12" customHeight="1">
      <c r="A144" s="473" t="s">
        <v>300</v>
      </c>
      <c r="B144" s="6" t="s">
        <v>479</v>
      </c>
      <c r="C144" s="297"/>
    </row>
    <row r="145" spans="1:3" s="113" customFormat="1" ht="12" customHeight="1" thickBot="1">
      <c r="A145" s="482" t="s">
        <v>301</v>
      </c>
      <c r="B145" s="4" t="s">
        <v>405</v>
      </c>
      <c r="C145" s="297"/>
    </row>
    <row r="146" spans="1:3" s="113" customFormat="1" ht="12" customHeight="1" thickBot="1">
      <c r="A146" s="34" t="s">
        <v>25</v>
      </c>
      <c r="B146" s="145" t="s">
        <v>480</v>
      </c>
      <c r="C146" s="337">
        <f>+C147+C148+C149+C150+C151</f>
        <v>0</v>
      </c>
    </row>
    <row r="147" spans="1:3" s="113" customFormat="1" ht="12" customHeight="1">
      <c r="A147" s="473" t="s">
        <v>99</v>
      </c>
      <c r="B147" s="6" t="s">
        <v>475</v>
      </c>
      <c r="C147" s="297"/>
    </row>
    <row r="148" spans="1:3" s="113" customFormat="1" ht="12" customHeight="1">
      <c r="A148" s="473" t="s">
        <v>100</v>
      </c>
      <c r="B148" s="6" t="s">
        <v>482</v>
      </c>
      <c r="C148" s="297"/>
    </row>
    <row r="149" spans="1:3" s="113" customFormat="1" ht="12" customHeight="1">
      <c r="A149" s="473" t="s">
        <v>311</v>
      </c>
      <c r="B149" s="6" t="s">
        <v>477</v>
      </c>
      <c r="C149" s="297"/>
    </row>
    <row r="150" spans="1:3" ht="12.75" customHeight="1">
      <c r="A150" s="473" t="s">
        <v>312</v>
      </c>
      <c r="B150" s="6" t="s">
        <v>533</v>
      </c>
      <c r="C150" s="297"/>
    </row>
    <row r="151" spans="1:3" ht="12.75" customHeight="1" thickBot="1">
      <c r="A151" s="482" t="s">
        <v>481</v>
      </c>
      <c r="B151" s="4" t="s">
        <v>484</v>
      </c>
      <c r="C151" s="299"/>
    </row>
    <row r="152" spans="1:3" ht="12.75" customHeight="1" thickBot="1">
      <c r="A152" s="536" t="s">
        <v>26</v>
      </c>
      <c r="B152" s="145" t="s">
        <v>485</v>
      </c>
      <c r="C152" s="337"/>
    </row>
    <row r="153" spans="1:3" ht="12" customHeight="1" thickBot="1">
      <c r="A153" s="536" t="s">
        <v>27</v>
      </c>
      <c r="B153" s="145" t="s">
        <v>486</v>
      </c>
      <c r="C153" s="337"/>
    </row>
    <row r="154" spans="1:3" ht="15" customHeight="1" thickBot="1">
      <c r="A154" s="34" t="s">
        <v>28</v>
      </c>
      <c r="B154" s="145" t="s">
        <v>488</v>
      </c>
      <c r="C154" s="464">
        <f>+C129+C133+C140+C146+C152+C153</f>
        <v>0</v>
      </c>
    </row>
    <row r="155" spans="1:3" ht="13.5" thickBot="1">
      <c r="A155" s="484" t="s">
        <v>29</v>
      </c>
      <c r="B155" s="417" t="s">
        <v>487</v>
      </c>
      <c r="C155" s="464">
        <f>+C128+C154</f>
        <v>3825000</v>
      </c>
    </row>
    <row r="156" spans="1:3" ht="15" customHeight="1" thickBot="1">
      <c r="A156" s="425"/>
      <c r="B156" s="426"/>
      <c r="C156" s="427"/>
    </row>
    <row r="157" spans="1:3" ht="14.25" customHeight="1" thickBot="1">
      <c r="A157" s="277" t="s">
        <v>534</v>
      </c>
      <c r="B157" s="278"/>
      <c r="C157" s="142">
        <v>2</v>
      </c>
    </row>
    <row r="158" spans="1:3" ht="13.5" thickBot="1">
      <c r="A158" s="277" t="s">
        <v>211</v>
      </c>
      <c r="B158" s="278"/>
      <c r="C158" s="1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8" customWidth="1"/>
    <col min="2" max="2" width="72.00390625" style="429" customWidth="1"/>
    <col min="3" max="3" width="25.00390625" style="430" customWidth="1"/>
    <col min="4" max="16384" width="9.375" style="2" customWidth="1"/>
  </cols>
  <sheetData>
    <row r="1" spans="1:3" s="623" customFormat="1" ht="16.5" customHeight="1" thickBot="1">
      <c r="A1" s="620"/>
      <c r="B1" s="621"/>
      <c r="C1" s="622" t="s">
        <v>681</v>
      </c>
    </row>
    <row r="2" spans="1:3" s="109" customFormat="1" ht="21" customHeight="1">
      <c r="A2" s="444" t="s">
        <v>64</v>
      </c>
      <c r="B2" s="389" t="s">
        <v>233</v>
      </c>
      <c r="C2" s="391" t="s">
        <v>55</v>
      </c>
    </row>
    <row r="3" spans="1:3" s="109" customFormat="1" ht="16.5" thickBot="1">
      <c r="A3" s="257" t="s">
        <v>208</v>
      </c>
      <c r="B3" s="390" t="s">
        <v>543</v>
      </c>
      <c r="C3" s="535" t="s">
        <v>446</v>
      </c>
    </row>
    <row r="4" spans="1:3" s="110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392" t="s">
        <v>57</v>
      </c>
    </row>
    <row r="6" spans="1:3" s="71" customFormat="1" ht="12.75" customHeight="1" thickBot="1">
      <c r="A6" s="224"/>
      <c r="B6" s="225" t="s">
        <v>508</v>
      </c>
      <c r="C6" s="226" t="s">
        <v>509</v>
      </c>
    </row>
    <row r="7" spans="1:3" s="71" customFormat="1" ht="15.75" customHeight="1" thickBot="1">
      <c r="A7" s="262"/>
      <c r="B7" s="263" t="s">
        <v>58</v>
      </c>
      <c r="C7" s="393"/>
    </row>
    <row r="8" spans="1:3" s="71" customFormat="1" ht="12" customHeight="1" thickBot="1">
      <c r="A8" s="34" t="s">
        <v>19</v>
      </c>
      <c r="B8" s="18" t="s">
        <v>263</v>
      </c>
      <c r="C8" s="329">
        <f>+C9+C10+C11+C12+C13+C14</f>
        <v>0</v>
      </c>
    </row>
    <row r="9" spans="1:3" s="111" customFormat="1" ht="12" customHeight="1">
      <c r="A9" s="473" t="s">
        <v>101</v>
      </c>
      <c r="B9" s="454" t="s">
        <v>264</v>
      </c>
      <c r="C9" s="332"/>
    </row>
    <row r="10" spans="1:3" s="112" customFormat="1" ht="12" customHeight="1">
      <c r="A10" s="474" t="s">
        <v>102</v>
      </c>
      <c r="B10" s="455" t="s">
        <v>265</v>
      </c>
      <c r="C10" s="331"/>
    </row>
    <row r="11" spans="1:3" s="112" customFormat="1" ht="12" customHeight="1">
      <c r="A11" s="474" t="s">
        <v>103</v>
      </c>
      <c r="B11" s="455" t="s">
        <v>565</v>
      </c>
      <c r="C11" s="331"/>
    </row>
    <row r="12" spans="1:3" s="112" customFormat="1" ht="12" customHeight="1">
      <c r="A12" s="474" t="s">
        <v>104</v>
      </c>
      <c r="B12" s="455" t="s">
        <v>267</v>
      </c>
      <c r="C12" s="331"/>
    </row>
    <row r="13" spans="1:3" s="112" customFormat="1" ht="12" customHeight="1">
      <c r="A13" s="474" t="s">
        <v>153</v>
      </c>
      <c r="B13" s="455" t="s">
        <v>521</v>
      </c>
      <c r="C13" s="331"/>
    </row>
    <row r="14" spans="1:3" s="111" customFormat="1" ht="12" customHeight="1" thickBot="1">
      <c r="A14" s="475" t="s">
        <v>105</v>
      </c>
      <c r="B14" s="456" t="s">
        <v>448</v>
      </c>
      <c r="C14" s="331"/>
    </row>
    <row r="15" spans="1:3" s="111" customFormat="1" ht="12" customHeight="1" thickBot="1">
      <c r="A15" s="34" t="s">
        <v>20</v>
      </c>
      <c r="B15" s="324" t="s">
        <v>268</v>
      </c>
      <c r="C15" s="329">
        <f>+C16+C17+C18+C19+C20</f>
        <v>0</v>
      </c>
    </row>
    <row r="16" spans="1:3" s="111" customFormat="1" ht="12" customHeight="1">
      <c r="A16" s="473" t="s">
        <v>107</v>
      </c>
      <c r="B16" s="454" t="s">
        <v>269</v>
      </c>
      <c r="C16" s="332"/>
    </row>
    <row r="17" spans="1:3" s="111" customFormat="1" ht="12" customHeight="1">
      <c r="A17" s="474" t="s">
        <v>108</v>
      </c>
      <c r="B17" s="455" t="s">
        <v>270</v>
      </c>
      <c r="C17" s="331"/>
    </row>
    <row r="18" spans="1:3" s="111" customFormat="1" ht="12" customHeight="1">
      <c r="A18" s="474" t="s">
        <v>109</v>
      </c>
      <c r="B18" s="455" t="s">
        <v>437</v>
      </c>
      <c r="C18" s="331"/>
    </row>
    <row r="19" spans="1:3" s="111" customFormat="1" ht="12" customHeight="1">
      <c r="A19" s="474" t="s">
        <v>110</v>
      </c>
      <c r="B19" s="455" t="s">
        <v>438</v>
      </c>
      <c r="C19" s="331"/>
    </row>
    <row r="20" spans="1:3" s="111" customFormat="1" ht="12" customHeight="1">
      <c r="A20" s="474" t="s">
        <v>111</v>
      </c>
      <c r="B20" s="455" t="s">
        <v>271</v>
      </c>
      <c r="C20" s="331"/>
    </row>
    <row r="21" spans="1:3" s="112" customFormat="1" ht="12" customHeight="1" thickBot="1">
      <c r="A21" s="475" t="s">
        <v>120</v>
      </c>
      <c r="B21" s="456" t="s">
        <v>272</v>
      </c>
      <c r="C21" s="333"/>
    </row>
    <row r="22" spans="1:3" s="112" customFormat="1" ht="12" customHeight="1" thickBot="1">
      <c r="A22" s="34" t="s">
        <v>21</v>
      </c>
      <c r="B22" s="18" t="s">
        <v>273</v>
      </c>
      <c r="C22" s="329">
        <f>+C23+C24+C25+C26+C27</f>
        <v>0</v>
      </c>
    </row>
    <row r="23" spans="1:3" s="112" customFormat="1" ht="12" customHeight="1">
      <c r="A23" s="473" t="s">
        <v>90</v>
      </c>
      <c r="B23" s="454" t="s">
        <v>274</v>
      </c>
      <c r="C23" s="332"/>
    </row>
    <row r="24" spans="1:3" s="111" customFormat="1" ht="12" customHeight="1">
      <c r="A24" s="474" t="s">
        <v>91</v>
      </c>
      <c r="B24" s="455" t="s">
        <v>275</v>
      </c>
      <c r="C24" s="331"/>
    </row>
    <row r="25" spans="1:3" s="112" customFormat="1" ht="12" customHeight="1">
      <c r="A25" s="474" t="s">
        <v>92</v>
      </c>
      <c r="B25" s="455" t="s">
        <v>439</v>
      </c>
      <c r="C25" s="331"/>
    </row>
    <row r="26" spans="1:3" s="112" customFormat="1" ht="12" customHeight="1">
      <c r="A26" s="474" t="s">
        <v>93</v>
      </c>
      <c r="B26" s="455" t="s">
        <v>440</v>
      </c>
      <c r="C26" s="331"/>
    </row>
    <row r="27" spans="1:3" s="112" customFormat="1" ht="12" customHeight="1">
      <c r="A27" s="474" t="s">
        <v>176</v>
      </c>
      <c r="B27" s="455" t="s">
        <v>276</v>
      </c>
      <c r="C27" s="331"/>
    </row>
    <row r="28" spans="1:3" s="112" customFormat="1" ht="12" customHeight="1" thickBot="1">
      <c r="A28" s="475" t="s">
        <v>177</v>
      </c>
      <c r="B28" s="456" t="s">
        <v>277</v>
      </c>
      <c r="C28" s="333"/>
    </row>
    <row r="29" spans="1:3" s="112" customFormat="1" ht="12" customHeight="1" thickBot="1">
      <c r="A29" s="34" t="s">
        <v>178</v>
      </c>
      <c r="B29" s="18" t="s">
        <v>278</v>
      </c>
      <c r="C29" s="335">
        <f>SUM(C30:C36)</f>
        <v>0</v>
      </c>
    </row>
    <row r="30" spans="1:3" s="112" customFormat="1" ht="12" customHeight="1">
      <c r="A30" s="473" t="s">
        <v>279</v>
      </c>
      <c r="B30" s="454" t="s">
        <v>596</v>
      </c>
      <c r="C30" s="332"/>
    </row>
    <row r="31" spans="1:3" s="112" customFormat="1" ht="12" customHeight="1">
      <c r="A31" s="474" t="s">
        <v>280</v>
      </c>
      <c r="B31" s="455" t="s">
        <v>571</v>
      </c>
      <c r="C31" s="331"/>
    </row>
    <row r="32" spans="1:3" s="112" customFormat="1" ht="12" customHeight="1">
      <c r="A32" s="474" t="s">
        <v>281</v>
      </c>
      <c r="B32" s="455" t="s">
        <v>572</v>
      </c>
      <c r="C32" s="331"/>
    </row>
    <row r="33" spans="1:3" s="112" customFormat="1" ht="12" customHeight="1">
      <c r="A33" s="474" t="s">
        <v>282</v>
      </c>
      <c r="B33" s="455" t="s">
        <v>573</v>
      </c>
      <c r="C33" s="331"/>
    </row>
    <row r="34" spans="1:3" s="112" customFormat="1" ht="12" customHeight="1">
      <c r="A34" s="474" t="s">
        <v>567</v>
      </c>
      <c r="B34" s="455" t="s">
        <v>283</v>
      </c>
      <c r="C34" s="331"/>
    </row>
    <row r="35" spans="1:3" s="112" customFormat="1" ht="12" customHeight="1">
      <c r="A35" s="474" t="s">
        <v>568</v>
      </c>
      <c r="B35" s="455" t="s">
        <v>284</v>
      </c>
      <c r="C35" s="331"/>
    </row>
    <row r="36" spans="1:3" s="112" customFormat="1" ht="12" customHeight="1" thickBot="1">
      <c r="A36" s="475" t="s">
        <v>569</v>
      </c>
      <c r="B36" s="561" t="s">
        <v>285</v>
      </c>
      <c r="C36" s="333"/>
    </row>
    <row r="37" spans="1:3" s="112" customFormat="1" ht="12" customHeight="1" thickBot="1">
      <c r="A37" s="34" t="s">
        <v>23</v>
      </c>
      <c r="B37" s="18" t="s">
        <v>449</v>
      </c>
      <c r="C37" s="329">
        <f>SUM(C38:C48)</f>
        <v>0</v>
      </c>
    </row>
    <row r="38" spans="1:3" s="112" customFormat="1" ht="12" customHeight="1">
      <c r="A38" s="473" t="s">
        <v>94</v>
      </c>
      <c r="B38" s="454" t="s">
        <v>288</v>
      </c>
      <c r="C38" s="332"/>
    </row>
    <row r="39" spans="1:3" s="112" customFormat="1" ht="12" customHeight="1">
      <c r="A39" s="474" t="s">
        <v>95</v>
      </c>
      <c r="B39" s="455" t="s">
        <v>289</v>
      </c>
      <c r="C39" s="331"/>
    </row>
    <row r="40" spans="1:3" s="112" customFormat="1" ht="12" customHeight="1">
      <c r="A40" s="474" t="s">
        <v>96</v>
      </c>
      <c r="B40" s="455" t="s">
        <v>290</v>
      </c>
      <c r="C40" s="331"/>
    </row>
    <row r="41" spans="1:3" s="112" customFormat="1" ht="12" customHeight="1">
      <c r="A41" s="474" t="s">
        <v>180</v>
      </c>
      <c r="B41" s="455" t="s">
        <v>291</v>
      </c>
      <c r="C41" s="331"/>
    </row>
    <row r="42" spans="1:3" s="112" customFormat="1" ht="12" customHeight="1">
      <c r="A42" s="474" t="s">
        <v>181</v>
      </c>
      <c r="B42" s="455" t="s">
        <v>292</v>
      </c>
      <c r="C42" s="331"/>
    </row>
    <row r="43" spans="1:3" s="112" customFormat="1" ht="12" customHeight="1">
      <c r="A43" s="474" t="s">
        <v>182</v>
      </c>
      <c r="B43" s="455" t="s">
        <v>293</v>
      </c>
      <c r="C43" s="331"/>
    </row>
    <row r="44" spans="1:3" s="112" customFormat="1" ht="12" customHeight="1">
      <c r="A44" s="474" t="s">
        <v>183</v>
      </c>
      <c r="B44" s="455" t="s">
        <v>294</v>
      </c>
      <c r="C44" s="331"/>
    </row>
    <row r="45" spans="1:3" s="112" customFormat="1" ht="12" customHeight="1">
      <c r="A45" s="474" t="s">
        <v>184</v>
      </c>
      <c r="B45" s="455" t="s">
        <v>575</v>
      </c>
      <c r="C45" s="331"/>
    </row>
    <row r="46" spans="1:3" s="112" customFormat="1" ht="12" customHeight="1">
      <c r="A46" s="474" t="s">
        <v>286</v>
      </c>
      <c r="B46" s="455" t="s">
        <v>296</v>
      </c>
      <c r="C46" s="334"/>
    </row>
    <row r="47" spans="1:3" s="112" customFormat="1" ht="12" customHeight="1">
      <c r="A47" s="475" t="s">
        <v>287</v>
      </c>
      <c r="B47" s="456" t="s">
        <v>451</v>
      </c>
      <c r="C47" s="441"/>
    </row>
    <row r="48" spans="1:3" s="112" customFormat="1" ht="12" customHeight="1" thickBot="1">
      <c r="A48" s="475" t="s">
        <v>450</v>
      </c>
      <c r="B48" s="456" t="s">
        <v>297</v>
      </c>
      <c r="C48" s="441"/>
    </row>
    <row r="49" spans="1:3" s="112" customFormat="1" ht="12" customHeight="1" thickBot="1">
      <c r="A49" s="34" t="s">
        <v>24</v>
      </c>
      <c r="B49" s="18" t="s">
        <v>298</v>
      </c>
      <c r="C49" s="329">
        <f>SUM(C50:C54)</f>
        <v>0</v>
      </c>
    </row>
    <row r="50" spans="1:3" s="112" customFormat="1" ht="12" customHeight="1">
      <c r="A50" s="473" t="s">
        <v>97</v>
      </c>
      <c r="B50" s="454" t="s">
        <v>302</v>
      </c>
      <c r="C50" s="498"/>
    </row>
    <row r="51" spans="1:3" s="112" customFormat="1" ht="12" customHeight="1">
      <c r="A51" s="474" t="s">
        <v>98</v>
      </c>
      <c r="B51" s="455" t="s">
        <v>303</v>
      </c>
      <c r="C51" s="334"/>
    </row>
    <row r="52" spans="1:3" s="112" customFormat="1" ht="12" customHeight="1">
      <c r="A52" s="474" t="s">
        <v>299</v>
      </c>
      <c r="B52" s="455" t="s">
        <v>304</v>
      </c>
      <c r="C52" s="334"/>
    </row>
    <row r="53" spans="1:3" s="112" customFormat="1" ht="12" customHeight="1">
      <c r="A53" s="474" t="s">
        <v>300</v>
      </c>
      <c r="B53" s="455" t="s">
        <v>305</v>
      </c>
      <c r="C53" s="334"/>
    </row>
    <row r="54" spans="1:3" s="112" customFormat="1" ht="12" customHeight="1" thickBot="1">
      <c r="A54" s="475" t="s">
        <v>301</v>
      </c>
      <c r="B54" s="561" t="s">
        <v>306</v>
      </c>
      <c r="C54" s="441"/>
    </row>
    <row r="55" spans="1:3" s="112" customFormat="1" ht="12" customHeight="1" thickBot="1">
      <c r="A55" s="34" t="s">
        <v>185</v>
      </c>
      <c r="B55" s="18" t="s">
        <v>307</v>
      </c>
      <c r="C55" s="329">
        <f>SUM(C56:C58)</f>
        <v>0</v>
      </c>
    </row>
    <row r="56" spans="1:3" s="112" customFormat="1" ht="12" customHeight="1">
      <c r="A56" s="473" t="s">
        <v>99</v>
      </c>
      <c r="B56" s="454" t="s">
        <v>308</v>
      </c>
      <c r="C56" s="332"/>
    </row>
    <row r="57" spans="1:3" s="112" customFormat="1" ht="12" customHeight="1">
      <c r="A57" s="474" t="s">
        <v>100</v>
      </c>
      <c r="B57" s="455" t="s">
        <v>441</v>
      </c>
      <c r="C57" s="331"/>
    </row>
    <row r="58" spans="1:3" s="112" customFormat="1" ht="12" customHeight="1">
      <c r="A58" s="474" t="s">
        <v>311</v>
      </c>
      <c r="B58" s="455" t="s">
        <v>309</v>
      </c>
      <c r="C58" s="331"/>
    </row>
    <row r="59" spans="1:3" s="112" customFormat="1" ht="12" customHeight="1" thickBot="1">
      <c r="A59" s="475" t="s">
        <v>312</v>
      </c>
      <c r="B59" s="561" t="s">
        <v>310</v>
      </c>
      <c r="C59" s="333"/>
    </row>
    <row r="60" spans="1:3" s="112" customFormat="1" ht="12" customHeight="1" thickBot="1">
      <c r="A60" s="34" t="s">
        <v>26</v>
      </c>
      <c r="B60" s="324" t="s">
        <v>313</v>
      </c>
      <c r="C60" s="329">
        <f>SUM(C61:C63)</f>
        <v>0</v>
      </c>
    </row>
    <row r="61" spans="1:3" s="112" customFormat="1" ht="12" customHeight="1">
      <c r="A61" s="473" t="s">
        <v>186</v>
      </c>
      <c r="B61" s="454" t="s">
        <v>315</v>
      </c>
      <c r="C61" s="334"/>
    </row>
    <row r="62" spans="1:3" s="112" customFormat="1" ht="12" customHeight="1">
      <c r="A62" s="474" t="s">
        <v>187</v>
      </c>
      <c r="B62" s="455" t="s">
        <v>442</v>
      </c>
      <c r="C62" s="334"/>
    </row>
    <row r="63" spans="1:3" s="112" customFormat="1" ht="12" customHeight="1">
      <c r="A63" s="474" t="s">
        <v>239</v>
      </c>
      <c r="B63" s="455" t="s">
        <v>316</v>
      </c>
      <c r="C63" s="334"/>
    </row>
    <row r="64" spans="1:3" s="112" customFormat="1" ht="12" customHeight="1" thickBot="1">
      <c r="A64" s="475" t="s">
        <v>314</v>
      </c>
      <c r="B64" s="561" t="s">
        <v>317</v>
      </c>
      <c r="C64" s="334"/>
    </row>
    <row r="65" spans="1:3" s="112" customFormat="1" ht="12" customHeight="1" thickBot="1">
      <c r="A65" s="34" t="s">
        <v>27</v>
      </c>
      <c r="B65" s="18" t="s">
        <v>318</v>
      </c>
      <c r="C65" s="335">
        <f>+C8+C15+C22+C29+C37+C49+C55+C60</f>
        <v>0</v>
      </c>
    </row>
    <row r="66" spans="1:3" s="112" customFormat="1" ht="12" customHeight="1" thickBot="1">
      <c r="A66" s="476" t="s">
        <v>409</v>
      </c>
      <c r="B66" s="324" t="s">
        <v>320</v>
      </c>
      <c r="C66" s="329">
        <f>SUM(C67:C69)</f>
        <v>0</v>
      </c>
    </row>
    <row r="67" spans="1:3" s="112" customFormat="1" ht="12" customHeight="1">
      <c r="A67" s="473" t="s">
        <v>351</v>
      </c>
      <c r="B67" s="454" t="s">
        <v>321</v>
      </c>
      <c r="C67" s="334"/>
    </row>
    <row r="68" spans="1:3" s="112" customFormat="1" ht="12" customHeight="1">
      <c r="A68" s="474" t="s">
        <v>360</v>
      </c>
      <c r="B68" s="455" t="s">
        <v>322</v>
      </c>
      <c r="C68" s="334"/>
    </row>
    <row r="69" spans="1:3" s="112" customFormat="1" ht="12" customHeight="1" thickBot="1">
      <c r="A69" s="475" t="s">
        <v>361</v>
      </c>
      <c r="B69" s="565" t="s">
        <v>323</v>
      </c>
      <c r="C69" s="334"/>
    </row>
    <row r="70" spans="1:3" s="112" customFormat="1" ht="12" customHeight="1" thickBot="1">
      <c r="A70" s="476" t="s">
        <v>324</v>
      </c>
      <c r="B70" s="324" t="s">
        <v>325</v>
      </c>
      <c r="C70" s="329">
        <f>SUM(C71:C74)</f>
        <v>0</v>
      </c>
    </row>
    <row r="71" spans="1:3" s="112" customFormat="1" ht="12" customHeight="1">
      <c r="A71" s="473" t="s">
        <v>154</v>
      </c>
      <c r="B71" s="454" t="s">
        <v>326</v>
      </c>
      <c r="C71" s="334"/>
    </row>
    <row r="72" spans="1:3" s="112" customFormat="1" ht="12" customHeight="1">
      <c r="A72" s="474" t="s">
        <v>155</v>
      </c>
      <c r="B72" s="455" t="s">
        <v>327</v>
      </c>
      <c r="C72" s="334"/>
    </row>
    <row r="73" spans="1:3" s="112" customFormat="1" ht="12" customHeight="1">
      <c r="A73" s="474" t="s">
        <v>352</v>
      </c>
      <c r="B73" s="455" t="s">
        <v>328</v>
      </c>
      <c r="C73" s="334"/>
    </row>
    <row r="74" spans="1:3" s="112" customFormat="1" ht="12" customHeight="1" thickBot="1">
      <c r="A74" s="475" t="s">
        <v>353</v>
      </c>
      <c r="B74" s="456" t="s">
        <v>329</v>
      </c>
      <c r="C74" s="334"/>
    </row>
    <row r="75" spans="1:3" s="112" customFormat="1" ht="12" customHeight="1" thickBot="1">
      <c r="A75" s="476" t="s">
        <v>330</v>
      </c>
      <c r="B75" s="324" t="s">
        <v>331</v>
      </c>
      <c r="C75" s="329">
        <f>SUM(C76:C77)</f>
        <v>0</v>
      </c>
    </row>
    <row r="76" spans="1:3" s="112" customFormat="1" ht="12" customHeight="1">
      <c r="A76" s="473" t="s">
        <v>354</v>
      </c>
      <c r="B76" s="454" t="s">
        <v>332</v>
      </c>
      <c r="C76" s="334"/>
    </row>
    <row r="77" spans="1:3" s="112" customFormat="1" ht="12" customHeight="1" thickBot="1">
      <c r="A77" s="475" t="s">
        <v>355</v>
      </c>
      <c r="B77" s="456" t="s">
        <v>333</v>
      </c>
      <c r="C77" s="334"/>
    </row>
    <row r="78" spans="1:3" s="111" customFormat="1" ht="12" customHeight="1" thickBot="1">
      <c r="A78" s="476" t="s">
        <v>334</v>
      </c>
      <c r="B78" s="324" t="s">
        <v>335</v>
      </c>
      <c r="C78" s="329">
        <f>SUM(C79:C81)</f>
        <v>0</v>
      </c>
    </row>
    <row r="79" spans="1:3" s="112" customFormat="1" ht="12" customHeight="1">
      <c r="A79" s="473" t="s">
        <v>356</v>
      </c>
      <c r="B79" s="454" t="s">
        <v>336</v>
      </c>
      <c r="C79" s="334"/>
    </row>
    <row r="80" spans="1:3" s="112" customFormat="1" ht="12" customHeight="1">
      <c r="A80" s="474" t="s">
        <v>357</v>
      </c>
      <c r="B80" s="455" t="s">
        <v>337</v>
      </c>
      <c r="C80" s="334"/>
    </row>
    <row r="81" spans="1:3" s="112" customFormat="1" ht="12" customHeight="1" thickBot="1">
      <c r="A81" s="475" t="s">
        <v>358</v>
      </c>
      <c r="B81" s="456" t="s">
        <v>338</v>
      </c>
      <c r="C81" s="334"/>
    </row>
    <row r="82" spans="1:3" s="112" customFormat="1" ht="12" customHeight="1" thickBot="1">
      <c r="A82" s="476" t="s">
        <v>339</v>
      </c>
      <c r="B82" s="324" t="s">
        <v>359</v>
      </c>
      <c r="C82" s="329">
        <f>SUM(C83:C86)</f>
        <v>0</v>
      </c>
    </row>
    <row r="83" spans="1:3" s="112" customFormat="1" ht="12" customHeight="1">
      <c r="A83" s="477" t="s">
        <v>340</v>
      </c>
      <c r="B83" s="454" t="s">
        <v>341</v>
      </c>
      <c r="C83" s="334"/>
    </row>
    <row r="84" spans="1:3" s="112" customFormat="1" ht="12" customHeight="1">
      <c r="A84" s="478" t="s">
        <v>342</v>
      </c>
      <c r="B84" s="455" t="s">
        <v>343</v>
      </c>
      <c r="C84" s="334"/>
    </row>
    <row r="85" spans="1:3" s="112" customFormat="1" ht="12" customHeight="1">
      <c r="A85" s="478" t="s">
        <v>344</v>
      </c>
      <c r="B85" s="455" t="s">
        <v>345</v>
      </c>
      <c r="C85" s="334"/>
    </row>
    <row r="86" spans="1:3" s="111" customFormat="1" ht="12" customHeight="1" thickBot="1">
      <c r="A86" s="479" t="s">
        <v>346</v>
      </c>
      <c r="B86" s="456" t="s">
        <v>347</v>
      </c>
      <c r="C86" s="334"/>
    </row>
    <row r="87" spans="1:3" s="111" customFormat="1" ht="12" customHeight="1" thickBot="1">
      <c r="A87" s="476" t="s">
        <v>348</v>
      </c>
      <c r="B87" s="324" t="s">
        <v>490</v>
      </c>
      <c r="C87" s="499"/>
    </row>
    <row r="88" spans="1:3" s="111" customFormat="1" ht="12" customHeight="1" thickBot="1">
      <c r="A88" s="476" t="s">
        <v>522</v>
      </c>
      <c r="B88" s="324" t="s">
        <v>349</v>
      </c>
      <c r="C88" s="499"/>
    </row>
    <row r="89" spans="1:3" s="111" customFormat="1" ht="12" customHeight="1" thickBot="1">
      <c r="A89" s="476" t="s">
        <v>523</v>
      </c>
      <c r="B89" s="461" t="s">
        <v>493</v>
      </c>
      <c r="C89" s="335">
        <f>+C66+C70+C75+C78+C82+C88+C87</f>
        <v>0</v>
      </c>
    </row>
    <row r="90" spans="1:3" s="111" customFormat="1" ht="12" customHeight="1" thickBot="1">
      <c r="A90" s="480" t="s">
        <v>524</v>
      </c>
      <c r="B90" s="462" t="s">
        <v>525</v>
      </c>
      <c r="C90" s="335">
        <f>+C65+C89</f>
        <v>0</v>
      </c>
    </row>
    <row r="91" spans="1:3" s="112" customFormat="1" ht="15" customHeight="1" thickBot="1">
      <c r="A91" s="268"/>
      <c r="B91" s="269"/>
      <c r="C91" s="398"/>
    </row>
    <row r="92" spans="1:3" s="71" customFormat="1" ht="16.5" customHeight="1" thickBot="1">
      <c r="A92" s="272"/>
      <c r="B92" s="273" t="s">
        <v>59</v>
      </c>
      <c r="C92" s="400"/>
    </row>
    <row r="93" spans="1:3" s="113" customFormat="1" ht="12" customHeight="1" thickBot="1">
      <c r="A93" s="446" t="s">
        <v>19</v>
      </c>
      <c r="B93" s="28" t="s">
        <v>529</v>
      </c>
      <c r="C93" s="328">
        <f>+C94+C95+C96+C97+C98+C111</f>
        <v>0</v>
      </c>
    </row>
    <row r="94" spans="1:3" ht="12" customHeight="1">
      <c r="A94" s="481" t="s">
        <v>101</v>
      </c>
      <c r="B94" s="7" t="s">
        <v>50</v>
      </c>
      <c r="C94" s="330"/>
    </row>
    <row r="95" spans="1:3" ht="12" customHeight="1">
      <c r="A95" s="474" t="s">
        <v>102</v>
      </c>
      <c r="B95" s="5" t="s">
        <v>188</v>
      </c>
      <c r="C95" s="331"/>
    </row>
    <row r="96" spans="1:3" ht="12" customHeight="1">
      <c r="A96" s="474" t="s">
        <v>103</v>
      </c>
      <c r="B96" s="5" t="s">
        <v>144</v>
      </c>
      <c r="C96" s="333"/>
    </row>
    <row r="97" spans="1:3" ht="12" customHeight="1">
      <c r="A97" s="474" t="s">
        <v>104</v>
      </c>
      <c r="B97" s="8" t="s">
        <v>189</v>
      </c>
      <c r="C97" s="333"/>
    </row>
    <row r="98" spans="1:3" ht="12" customHeight="1">
      <c r="A98" s="474" t="s">
        <v>115</v>
      </c>
      <c r="B98" s="16" t="s">
        <v>190</v>
      </c>
      <c r="C98" s="333"/>
    </row>
    <row r="99" spans="1:3" ht="12" customHeight="1">
      <c r="A99" s="474" t="s">
        <v>105</v>
      </c>
      <c r="B99" s="5" t="s">
        <v>526</v>
      </c>
      <c r="C99" s="333"/>
    </row>
    <row r="100" spans="1:3" ht="12" customHeight="1">
      <c r="A100" s="474" t="s">
        <v>106</v>
      </c>
      <c r="B100" s="164" t="s">
        <v>456</v>
      </c>
      <c r="C100" s="333"/>
    </row>
    <row r="101" spans="1:3" ht="12" customHeight="1">
      <c r="A101" s="474" t="s">
        <v>116</v>
      </c>
      <c r="B101" s="164" t="s">
        <v>455</v>
      </c>
      <c r="C101" s="333"/>
    </row>
    <row r="102" spans="1:3" ht="12" customHeight="1">
      <c r="A102" s="474" t="s">
        <v>117</v>
      </c>
      <c r="B102" s="164" t="s">
        <v>365</v>
      </c>
      <c r="C102" s="333"/>
    </row>
    <row r="103" spans="1:3" ht="12" customHeight="1">
      <c r="A103" s="474" t="s">
        <v>118</v>
      </c>
      <c r="B103" s="165" t="s">
        <v>366</v>
      </c>
      <c r="C103" s="333"/>
    </row>
    <row r="104" spans="1:3" ht="12" customHeight="1">
      <c r="A104" s="474" t="s">
        <v>119</v>
      </c>
      <c r="B104" s="165" t="s">
        <v>367</v>
      </c>
      <c r="C104" s="333"/>
    </row>
    <row r="105" spans="1:3" ht="12" customHeight="1">
      <c r="A105" s="474" t="s">
        <v>121</v>
      </c>
      <c r="B105" s="164" t="s">
        <v>368</v>
      </c>
      <c r="C105" s="333"/>
    </row>
    <row r="106" spans="1:3" ht="12" customHeight="1">
      <c r="A106" s="474" t="s">
        <v>191</v>
      </c>
      <c r="B106" s="164" t="s">
        <v>369</v>
      </c>
      <c r="C106" s="333"/>
    </row>
    <row r="107" spans="1:3" ht="12" customHeight="1">
      <c r="A107" s="474" t="s">
        <v>363</v>
      </c>
      <c r="B107" s="165" t="s">
        <v>370</v>
      </c>
      <c r="C107" s="333"/>
    </row>
    <row r="108" spans="1:3" ht="12" customHeight="1">
      <c r="A108" s="482" t="s">
        <v>364</v>
      </c>
      <c r="B108" s="166" t="s">
        <v>371</v>
      </c>
      <c r="C108" s="333"/>
    </row>
    <row r="109" spans="1:3" ht="12" customHeight="1">
      <c r="A109" s="474" t="s">
        <v>453</v>
      </c>
      <c r="B109" s="166" t="s">
        <v>372</v>
      </c>
      <c r="C109" s="333"/>
    </row>
    <row r="110" spans="1:3" ht="12" customHeight="1">
      <c r="A110" s="474" t="s">
        <v>454</v>
      </c>
      <c r="B110" s="165" t="s">
        <v>373</v>
      </c>
      <c r="C110" s="331"/>
    </row>
    <row r="111" spans="1:3" ht="12" customHeight="1">
      <c r="A111" s="474" t="s">
        <v>458</v>
      </c>
      <c r="B111" s="8" t="s">
        <v>51</v>
      </c>
      <c r="C111" s="331"/>
    </row>
    <row r="112" spans="1:3" ht="12" customHeight="1">
      <c r="A112" s="475" t="s">
        <v>459</v>
      </c>
      <c r="B112" s="5" t="s">
        <v>527</v>
      </c>
      <c r="C112" s="333"/>
    </row>
    <row r="113" spans="1:3" ht="12" customHeight="1" thickBot="1">
      <c r="A113" s="483" t="s">
        <v>460</v>
      </c>
      <c r="B113" s="167" t="s">
        <v>528</v>
      </c>
      <c r="C113" s="336"/>
    </row>
    <row r="114" spans="1:3" ht="12" customHeight="1" thickBot="1">
      <c r="A114" s="34" t="s">
        <v>20</v>
      </c>
      <c r="B114" s="27" t="s">
        <v>374</v>
      </c>
      <c r="C114" s="329">
        <f>+C115+C117+C119</f>
        <v>0</v>
      </c>
    </row>
    <row r="115" spans="1:3" ht="12" customHeight="1">
      <c r="A115" s="473" t="s">
        <v>107</v>
      </c>
      <c r="B115" s="5" t="s">
        <v>237</v>
      </c>
      <c r="C115" s="332"/>
    </row>
    <row r="116" spans="1:3" ht="12" customHeight="1">
      <c r="A116" s="473" t="s">
        <v>108</v>
      </c>
      <c r="B116" s="9" t="s">
        <v>378</v>
      </c>
      <c r="C116" s="332"/>
    </row>
    <row r="117" spans="1:3" ht="12" customHeight="1">
      <c r="A117" s="473" t="s">
        <v>109</v>
      </c>
      <c r="B117" s="9" t="s">
        <v>192</v>
      </c>
      <c r="C117" s="331"/>
    </row>
    <row r="118" spans="1:3" ht="12" customHeight="1">
      <c r="A118" s="473" t="s">
        <v>110</v>
      </c>
      <c r="B118" s="9" t="s">
        <v>379</v>
      </c>
      <c r="C118" s="297"/>
    </row>
    <row r="119" spans="1:3" ht="12" customHeight="1">
      <c r="A119" s="473" t="s">
        <v>111</v>
      </c>
      <c r="B119" s="326" t="s">
        <v>240</v>
      </c>
      <c r="C119" s="297"/>
    </row>
    <row r="120" spans="1:3" ht="12" customHeight="1">
      <c r="A120" s="473" t="s">
        <v>120</v>
      </c>
      <c r="B120" s="325" t="s">
        <v>443</v>
      </c>
      <c r="C120" s="297"/>
    </row>
    <row r="121" spans="1:3" ht="12" customHeight="1">
      <c r="A121" s="473" t="s">
        <v>122</v>
      </c>
      <c r="B121" s="450" t="s">
        <v>384</v>
      </c>
      <c r="C121" s="297"/>
    </row>
    <row r="122" spans="1:3" ht="12" customHeight="1">
      <c r="A122" s="473" t="s">
        <v>193</v>
      </c>
      <c r="B122" s="165" t="s">
        <v>367</v>
      </c>
      <c r="C122" s="297"/>
    </row>
    <row r="123" spans="1:3" ht="12" customHeight="1">
      <c r="A123" s="473" t="s">
        <v>194</v>
      </c>
      <c r="B123" s="165" t="s">
        <v>383</v>
      </c>
      <c r="C123" s="297"/>
    </row>
    <row r="124" spans="1:3" ht="12" customHeight="1">
      <c r="A124" s="473" t="s">
        <v>195</v>
      </c>
      <c r="B124" s="165" t="s">
        <v>382</v>
      </c>
      <c r="C124" s="297"/>
    </row>
    <row r="125" spans="1:3" ht="12" customHeight="1">
      <c r="A125" s="473" t="s">
        <v>375</v>
      </c>
      <c r="B125" s="165" t="s">
        <v>370</v>
      </c>
      <c r="C125" s="297"/>
    </row>
    <row r="126" spans="1:3" ht="12" customHeight="1">
      <c r="A126" s="473" t="s">
        <v>376</v>
      </c>
      <c r="B126" s="165" t="s">
        <v>381</v>
      </c>
      <c r="C126" s="297"/>
    </row>
    <row r="127" spans="1:3" ht="12" customHeight="1" thickBot="1">
      <c r="A127" s="482" t="s">
        <v>377</v>
      </c>
      <c r="B127" s="165" t="s">
        <v>380</v>
      </c>
      <c r="C127" s="299"/>
    </row>
    <row r="128" spans="1:3" ht="12" customHeight="1" thickBot="1">
      <c r="A128" s="34" t="s">
        <v>21</v>
      </c>
      <c r="B128" s="145" t="s">
        <v>463</v>
      </c>
      <c r="C128" s="329">
        <f>+C93+C114</f>
        <v>0</v>
      </c>
    </row>
    <row r="129" spans="1:3" ht="12" customHeight="1" thickBot="1">
      <c r="A129" s="34" t="s">
        <v>22</v>
      </c>
      <c r="B129" s="145" t="s">
        <v>464</v>
      </c>
      <c r="C129" s="329">
        <f>+C130+C131+C132</f>
        <v>0</v>
      </c>
    </row>
    <row r="130" spans="1:3" s="113" customFormat="1" ht="12" customHeight="1">
      <c r="A130" s="473" t="s">
        <v>279</v>
      </c>
      <c r="B130" s="6" t="s">
        <v>532</v>
      </c>
      <c r="C130" s="297"/>
    </row>
    <row r="131" spans="1:3" ht="12" customHeight="1">
      <c r="A131" s="473" t="s">
        <v>280</v>
      </c>
      <c r="B131" s="6" t="s">
        <v>472</v>
      </c>
      <c r="C131" s="297"/>
    </row>
    <row r="132" spans="1:3" ht="12" customHeight="1" thickBot="1">
      <c r="A132" s="482" t="s">
        <v>281</v>
      </c>
      <c r="B132" s="4" t="s">
        <v>531</v>
      </c>
      <c r="C132" s="297"/>
    </row>
    <row r="133" spans="1:3" ht="12" customHeight="1" thickBot="1">
      <c r="A133" s="34" t="s">
        <v>23</v>
      </c>
      <c r="B133" s="145" t="s">
        <v>465</v>
      </c>
      <c r="C133" s="329">
        <f>+C134+C135+C136+C137+C138+C139</f>
        <v>0</v>
      </c>
    </row>
    <row r="134" spans="1:3" ht="12" customHeight="1">
      <c r="A134" s="473" t="s">
        <v>94</v>
      </c>
      <c r="B134" s="6" t="s">
        <v>474</v>
      </c>
      <c r="C134" s="297"/>
    </row>
    <row r="135" spans="1:3" ht="12" customHeight="1">
      <c r="A135" s="473" t="s">
        <v>95</v>
      </c>
      <c r="B135" s="6" t="s">
        <v>466</v>
      </c>
      <c r="C135" s="297"/>
    </row>
    <row r="136" spans="1:3" ht="12" customHeight="1">
      <c r="A136" s="473" t="s">
        <v>96</v>
      </c>
      <c r="B136" s="6" t="s">
        <v>467</v>
      </c>
      <c r="C136" s="297"/>
    </row>
    <row r="137" spans="1:3" ht="12" customHeight="1">
      <c r="A137" s="473" t="s">
        <v>180</v>
      </c>
      <c r="B137" s="6" t="s">
        <v>530</v>
      </c>
      <c r="C137" s="297"/>
    </row>
    <row r="138" spans="1:3" ht="12" customHeight="1">
      <c r="A138" s="473" t="s">
        <v>181</v>
      </c>
      <c r="B138" s="6" t="s">
        <v>469</v>
      </c>
      <c r="C138" s="297"/>
    </row>
    <row r="139" spans="1:3" s="113" customFormat="1" ht="12" customHeight="1" thickBot="1">
      <c r="A139" s="482" t="s">
        <v>182</v>
      </c>
      <c r="B139" s="4" t="s">
        <v>470</v>
      </c>
      <c r="C139" s="297"/>
    </row>
    <row r="140" spans="1:11" ht="12" customHeight="1" thickBot="1">
      <c r="A140" s="34" t="s">
        <v>24</v>
      </c>
      <c r="B140" s="145" t="s">
        <v>556</v>
      </c>
      <c r="C140" s="335">
        <f>+C141+C142+C144+C145+C143</f>
        <v>0</v>
      </c>
      <c r="K140" s="279"/>
    </row>
    <row r="141" spans="1:3" ht="12.75">
      <c r="A141" s="473" t="s">
        <v>97</v>
      </c>
      <c r="B141" s="6" t="s">
        <v>385</v>
      </c>
      <c r="C141" s="297"/>
    </row>
    <row r="142" spans="1:3" ht="12" customHeight="1">
      <c r="A142" s="473" t="s">
        <v>98</v>
      </c>
      <c r="B142" s="6" t="s">
        <v>386</v>
      </c>
      <c r="C142" s="297"/>
    </row>
    <row r="143" spans="1:3" s="113" customFormat="1" ht="12" customHeight="1">
      <c r="A143" s="473" t="s">
        <v>299</v>
      </c>
      <c r="B143" s="6" t="s">
        <v>555</v>
      </c>
      <c r="C143" s="297"/>
    </row>
    <row r="144" spans="1:3" s="113" customFormat="1" ht="12" customHeight="1">
      <c r="A144" s="473" t="s">
        <v>300</v>
      </c>
      <c r="B144" s="6" t="s">
        <v>479</v>
      </c>
      <c r="C144" s="297"/>
    </row>
    <row r="145" spans="1:3" s="113" customFormat="1" ht="12" customHeight="1" thickBot="1">
      <c r="A145" s="482" t="s">
        <v>301</v>
      </c>
      <c r="B145" s="4" t="s">
        <v>405</v>
      </c>
      <c r="C145" s="297"/>
    </row>
    <row r="146" spans="1:3" s="113" customFormat="1" ht="12" customHeight="1" thickBot="1">
      <c r="A146" s="34" t="s">
        <v>25</v>
      </c>
      <c r="B146" s="145" t="s">
        <v>480</v>
      </c>
      <c r="C146" s="337">
        <f>+C147+C148+C149+C150+C151</f>
        <v>0</v>
      </c>
    </row>
    <row r="147" spans="1:3" s="113" customFormat="1" ht="12" customHeight="1">
      <c r="A147" s="473" t="s">
        <v>99</v>
      </c>
      <c r="B147" s="6" t="s">
        <v>475</v>
      </c>
      <c r="C147" s="297"/>
    </row>
    <row r="148" spans="1:3" s="113" customFormat="1" ht="12" customHeight="1">
      <c r="A148" s="473" t="s">
        <v>100</v>
      </c>
      <c r="B148" s="6" t="s">
        <v>482</v>
      </c>
      <c r="C148" s="297"/>
    </row>
    <row r="149" spans="1:3" s="113" customFormat="1" ht="12" customHeight="1">
      <c r="A149" s="473" t="s">
        <v>311</v>
      </c>
      <c r="B149" s="6" t="s">
        <v>477</v>
      </c>
      <c r="C149" s="297"/>
    </row>
    <row r="150" spans="1:3" ht="12.75" customHeight="1">
      <c r="A150" s="473" t="s">
        <v>312</v>
      </c>
      <c r="B150" s="6" t="s">
        <v>533</v>
      </c>
      <c r="C150" s="297"/>
    </row>
    <row r="151" spans="1:3" ht="12.75" customHeight="1" thickBot="1">
      <c r="A151" s="482" t="s">
        <v>481</v>
      </c>
      <c r="B151" s="4" t="s">
        <v>484</v>
      </c>
      <c r="C151" s="299"/>
    </row>
    <row r="152" spans="1:3" ht="12.75" customHeight="1" thickBot="1">
      <c r="A152" s="536" t="s">
        <v>26</v>
      </c>
      <c r="B152" s="145" t="s">
        <v>485</v>
      </c>
      <c r="C152" s="337"/>
    </row>
    <row r="153" spans="1:3" ht="12" customHeight="1" thickBot="1">
      <c r="A153" s="536" t="s">
        <v>27</v>
      </c>
      <c r="B153" s="145" t="s">
        <v>486</v>
      </c>
      <c r="C153" s="337"/>
    </row>
    <row r="154" spans="1:3" ht="15" customHeight="1" thickBot="1">
      <c r="A154" s="34" t="s">
        <v>28</v>
      </c>
      <c r="B154" s="145" t="s">
        <v>488</v>
      </c>
      <c r="C154" s="464">
        <f>+C129+C133+C140+C146+C152+C153</f>
        <v>0</v>
      </c>
    </row>
    <row r="155" spans="1:3" ht="13.5" thickBot="1">
      <c r="A155" s="484" t="s">
        <v>29</v>
      </c>
      <c r="B155" s="417" t="s">
        <v>487</v>
      </c>
      <c r="C155" s="464">
        <f>+C128+C154</f>
        <v>0</v>
      </c>
    </row>
    <row r="156" spans="1:3" ht="15" customHeight="1" thickBot="1">
      <c r="A156" s="425"/>
      <c r="B156" s="426"/>
      <c r="C156" s="427"/>
    </row>
    <row r="157" spans="1:3" ht="14.25" customHeight="1" thickBot="1">
      <c r="A157" s="277" t="s">
        <v>534</v>
      </c>
      <c r="B157" s="278"/>
      <c r="C157" s="142"/>
    </row>
    <row r="158" spans="1:3" ht="13.5" thickBot="1">
      <c r="A158" s="277" t="s">
        <v>211</v>
      </c>
      <c r="B158" s="278"/>
      <c r="C158" s="1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5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682</v>
      </c>
    </row>
    <row r="2" spans="1:3" s="493" customFormat="1" ht="25.5" customHeight="1">
      <c r="A2" s="444" t="s">
        <v>209</v>
      </c>
      <c r="B2" s="389" t="s">
        <v>592</v>
      </c>
      <c r="C2" s="403" t="s">
        <v>61</v>
      </c>
    </row>
    <row r="3" spans="1:3" s="493" customFormat="1" ht="24.75" thickBot="1">
      <c r="A3" s="487" t="s">
        <v>208</v>
      </c>
      <c r="B3" s="390" t="s">
        <v>413</v>
      </c>
      <c r="C3" s="404"/>
    </row>
    <row r="4" spans="1:3" s="494" customFormat="1" ht="15.75" customHeight="1" thickBot="1">
      <c r="A4" s="258"/>
      <c r="B4" s="258"/>
      <c r="C4" s="259" t="s">
        <v>647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/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/>
    </row>
    <row r="14" spans="1:3" s="405" customFormat="1" ht="12" customHeight="1">
      <c r="A14" s="489" t="s">
        <v>105</v>
      </c>
      <c r="B14" s="5" t="s">
        <v>414</v>
      </c>
      <c r="C14" s="346"/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608626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>
        <v>608626</v>
      </c>
    </row>
    <row r="24" spans="1:3" s="496" customFormat="1" ht="12" customHeight="1" thickBot="1">
      <c r="A24" s="489" t="s">
        <v>110</v>
      </c>
      <c r="B24" s="5" t="s">
        <v>536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537</v>
      </c>
      <c r="C26" s="348">
        <f>+C27+C28+C29</f>
        <v>0</v>
      </c>
    </row>
    <row r="27" spans="1:3" s="496" customFormat="1" ht="12" customHeight="1">
      <c r="A27" s="490" t="s">
        <v>279</v>
      </c>
      <c r="B27" s="491" t="s">
        <v>274</v>
      </c>
      <c r="C27" s="90"/>
    </row>
    <row r="28" spans="1:3" s="496" customFormat="1" ht="12" customHeight="1">
      <c r="A28" s="490" t="s">
        <v>280</v>
      </c>
      <c r="B28" s="491" t="s">
        <v>417</v>
      </c>
      <c r="C28" s="346"/>
    </row>
    <row r="29" spans="1:3" s="496" customFormat="1" ht="12" customHeight="1">
      <c r="A29" s="490" t="s">
        <v>281</v>
      </c>
      <c r="B29" s="492" t="s">
        <v>420</v>
      </c>
      <c r="C29" s="346"/>
    </row>
    <row r="30" spans="1:3" s="496" customFormat="1" ht="12" customHeight="1" thickBot="1">
      <c r="A30" s="489" t="s">
        <v>282</v>
      </c>
      <c r="B30" s="163" t="s">
        <v>538</v>
      </c>
      <c r="C30" s="97"/>
    </row>
    <row r="31" spans="1:3" s="496" customFormat="1" ht="12" customHeight="1" thickBot="1">
      <c r="A31" s="232" t="s">
        <v>23</v>
      </c>
      <c r="B31" s="145" t="s">
        <v>421</v>
      </c>
      <c r="C31" s="348">
        <f>+C32+C33+C34</f>
        <v>0</v>
      </c>
    </row>
    <row r="32" spans="1:3" s="496" customFormat="1" ht="12" customHeight="1">
      <c r="A32" s="490" t="s">
        <v>94</v>
      </c>
      <c r="B32" s="491" t="s">
        <v>302</v>
      </c>
      <c r="C32" s="90"/>
    </row>
    <row r="33" spans="1:3" s="496" customFormat="1" ht="12" customHeight="1">
      <c r="A33" s="490" t="s">
        <v>95</v>
      </c>
      <c r="B33" s="492" t="s">
        <v>303</v>
      </c>
      <c r="C33" s="349"/>
    </row>
    <row r="34" spans="1:3" s="496" customFormat="1" ht="12" customHeight="1" thickBot="1">
      <c r="A34" s="489" t="s">
        <v>96</v>
      </c>
      <c r="B34" s="163" t="s">
        <v>304</v>
      </c>
      <c r="C34" s="97"/>
    </row>
    <row r="35" spans="1:3" s="405" customFormat="1" ht="12" customHeight="1" thickBot="1">
      <c r="A35" s="232" t="s">
        <v>24</v>
      </c>
      <c r="B35" s="145" t="s">
        <v>390</v>
      </c>
      <c r="C35" s="375"/>
    </row>
    <row r="36" spans="1:3" s="405" customFormat="1" ht="12" customHeight="1" thickBot="1">
      <c r="A36" s="232" t="s">
        <v>25</v>
      </c>
      <c r="B36" s="145" t="s">
        <v>422</v>
      </c>
      <c r="C36" s="396"/>
    </row>
    <row r="37" spans="1:3" s="405" customFormat="1" ht="12" customHeight="1" thickBot="1">
      <c r="A37" s="224" t="s">
        <v>26</v>
      </c>
      <c r="B37" s="145" t="s">
        <v>423</v>
      </c>
      <c r="C37" s="397">
        <f>+C8+C20+C25+C26+C31+C35+C36</f>
        <v>608626</v>
      </c>
    </row>
    <row r="38" spans="1:3" s="405" customFormat="1" ht="12" customHeight="1" thickBot="1">
      <c r="A38" s="266" t="s">
        <v>27</v>
      </c>
      <c r="B38" s="145" t="s">
        <v>424</v>
      </c>
      <c r="C38" s="397">
        <f>+C39+C40+C41</f>
        <v>43692000</v>
      </c>
    </row>
    <row r="39" spans="1:3" s="405" customFormat="1" ht="12" customHeight="1">
      <c r="A39" s="490" t="s">
        <v>425</v>
      </c>
      <c r="B39" s="491" t="s">
        <v>247</v>
      </c>
      <c r="C39" s="90">
        <v>721000</v>
      </c>
    </row>
    <row r="40" spans="1:3" s="405" customFormat="1" ht="12" customHeight="1">
      <c r="A40" s="490" t="s">
        <v>426</v>
      </c>
      <c r="B40" s="492" t="s">
        <v>2</v>
      </c>
      <c r="C40" s="349"/>
    </row>
    <row r="41" spans="1:3" s="496" customFormat="1" ht="12" customHeight="1">
      <c r="A41" s="568" t="s">
        <v>427</v>
      </c>
      <c r="B41" s="569" t="s">
        <v>580</v>
      </c>
      <c r="C41" s="570">
        <f>SUM(C42:C45)</f>
        <v>42971000</v>
      </c>
    </row>
    <row r="42" spans="1:3" s="496" customFormat="1" ht="12" customHeight="1">
      <c r="A42" s="626" t="s">
        <v>661</v>
      </c>
      <c r="B42" s="492" t="s">
        <v>583</v>
      </c>
      <c r="C42" s="92">
        <v>35042000</v>
      </c>
    </row>
    <row r="43" spans="1:3" s="496" customFormat="1" ht="12" customHeight="1">
      <c r="A43" s="626" t="s">
        <v>662</v>
      </c>
      <c r="B43" s="492" t="s">
        <v>582</v>
      </c>
      <c r="C43" s="92">
        <v>2669400</v>
      </c>
    </row>
    <row r="44" spans="1:3" s="496" customFormat="1" ht="12" customHeight="1">
      <c r="A44" s="626" t="s">
        <v>663</v>
      </c>
      <c r="B44" s="492" t="s">
        <v>581</v>
      </c>
      <c r="C44" s="92">
        <v>5016000</v>
      </c>
    </row>
    <row r="45" spans="1:3" s="496" customFormat="1" ht="12" customHeight="1">
      <c r="A45" s="626" t="s">
        <v>664</v>
      </c>
      <c r="B45" s="492" t="s">
        <v>660</v>
      </c>
      <c r="C45" s="92">
        <v>243600</v>
      </c>
    </row>
    <row r="46" spans="1:3" s="496" customFormat="1" ht="15" customHeight="1" thickBot="1">
      <c r="A46" s="484" t="s">
        <v>28</v>
      </c>
      <c r="B46" s="571" t="s">
        <v>429</v>
      </c>
      <c r="C46" s="572">
        <f>+C37+C38</f>
        <v>44300626</v>
      </c>
    </row>
    <row r="47" spans="1:3" s="496" customFormat="1" ht="15" customHeight="1">
      <c r="A47" s="268"/>
      <c r="B47" s="269"/>
      <c r="C47" s="398"/>
    </row>
    <row r="48" spans="1:3" ht="13.5" thickBot="1">
      <c r="A48" s="270"/>
      <c r="B48" s="271"/>
      <c r="C48" s="399"/>
    </row>
    <row r="49" spans="1:3" s="495" customFormat="1" ht="16.5" customHeight="1" thickBot="1">
      <c r="A49" s="272"/>
      <c r="B49" s="273" t="s">
        <v>59</v>
      </c>
      <c r="C49" s="400"/>
    </row>
    <row r="50" spans="1:3" s="497" customFormat="1" ht="12" customHeight="1" thickBot="1">
      <c r="A50" s="232" t="s">
        <v>19</v>
      </c>
      <c r="B50" s="145" t="s">
        <v>430</v>
      </c>
      <c r="C50" s="348">
        <f>SUM(C51:C55)</f>
        <v>43665626</v>
      </c>
    </row>
    <row r="51" spans="1:3" ht="12" customHeight="1">
      <c r="A51" s="489" t="s">
        <v>101</v>
      </c>
      <c r="B51" s="6" t="s">
        <v>50</v>
      </c>
      <c r="C51" s="90">
        <v>26047600</v>
      </c>
    </row>
    <row r="52" spans="1:3" ht="12" customHeight="1">
      <c r="A52" s="489" t="s">
        <v>102</v>
      </c>
      <c r="B52" s="5" t="s">
        <v>188</v>
      </c>
      <c r="C52" s="93">
        <v>7093168</v>
      </c>
    </row>
    <row r="53" spans="1:3" ht="12" customHeight="1">
      <c r="A53" s="489" t="s">
        <v>103</v>
      </c>
      <c r="B53" s="5" t="s">
        <v>144</v>
      </c>
      <c r="C53" s="93">
        <v>7611858</v>
      </c>
    </row>
    <row r="54" spans="1:3" ht="12" customHeight="1">
      <c r="A54" s="489" t="s">
        <v>104</v>
      </c>
      <c r="B54" s="5" t="s">
        <v>189</v>
      </c>
      <c r="C54" s="93">
        <v>2913000</v>
      </c>
    </row>
    <row r="55" spans="1:3" ht="12" customHeight="1" thickBot="1">
      <c r="A55" s="489" t="s">
        <v>153</v>
      </c>
      <c r="B55" s="5" t="s">
        <v>190</v>
      </c>
      <c r="C55" s="93"/>
    </row>
    <row r="56" spans="1:3" ht="12" customHeight="1" thickBot="1">
      <c r="A56" s="232" t="s">
        <v>20</v>
      </c>
      <c r="B56" s="145" t="s">
        <v>431</v>
      </c>
      <c r="C56" s="348">
        <f>SUM(C57:C59)</f>
        <v>635000</v>
      </c>
    </row>
    <row r="57" spans="1:3" s="497" customFormat="1" ht="12" customHeight="1">
      <c r="A57" s="489" t="s">
        <v>107</v>
      </c>
      <c r="B57" s="6" t="s">
        <v>237</v>
      </c>
      <c r="C57" s="90">
        <v>635000</v>
      </c>
    </row>
    <row r="58" spans="1:3" ht="12" customHeight="1">
      <c r="A58" s="489" t="s">
        <v>108</v>
      </c>
      <c r="B58" s="5" t="s">
        <v>192</v>
      </c>
      <c r="C58" s="93"/>
    </row>
    <row r="59" spans="1:3" ht="12" customHeight="1">
      <c r="A59" s="489" t="s">
        <v>109</v>
      </c>
      <c r="B59" s="5" t="s">
        <v>60</v>
      </c>
      <c r="C59" s="93"/>
    </row>
    <row r="60" spans="1:3" ht="12" customHeight="1" thickBot="1">
      <c r="A60" s="489" t="s">
        <v>110</v>
      </c>
      <c r="B60" s="5" t="s">
        <v>539</v>
      </c>
      <c r="C60" s="93"/>
    </row>
    <row r="61" spans="1:3" ht="12" customHeight="1" thickBot="1">
      <c r="A61" s="232" t="s">
        <v>21</v>
      </c>
      <c r="B61" s="145" t="s">
        <v>13</v>
      </c>
      <c r="C61" s="375"/>
    </row>
    <row r="62" spans="1:3" ht="15" customHeight="1" thickBot="1">
      <c r="A62" s="232" t="s">
        <v>22</v>
      </c>
      <c r="B62" s="274" t="s">
        <v>544</v>
      </c>
      <c r="C62" s="401">
        <f>+C50+C56+C61</f>
        <v>44300626</v>
      </c>
    </row>
    <row r="63" ht="13.5" thickBot="1">
      <c r="C63" s="402"/>
    </row>
    <row r="64" spans="1:3" ht="15" customHeight="1" thickBot="1">
      <c r="A64" s="277" t="s">
        <v>534</v>
      </c>
      <c r="B64" s="278"/>
      <c r="C64" s="142">
        <v>8</v>
      </c>
    </row>
    <row r="65" spans="1:3" ht="14.25" customHeight="1" thickBot="1">
      <c r="A65" s="277" t="s">
        <v>211</v>
      </c>
      <c r="B65" s="278"/>
      <c r="C65" s="14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18" customWidth="1"/>
    <col min="2" max="2" width="91.625" style="418" customWidth="1"/>
    <col min="3" max="3" width="21.625" style="419" customWidth="1"/>
    <col min="4" max="4" width="9.00390625" style="451" customWidth="1"/>
    <col min="5" max="16384" width="9.375" style="451" customWidth="1"/>
  </cols>
  <sheetData>
    <row r="1" spans="1:3" ht="15.75">
      <c r="A1" s="630" t="s">
        <v>666</v>
      </c>
      <c r="B1" s="630"/>
      <c r="C1" s="630"/>
    </row>
    <row r="2" spans="1:3" ht="30" customHeight="1">
      <c r="A2" s="629" t="s">
        <v>648</v>
      </c>
      <c r="B2" s="629"/>
      <c r="C2" s="629"/>
    </row>
    <row r="3" spans="1:3" ht="15.75" customHeight="1">
      <c r="A3" s="628" t="s">
        <v>16</v>
      </c>
      <c r="B3" s="628"/>
      <c r="C3" s="628"/>
    </row>
    <row r="4" spans="1:3" s="611" customFormat="1" ht="15.75" customHeight="1" thickBot="1">
      <c r="A4" s="631" t="s">
        <v>157</v>
      </c>
      <c r="B4" s="631"/>
      <c r="C4" s="610" t="s">
        <v>645</v>
      </c>
    </row>
    <row r="5" spans="1:3" ht="18" customHeight="1" thickBot="1">
      <c r="A5" s="20" t="s">
        <v>649</v>
      </c>
      <c r="B5" s="21" t="s">
        <v>18</v>
      </c>
      <c r="C5" s="41" t="str">
        <f>+CONCATENATE(LEFT(ÖSSZEFÜGGÉSEK!A5,4),". évi előirányzat")</f>
        <v>2016. évi előirányzat</v>
      </c>
    </row>
    <row r="6" spans="1:3" s="452" customFormat="1" ht="12" customHeight="1" thickBot="1">
      <c r="A6" s="446"/>
      <c r="B6" s="447" t="s">
        <v>508</v>
      </c>
      <c r="C6" s="448" t="s">
        <v>509</v>
      </c>
    </row>
    <row r="7" spans="1:3" s="453" customFormat="1" ht="12" customHeight="1" thickBot="1">
      <c r="A7" s="17" t="s">
        <v>19</v>
      </c>
      <c r="B7" s="18" t="s">
        <v>263</v>
      </c>
      <c r="C7" s="329">
        <f>+C8+C9+C10+C11+C12+C13</f>
        <v>156066151</v>
      </c>
    </row>
    <row r="8" spans="1:3" s="453" customFormat="1" ht="12" customHeight="1">
      <c r="A8" s="12" t="s">
        <v>101</v>
      </c>
      <c r="B8" s="454" t="s">
        <v>264</v>
      </c>
      <c r="C8" s="332">
        <v>61122339</v>
      </c>
    </row>
    <row r="9" spans="1:3" s="453" customFormat="1" ht="12" customHeight="1">
      <c r="A9" s="11" t="s">
        <v>102</v>
      </c>
      <c r="B9" s="455" t="s">
        <v>265</v>
      </c>
      <c r="C9" s="331">
        <v>30928967</v>
      </c>
    </row>
    <row r="10" spans="1:3" s="453" customFormat="1" ht="12" customHeight="1">
      <c r="A10" s="11" t="s">
        <v>103</v>
      </c>
      <c r="B10" s="455" t="s">
        <v>565</v>
      </c>
      <c r="C10" s="331">
        <v>54715744</v>
      </c>
    </row>
    <row r="11" spans="1:3" s="453" customFormat="1" ht="12" customHeight="1">
      <c r="A11" s="11" t="s">
        <v>104</v>
      </c>
      <c r="B11" s="455" t="s">
        <v>267</v>
      </c>
      <c r="C11" s="331">
        <v>1987020</v>
      </c>
    </row>
    <row r="12" spans="1:3" s="453" customFormat="1" ht="12" customHeight="1">
      <c r="A12" s="11" t="s">
        <v>153</v>
      </c>
      <c r="B12" s="325" t="s">
        <v>447</v>
      </c>
      <c r="C12" s="331">
        <v>6183393</v>
      </c>
    </row>
    <row r="13" spans="1:3" s="453" customFormat="1" ht="12" customHeight="1" thickBot="1">
      <c r="A13" s="13" t="s">
        <v>105</v>
      </c>
      <c r="B13" s="326" t="s">
        <v>448</v>
      </c>
      <c r="C13" s="331">
        <v>1128688</v>
      </c>
    </row>
    <row r="14" spans="1:3" s="453" customFormat="1" ht="12" customHeight="1" thickBot="1">
      <c r="A14" s="17" t="s">
        <v>20</v>
      </c>
      <c r="B14" s="324" t="s">
        <v>268</v>
      </c>
      <c r="C14" s="329">
        <f>+C15+C16+C17+C18+C19</f>
        <v>172973311</v>
      </c>
    </row>
    <row r="15" spans="1:3" s="453" customFormat="1" ht="12" customHeight="1">
      <c r="A15" s="12" t="s">
        <v>107</v>
      </c>
      <c r="B15" s="454" t="s">
        <v>269</v>
      </c>
      <c r="C15" s="332"/>
    </row>
    <row r="16" spans="1:3" s="453" customFormat="1" ht="12" customHeight="1">
      <c r="A16" s="11" t="s">
        <v>108</v>
      </c>
      <c r="B16" s="455" t="s">
        <v>270</v>
      </c>
      <c r="C16" s="331"/>
    </row>
    <row r="17" spans="1:3" s="453" customFormat="1" ht="12" customHeight="1">
      <c r="A17" s="11" t="s">
        <v>109</v>
      </c>
      <c r="B17" s="455" t="s">
        <v>437</v>
      </c>
      <c r="C17" s="331"/>
    </row>
    <row r="18" spans="1:3" s="453" customFormat="1" ht="12" customHeight="1">
      <c r="A18" s="11" t="s">
        <v>110</v>
      </c>
      <c r="B18" s="455" t="s">
        <v>438</v>
      </c>
      <c r="C18" s="331"/>
    </row>
    <row r="19" spans="1:3" s="453" customFormat="1" ht="12" customHeight="1">
      <c r="A19" s="11" t="s">
        <v>111</v>
      </c>
      <c r="B19" s="455" t="s">
        <v>271</v>
      </c>
      <c r="C19" s="331">
        <v>172973311</v>
      </c>
    </row>
    <row r="20" spans="1:3" s="453" customFormat="1" ht="12" customHeight="1" thickBot="1">
      <c r="A20" s="13" t="s">
        <v>120</v>
      </c>
      <c r="B20" s="326" t="s">
        <v>272</v>
      </c>
      <c r="C20" s="333"/>
    </row>
    <row r="21" spans="1:3" s="453" customFormat="1" ht="12" customHeight="1" thickBot="1">
      <c r="A21" s="17" t="s">
        <v>21</v>
      </c>
      <c r="B21" s="18" t="s">
        <v>273</v>
      </c>
      <c r="C21" s="329">
        <f>+C22+C23+C24+C25+C26</f>
        <v>3810000</v>
      </c>
    </row>
    <row r="22" spans="1:3" s="453" customFormat="1" ht="12" customHeight="1">
      <c r="A22" s="12" t="s">
        <v>90</v>
      </c>
      <c r="B22" s="454" t="s">
        <v>274</v>
      </c>
      <c r="C22" s="332"/>
    </row>
    <row r="23" spans="1:3" s="453" customFormat="1" ht="12" customHeight="1">
      <c r="A23" s="11" t="s">
        <v>91</v>
      </c>
      <c r="B23" s="455" t="s">
        <v>275</v>
      </c>
      <c r="C23" s="331"/>
    </row>
    <row r="24" spans="1:3" s="453" customFormat="1" ht="12" customHeight="1">
      <c r="A24" s="11" t="s">
        <v>92</v>
      </c>
      <c r="B24" s="455" t="s">
        <v>439</v>
      </c>
      <c r="C24" s="331"/>
    </row>
    <row r="25" spans="1:3" s="453" customFormat="1" ht="12" customHeight="1">
      <c r="A25" s="11" t="s">
        <v>93</v>
      </c>
      <c r="B25" s="455" t="s">
        <v>440</v>
      </c>
      <c r="C25" s="331"/>
    </row>
    <row r="26" spans="1:3" s="453" customFormat="1" ht="12" customHeight="1">
      <c r="A26" s="11" t="s">
        <v>176</v>
      </c>
      <c r="B26" s="455" t="s">
        <v>276</v>
      </c>
      <c r="C26" s="331">
        <v>3810000</v>
      </c>
    </row>
    <row r="27" spans="1:3" s="453" customFormat="1" ht="12" customHeight="1" thickBot="1">
      <c r="A27" s="13" t="s">
        <v>177</v>
      </c>
      <c r="B27" s="456" t="s">
        <v>277</v>
      </c>
      <c r="C27" s="333"/>
    </row>
    <row r="28" spans="1:3" s="453" customFormat="1" ht="12" customHeight="1" thickBot="1">
      <c r="A28" s="17" t="s">
        <v>178</v>
      </c>
      <c r="B28" s="18" t="s">
        <v>566</v>
      </c>
      <c r="C28" s="335">
        <f>SUM(C29:C35)</f>
        <v>12504000</v>
      </c>
    </row>
    <row r="29" spans="1:3" s="453" customFormat="1" ht="12" customHeight="1">
      <c r="A29" s="12" t="s">
        <v>279</v>
      </c>
      <c r="B29" s="454" t="s">
        <v>595</v>
      </c>
      <c r="C29" s="332">
        <v>1470000</v>
      </c>
    </row>
    <row r="30" spans="1:3" s="453" customFormat="1" ht="12" customHeight="1">
      <c r="A30" s="11" t="s">
        <v>280</v>
      </c>
      <c r="B30" s="455" t="s">
        <v>571</v>
      </c>
      <c r="C30" s="331"/>
    </row>
    <row r="31" spans="1:3" s="453" customFormat="1" ht="12" customHeight="1">
      <c r="A31" s="11" t="s">
        <v>281</v>
      </c>
      <c r="B31" s="455" t="s">
        <v>572</v>
      </c>
      <c r="C31" s="331">
        <v>9000000</v>
      </c>
    </row>
    <row r="32" spans="1:3" s="453" customFormat="1" ht="12" customHeight="1">
      <c r="A32" s="11" t="s">
        <v>282</v>
      </c>
      <c r="B32" s="455" t="s">
        <v>573</v>
      </c>
      <c r="C32" s="331"/>
    </row>
    <row r="33" spans="1:3" s="453" customFormat="1" ht="12" customHeight="1">
      <c r="A33" s="11" t="s">
        <v>567</v>
      </c>
      <c r="B33" s="455" t="s">
        <v>283</v>
      </c>
      <c r="C33" s="331">
        <v>1840000</v>
      </c>
    </row>
    <row r="34" spans="1:3" s="453" customFormat="1" ht="12" customHeight="1">
      <c r="A34" s="11" t="s">
        <v>568</v>
      </c>
      <c r="B34" s="455" t="s">
        <v>284</v>
      </c>
      <c r="C34" s="331"/>
    </row>
    <row r="35" spans="1:3" s="453" customFormat="1" ht="12" customHeight="1" thickBot="1">
      <c r="A35" s="13" t="s">
        <v>569</v>
      </c>
      <c r="B35" s="561" t="s">
        <v>285</v>
      </c>
      <c r="C35" s="333">
        <v>194000</v>
      </c>
    </row>
    <row r="36" spans="1:3" s="453" customFormat="1" ht="12" customHeight="1" thickBot="1">
      <c r="A36" s="17" t="s">
        <v>23</v>
      </c>
      <c r="B36" s="18" t="s">
        <v>449</v>
      </c>
      <c r="C36" s="329">
        <f>SUM(C37:C47)</f>
        <v>16425250</v>
      </c>
    </row>
    <row r="37" spans="1:3" s="453" customFormat="1" ht="12" customHeight="1">
      <c r="A37" s="12" t="s">
        <v>94</v>
      </c>
      <c r="B37" s="454" t="s">
        <v>288</v>
      </c>
      <c r="C37" s="332">
        <v>1400000</v>
      </c>
    </row>
    <row r="38" spans="1:3" s="453" customFormat="1" ht="12" customHeight="1">
      <c r="A38" s="11" t="s">
        <v>95</v>
      </c>
      <c r="B38" s="455" t="s">
        <v>289</v>
      </c>
      <c r="C38" s="331">
        <v>10585000</v>
      </c>
    </row>
    <row r="39" spans="1:3" s="453" customFormat="1" ht="12" customHeight="1">
      <c r="A39" s="11" t="s">
        <v>96</v>
      </c>
      <c r="B39" s="455" t="s">
        <v>290</v>
      </c>
      <c r="C39" s="331">
        <v>815000</v>
      </c>
    </row>
    <row r="40" spans="1:3" s="453" customFormat="1" ht="12" customHeight="1">
      <c r="A40" s="11" t="s">
        <v>180</v>
      </c>
      <c r="B40" s="455" t="s">
        <v>291</v>
      </c>
      <c r="C40" s="331"/>
    </row>
    <row r="41" spans="1:3" s="453" customFormat="1" ht="12" customHeight="1">
      <c r="A41" s="11" t="s">
        <v>181</v>
      </c>
      <c r="B41" s="455" t="s">
        <v>292</v>
      </c>
      <c r="C41" s="331">
        <v>170000</v>
      </c>
    </row>
    <row r="42" spans="1:3" s="453" customFormat="1" ht="12" customHeight="1">
      <c r="A42" s="11" t="s">
        <v>182</v>
      </c>
      <c r="B42" s="455" t="s">
        <v>293</v>
      </c>
      <c r="C42" s="331">
        <v>3132250</v>
      </c>
    </row>
    <row r="43" spans="1:3" s="453" customFormat="1" ht="12" customHeight="1">
      <c r="A43" s="11" t="s">
        <v>183</v>
      </c>
      <c r="B43" s="455" t="s">
        <v>294</v>
      </c>
      <c r="C43" s="331"/>
    </row>
    <row r="44" spans="1:3" s="453" customFormat="1" ht="12" customHeight="1">
      <c r="A44" s="11" t="s">
        <v>184</v>
      </c>
      <c r="B44" s="455" t="s">
        <v>575</v>
      </c>
      <c r="C44" s="331">
        <v>10000</v>
      </c>
    </row>
    <row r="45" spans="1:3" s="453" customFormat="1" ht="12" customHeight="1">
      <c r="A45" s="11" t="s">
        <v>286</v>
      </c>
      <c r="B45" s="455" t="s">
        <v>296</v>
      </c>
      <c r="C45" s="334"/>
    </row>
    <row r="46" spans="1:3" s="453" customFormat="1" ht="12" customHeight="1">
      <c r="A46" s="13" t="s">
        <v>287</v>
      </c>
      <c r="B46" s="456" t="s">
        <v>451</v>
      </c>
      <c r="C46" s="441">
        <v>313000</v>
      </c>
    </row>
    <row r="47" spans="1:3" s="453" customFormat="1" ht="12" customHeight="1" thickBot="1">
      <c r="A47" s="13" t="s">
        <v>450</v>
      </c>
      <c r="B47" s="326" t="s">
        <v>297</v>
      </c>
      <c r="C47" s="441"/>
    </row>
    <row r="48" spans="1:3" s="453" customFormat="1" ht="12" customHeight="1" thickBot="1">
      <c r="A48" s="17" t="s">
        <v>24</v>
      </c>
      <c r="B48" s="18" t="s">
        <v>298</v>
      </c>
      <c r="C48" s="329">
        <f>SUM(C49:C53)</f>
        <v>800000</v>
      </c>
    </row>
    <row r="49" spans="1:3" s="453" customFormat="1" ht="12" customHeight="1">
      <c r="A49" s="12" t="s">
        <v>97</v>
      </c>
      <c r="B49" s="454" t="s">
        <v>302</v>
      </c>
      <c r="C49" s="498"/>
    </row>
    <row r="50" spans="1:3" s="453" customFormat="1" ht="12" customHeight="1">
      <c r="A50" s="11" t="s">
        <v>98</v>
      </c>
      <c r="B50" s="455" t="s">
        <v>303</v>
      </c>
      <c r="C50" s="334">
        <v>800000</v>
      </c>
    </row>
    <row r="51" spans="1:3" s="453" customFormat="1" ht="12" customHeight="1">
      <c r="A51" s="11" t="s">
        <v>299</v>
      </c>
      <c r="B51" s="455" t="s">
        <v>304</v>
      </c>
      <c r="C51" s="334"/>
    </row>
    <row r="52" spans="1:3" s="453" customFormat="1" ht="12" customHeight="1">
      <c r="A52" s="11" t="s">
        <v>300</v>
      </c>
      <c r="B52" s="455" t="s">
        <v>305</v>
      </c>
      <c r="C52" s="334"/>
    </row>
    <row r="53" spans="1:3" s="453" customFormat="1" ht="12" customHeight="1" thickBot="1">
      <c r="A53" s="13" t="s">
        <v>301</v>
      </c>
      <c r="B53" s="326" t="s">
        <v>306</v>
      </c>
      <c r="C53" s="441"/>
    </row>
    <row r="54" spans="1:3" s="453" customFormat="1" ht="12" customHeight="1" thickBot="1">
      <c r="A54" s="17" t="s">
        <v>185</v>
      </c>
      <c r="B54" s="18" t="s">
        <v>307</v>
      </c>
      <c r="C54" s="329">
        <f>SUM(C55:C57)</f>
        <v>30000</v>
      </c>
    </row>
    <row r="55" spans="1:3" s="453" customFormat="1" ht="12" customHeight="1">
      <c r="A55" s="12" t="s">
        <v>99</v>
      </c>
      <c r="B55" s="454" t="s">
        <v>308</v>
      </c>
      <c r="C55" s="332"/>
    </row>
    <row r="56" spans="1:3" s="453" customFormat="1" ht="12" customHeight="1">
      <c r="A56" s="11" t="s">
        <v>100</v>
      </c>
      <c r="B56" s="455" t="s">
        <v>441</v>
      </c>
      <c r="C56" s="331"/>
    </row>
    <row r="57" spans="1:3" s="453" customFormat="1" ht="12" customHeight="1">
      <c r="A57" s="11" t="s">
        <v>311</v>
      </c>
      <c r="B57" s="455" t="s">
        <v>309</v>
      </c>
      <c r="C57" s="331">
        <v>30000</v>
      </c>
    </row>
    <row r="58" spans="1:3" s="453" customFormat="1" ht="12" customHeight="1" thickBot="1">
      <c r="A58" s="13" t="s">
        <v>312</v>
      </c>
      <c r="B58" s="326" t="s">
        <v>310</v>
      </c>
      <c r="C58" s="333"/>
    </row>
    <row r="59" spans="1:3" s="453" customFormat="1" ht="12" customHeight="1" thickBot="1">
      <c r="A59" s="17" t="s">
        <v>26</v>
      </c>
      <c r="B59" s="324" t="s">
        <v>313</v>
      </c>
      <c r="C59" s="329">
        <f>SUM(C60:C62)</f>
        <v>50000</v>
      </c>
    </row>
    <row r="60" spans="1:3" s="453" customFormat="1" ht="12" customHeight="1">
      <c r="A60" s="12" t="s">
        <v>186</v>
      </c>
      <c r="B60" s="454" t="s">
        <v>315</v>
      </c>
      <c r="C60" s="334"/>
    </row>
    <row r="61" spans="1:3" s="453" customFormat="1" ht="12" customHeight="1">
      <c r="A61" s="11" t="s">
        <v>187</v>
      </c>
      <c r="B61" s="455" t="s">
        <v>442</v>
      </c>
      <c r="C61" s="334"/>
    </row>
    <row r="62" spans="1:3" s="453" customFormat="1" ht="12" customHeight="1">
      <c r="A62" s="11" t="s">
        <v>239</v>
      </c>
      <c r="B62" s="455" t="s">
        <v>316</v>
      </c>
      <c r="C62" s="334">
        <v>50000</v>
      </c>
    </row>
    <row r="63" spans="1:3" s="453" customFormat="1" ht="12" customHeight="1" thickBot="1">
      <c r="A63" s="13" t="s">
        <v>314</v>
      </c>
      <c r="B63" s="326" t="s">
        <v>317</v>
      </c>
      <c r="C63" s="334"/>
    </row>
    <row r="64" spans="1:3" s="453" customFormat="1" ht="12" customHeight="1" thickBot="1">
      <c r="A64" s="533" t="s">
        <v>491</v>
      </c>
      <c r="B64" s="18" t="s">
        <v>318</v>
      </c>
      <c r="C64" s="335">
        <f>+C7+C14+C21+C28+C36+C48+C54+C59</f>
        <v>362658712</v>
      </c>
    </row>
    <row r="65" spans="1:3" s="453" customFormat="1" ht="12" customHeight="1" thickBot="1">
      <c r="A65" s="501" t="s">
        <v>319</v>
      </c>
      <c r="B65" s="324" t="s">
        <v>320</v>
      </c>
      <c r="C65" s="329">
        <f>SUM(C66:C68)</f>
        <v>0</v>
      </c>
    </row>
    <row r="66" spans="1:3" s="453" customFormat="1" ht="12" customHeight="1">
      <c r="A66" s="12" t="s">
        <v>351</v>
      </c>
      <c r="B66" s="454" t="s">
        <v>321</v>
      </c>
      <c r="C66" s="334"/>
    </row>
    <row r="67" spans="1:3" s="453" customFormat="1" ht="12" customHeight="1">
      <c r="A67" s="11" t="s">
        <v>360</v>
      </c>
      <c r="B67" s="455" t="s">
        <v>322</v>
      </c>
      <c r="C67" s="334"/>
    </row>
    <row r="68" spans="1:3" s="453" customFormat="1" ht="12" customHeight="1" thickBot="1">
      <c r="A68" s="13" t="s">
        <v>361</v>
      </c>
      <c r="B68" s="527" t="s">
        <v>476</v>
      </c>
      <c r="C68" s="334"/>
    </row>
    <row r="69" spans="1:3" s="453" customFormat="1" ht="12" customHeight="1" thickBot="1">
      <c r="A69" s="501" t="s">
        <v>324</v>
      </c>
      <c r="B69" s="324" t="s">
        <v>325</v>
      </c>
      <c r="C69" s="329">
        <f>SUM(C70:C73)</f>
        <v>0</v>
      </c>
    </row>
    <row r="70" spans="1:3" s="453" customFormat="1" ht="12" customHeight="1">
      <c r="A70" s="12" t="s">
        <v>154</v>
      </c>
      <c r="B70" s="454" t="s">
        <v>326</v>
      </c>
      <c r="C70" s="334"/>
    </row>
    <row r="71" spans="1:3" s="453" customFormat="1" ht="12" customHeight="1">
      <c r="A71" s="11" t="s">
        <v>155</v>
      </c>
      <c r="B71" s="455" t="s">
        <v>327</v>
      </c>
      <c r="C71" s="334"/>
    </row>
    <row r="72" spans="1:3" s="453" customFormat="1" ht="12" customHeight="1">
      <c r="A72" s="11" t="s">
        <v>352</v>
      </c>
      <c r="B72" s="455" t="s">
        <v>328</v>
      </c>
      <c r="C72" s="334"/>
    </row>
    <row r="73" spans="1:3" s="453" customFormat="1" ht="12" customHeight="1" thickBot="1">
      <c r="A73" s="13" t="s">
        <v>353</v>
      </c>
      <c r="B73" s="326" t="s">
        <v>329</v>
      </c>
      <c r="C73" s="334"/>
    </row>
    <row r="74" spans="1:3" s="453" customFormat="1" ht="12" customHeight="1" thickBot="1">
      <c r="A74" s="501" t="s">
        <v>330</v>
      </c>
      <c r="B74" s="324" t="s">
        <v>331</v>
      </c>
      <c r="C74" s="329">
        <f>SUM(C75:C76)</f>
        <v>39693000</v>
      </c>
    </row>
    <row r="75" spans="1:3" s="453" customFormat="1" ht="12" customHeight="1">
      <c r="A75" s="12" t="s">
        <v>354</v>
      </c>
      <c r="B75" s="454" t="s">
        <v>332</v>
      </c>
      <c r="C75" s="334">
        <v>39693000</v>
      </c>
    </row>
    <row r="76" spans="1:3" s="453" customFormat="1" ht="12" customHeight="1" thickBot="1">
      <c r="A76" s="13" t="s">
        <v>355</v>
      </c>
      <c r="B76" s="326" t="s">
        <v>333</v>
      </c>
      <c r="C76" s="334"/>
    </row>
    <row r="77" spans="1:3" s="453" customFormat="1" ht="12" customHeight="1" thickBot="1">
      <c r="A77" s="501" t="s">
        <v>334</v>
      </c>
      <c r="B77" s="324" t="s">
        <v>335</v>
      </c>
      <c r="C77" s="329">
        <f>SUM(C78:C80)</f>
        <v>5736590</v>
      </c>
    </row>
    <row r="78" spans="1:3" s="453" customFormat="1" ht="12" customHeight="1">
      <c r="A78" s="12" t="s">
        <v>356</v>
      </c>
      <c r="B78" s="454" t="s">
        <v>336</v>
      </c>
      <c r="C78" s="334">
        <v>5736590</v>
      </c>
    </row>
    <row r="79" spans="1:3" s="453" customFormat="1" ht="12" customHeight="1">
      <c r="A79" s="11" t="s">
        <v>357</v>
      </c>
      <c r="B79" s="455" t="s">
        <v>337</v>
      </c>
      <c r="C79" s="334"/>
    </row>
    <row r="80" spans="1:3" s="453" customFormat="1" ht="12" customHeight="1" thickBot="1">
      <c r="A80" s="13" t="s">
        <v>358</v>
      </c>
      <c r="B80" s="326" t="s">
        <v>338</v>
      </c>
      <c r="C80" s="334"/>
    </row>
    <row r="81" spans="1:3" s="453" customFormat="1" ht="12" customHeight="1" thickBot="1">
      <c r="A81" s="501" t="s">
        <v>339</v>
      </c>
      <c r="B81" s="324" t="s">
        <v>359</v>
      </c>
      <c r="C81" s="329">
        <f>SUM(C82:C85)</f>
        <v>0</v>
      </c>
    </row>
    <row r="82" spans="1:3" s="453" customFormat="1" ht="12" customHeight="1">
      <c r="A82" s="458" t="s">
        <v>340</v>
      </c>
      <c r="B82" s="454" t="s">
        <v>341</v>
      </c>
      <c r="C82" s="334"/>
    </row>
    <row r="83" spans="1:3" s="453" customFormat="1" ht="12" customHeight="1">
      <c r="A83" s="459" t="s">
        <v>342</v>
      </c>
      <c r="B83" s="455" t="s">
        <v>343</v>
      </c>
      <c r="C83" s="334"/>
    </row>
    <row r="84" spans="1:3" s="453" customFormat="1" ht="12" customHeight="1">
      <c r="A84" s="459" t="s">
        <v>344</v>
      </c>
      <c r="B84" s="455" t="s">
        <v>345</v>
      </c>
      <c r="C84" s="334"/>
    </row>
    <row r="85" spans="1:3" s="453" customFormat="1" ht="12" customHeight="1" thickBot="1">
      <c r="A85" s="460" t="s">
        <v>346</v>
      </c>
      <c r="B85" s="326" t="s">
        <v>347</v>
      </c>
      <c r="C85" s="334"/>
    </row>
    <row r="86" spans="1:3" s="453" customFormat="1" ht="12" customHeight="1" thickBot="1">
      <c r="A86" s="501" t="s">
        <v>348</v>
      </c>
      <c r="B86" s="324" t="s">
        <v>490</v>
      </c>
      <c r="C86" s="499"/>
    </row>
    <row r="87" spans="1:3" s="453" customFormat="1" ht="13.5" customHeight="1" thickBot="1">
      <c r="A87" s="501" t="s">
        <v>350</v>
      </c>
      <c r="B87" s="324" t="s">
        <v>349</v>
      </c>
      <c r="C87" s="499"/>
    </row>
    <row r="88" spans="1:3" s="453" customFormat="1" ht="13.5" thickBot="1">
      <c r="A88" s="501" t="s">
        <v>362</v>
      </c>
      <c r="B88" s="461" t="s">
        <v>493</v>
      </c>
      <c r="C88" s="335">
        <f>+C65+C69+C74+C77+C81+C87+C86</f>
        <v>45429590</v>
      </c>
    </row>
    <row r="89" spans="1:3" s="453" customFormat="1" ht="13.5" thickBot="1">
      <c r="A89" s="502" t="s">
        <v>492</v>
      </c>
      <c r="B89" s="462" t="s">
        <v>494</v>
      </c>
      <c r="C89" s="335">
        <f>+C64+C88</f>
        <v>408088302</v>
      </c>
    </row>
    <row r="90" spans="1:3" ht="16.5" customHeight="1">
      <c r="A90" s="628" t="s">
        <v>48</v>
      </c>
      <c r="B90" s="628"/>
      <c r="C90" s="628"/>
    </row>
    <row r="91" spans="1:3" s="463" customFormat="1" ht="16.5" customHeight="1" thickBot="1">
      <c r="A91" s="632" t="s">
        <v>158</v>
      </c>
      <c r="B91" s="632"/>
      <c r="C91" s="161" t="s">
        <v>645</v>
      </c>
    </row>
    <row r="92" spans="1:3" ht="37.5" customHeight="1" thickBot="1">
      <c r="A92" s="20" t="s">
        <v>649</v>
      </c>
      <c r="B92" s="21" t="s">
        <v>49</v>
      </c>
      <c r="C92" s="41" t="str">
        <f>+C5</f>
        <v>2016. évi előirányzat</v>
      </c>
    </row>
    <row r="93" spans="1:3" s="452" customFormat="1" ht="12" customHeight="1" thickBot="1">
      <c r="A93" s="34"/>
      <c r="B93" s="35" t="s">
        <v>508</v>
      </c>
      <c r="C93" s="36" t="s">
        <v>509</v>
      </c>
    </row>
    <row r="94" spans="1:3" ht="12" customHeight="1" thickBot="1">
      <c r="A94" s="19" t="s">
        <v>19</v>
      </c>
      <c r="B94" s="28" t="s">
        <v>452</v>
      </c>
      <c r="C94" s="328">
        <f>C95+C96+C97+C98+C99+C112</f>
        <v>395893352</v>
      </c>
    </row>
    <row r="95" spans="1:3" ht="12" customHeight="1">
      <c r="A95" s="14" t="s">
        <v>101</v>
      </c>
      <c r="B95" s="7" t="s">
        <v>50</v>
      </c>
      <c r="C95" s="330">
        <v>236003159</v>
      </c>
    </row>
    <row r="96" spans="1:3" ht="12" customHeight="1">
      <c r="A96" s="11" t="s">
        <v>102</v>
      </c>
      <c r="B96" s="5" t="s">
        <v>188</v>
      </c>
      <c r="C96" s="331">
        <v>43769168</v>
      </c>
    </row>
    <row r="97" spans="1:3" ht="12" customHeight="1">
      <c r="A97" s="11" t="s">
        <v>103</v>
      </c>
      <c r="B97" s="5" t="s">
        <v>144</v>
      </c>
      <c r="C97" s="333">
        <v>64989034</v>
      </c>
    </row>
    <row r="98" spans="1:3" ht="12" customHeight="1">
      <c r="A98" s="11" t="s">
        <v>104</v>
      </c>
      <c r="B98" s="8" t="s">
        <v>189</v>
      </c>
      <c r="C98" s="333">
        <v>13212150</v>
      </c>
    </row>
    <row r="99" spans="1:3" ht="12" customHeight="1">
      <c r="A99" s="11" t="s">
        <v>115</v>
      </c>
      <c r="B99" s="16" t="s">
        <v>190</v>
      </c>
      <c r="C99" s="333">
        <v>35919841</v>
      </c>
    </row>
    <row r="100" spans="1:3" ht="12" customHeight="1">
      <c r="A100" s="11" t="s">
        <v>105</v>
      </c>
      <c r="B100" s="5" t="s">
        <v>457</v>
      </c>
      <c r="C100" s="333"/>
    </row>
    <row r="101" spans="1:3" ht="12" customHeight="1">
      <c r="A101" s="11" t="s">
        <v>106</v>
      </c>
      <c r="B101" s="166" t="s">
        <v>456</v>
      </c>
      <c r="C101" s="333"/>
    </row>
    <row r="102" spans="1:3" ht="12" customHeight="1">
      <c r="A102" s="11" t="s">
        <v>116</v>
      </c>
      <c r="B102" s="166" t="s">
        <v>455</v>
      </c>
      <c r="C102" s="333">
        <v>29841</v>
      </c>
    </row>
    <row r="103" spans="1:3" ht="12" customHeight="1">
      <c r="A103" s="11" t="s">
        <v>117</v>
      </c>
      <c r="B103" s="164" t="s">
        <v>365</v>
      </c>
      <c r="C103" s="333"/>
    </row>
    <row r="104" spans="1:3" ht="12" customHeight="1">
      <c r="A104" s="11" t="s">
        <v>118</v>
      </c>
      <c r="B104" s="165" t="s">
        <v>366</v>
      </c>
      <c r="C104" s="333"/>
    </row>
    <row r="105" spans="1:3" ht="12" customHeight="1">
      <c r="A105" s="11" t="s">
        <v>119</v>
      </c>
      <c r="B105" s="165" t="s">
        <v>367</v>
      </c>
      <c r="C105" s="333"/>
    </row>
    <row r="106" spans="1:3" ht="12" customHeight="1">
      <c r="A106" s="11" t="s">
        <v>121</v>
      </c>
      <c r="B106" s="164" t="s">
        <v>368</v>
      </c>
      <c r="C106" s="333">
        <v>34270000</v>
      </c>
    </row>
    <row r="107" spans="1:3" ht="12" customHeight="1">
      <c r="A107" s="11" t="s">
        <v>191</v>
      </c>
      <c r="B107" s="164" t="s">
        <v>369</v>
      </c>
      <c r="C107" s="333"/>
    </row>
    <row r="108" spans="1:3" ht="12" customHeight="1">
      <c r="A108" s="11" t="s">
        <v>363</v>
      </c>
      <c r="B108" s="165" t="s">
        <v>370</v>
      </c>
      <c r="C108" s="333"/>
    </row>
    <row r="109" spans="1:3" ht="12" customHeight="1">
      <c r="A109" s="10" t="s">
        <v>364</v>
      </c>
      <c r="B109" s="166" t="s">
        <v>371</v>
      </c>
      <c r="C109" s="333"/>
    </row>
    <row r="110" spans="1:3" ht="12" customHeight="1">
      <c r="A110" s="11" t="s">
        <v>453</v>
      </c>
      <c r="B110" s="166" t="s">
        <v>372</v>
      </c>
      <c r="C110" s="333"/>
    </row>
    <row r="111" spans="1:3" ht="12" customHeight="1">
      <c r="A111" s="13" t="s">
        <v>454</v>
      </c>
      <c r="B111" s="166" t="s">
        <v>373</v>
      </c>
      <c r="C111" s="333">
        <v>1620000</v>
      </c>
    </row>
    <row r="112" spans="1:3" ht="12" customHeight="1">
      <c r="A112" s="11" t="s">
        <v>458</v>
      </c>
      <c r="B112" s="8" t="s">
        <v>51</v>
      </c>
      <c r="C112" s="331">
        <v>2000000</v>
      </c>
    </row>
    <row r="113" spans="1:3" ht="12" customHeight="1">
      <c r="A113" s="11" t="s">
        <v>459</v>
      </c>
      <c r="B113" s="5" t="s">
        <v>461</v>
      </c>
      <c r="C113" s="331">
        <v>1000000</v>
      </c>
    </row>
    <row r="114" spans="1:3" ht="12" customHeight="1" thickBot="1">
      <c r="A114" s="15" t="s">
        <v>460</v>
      </c>
      <c r="B114" s="531" t="s">
        <v>462</v>
      </c>
      <c r="C114" s="336">
        <v>1000000</v>
      </c>
    </row>
    <row r="115" spans="1:3" ht="12" customHeight="1" thickBot="1">
      <c r="A115" s="528" t="s">
        <v>20</v>
      </c>
      <c r="B115" s="529" t="s">
        <v>374</v>
      </c>
      <c r="C115" s="530">
        <f>+C116+C118+C120</f>
        <v>6916200</v>
      </c>
    </row>
    <row r="116" spans="1:3" ht="12" customHeight="1">
      <c r="A116" s="12" t="s">
        <v>107</v>
      </c>
      <c r="B116" s="5" t="s">
        <v>237</v>
      </c>
      <c r="C116" s="332">
        <v>4935000</v>
      </c>
    </row>
    <row r="117" spans="1:3" ht="12" customHeight="1">
      <c r="A117" s="12" t="s">
        <v>108</v>
      </c>
      <c r="B117" s="9" t="s">
        <v>378</v>
      </c>
      <c r="C117" s="332"/>
    </row>
    <row r="118" spans="1:3" ht="12" customHeight="1">
      <c r="A118" s="12" t="s">
        <v>109</v>
      </c>
      <c r="B118" s="9" t="s">
        <v>192</v>
      </c>
      <c r="C118" s="331"/>
    </row>
    <row r="119" spans="1:3" ht="12" customHeight="1">
      <c r="A119" s="12" t="s">
        <v>110</v>
      </c>
      <c r="B119" s="9" t="s">
        <v>379</v>
      </c>
      <c r="C119" s="297"/>
    </row>
    <row r="120" spans="1:3" ht="12" customHeight="1">
      <c r="A120" s="12" t="s">
        <v>111</v>
      </c>
      <c r="B120" s="326" t="s">
        <v>240</v>
      </c>
      <c r="C120" s="297">
        <v>1981200</v>
      </c>
    </row>
    <row r="121" spans="1:3" ht="12" customHeight="1">
      <c r="A121" s="12" t="s">
        <v>120</v>
      </c>
      <c r="B121" s="325" t="s">
        <v>443</v>
      </c>
      <c r="C121" s="297"/>
    </row>
    <row r="122" spans="1:3" ht="12" customHeight="1">
      <c r="A122" s="12" t="s">
        <v>122</v>
      </c>
      <c r="B122" s="450" t="s">
        <v>384</v>
      </c>
      <c r="C122" s="297"/>
    </row>
    <row r="123" spans="1:3" ht="15.75">
      <c r="A123" s="12" t="s">
        <v>193</v>
      </c>
      <c r="B123" s="165" t="s">
        <v>367</v>
      </c>
      <c r="C123" s="297"/>
    </row>
    <row r="124" spans="1:3" ht="12" customHeight="1">
      <c r="A124" s="12" t="s">
        <v>194</v>
      </c>
      <c r="B124" s="165" t="s">
        <v>383</v>
      </c>
      <c r="C124" s="297">
        <v>1981200</v>
      </c>
    </row>
    <row r="125" spans="1:3" ht="12" customHeight="1">
      <c r="A125" s="12" t="s">
        <v>195</v>
      </c>
      <c r="B125" s="165" t="s">
        <v>382</v>
      </c>
      <c r="C125" s="297"/>
    </row>
    <row r="126" spans="1:3" ht="12" customHeight="1">
      <c r="A126" s="12" t="s">
        <v>375</v>
      </c>
      <c r="B126" s="165" t="s">
        <v>370</v>
      </c>
      <c r="C126" s="297"/>
    </row>
    <row r="127" spans="1:3" ht="12" customHeight="1">
      <c r="A127" s="12" t="s">
        <v>376</v>
      </c>
      <c r="B127" s="165" t="s">
        <v>381</v>
      </c>
      <c r="C127" s="297"/>
    </row>
    <row r="128" spans="1:3" ht="16.5" thickBot="1">
      <c r="A128" s="10" t="s">
        <v>377</v>
      </c>
      <c r="B128" s="165" t="s">
        <v>380</v>
      </c>
      <c r="C128" s="299"/>
    </row>
    <row r="129" spans="1:3" ht="12" customHeight="1" thickBot="1">
      <c r="A129" s="17" t="s">
        <v>21</v>
      </c>
      <c r="B129" s="145" t="s">
        <v>463</v>
      </c>
      <c r="C129" s="329">
        <f>+C94+C115</f>
        <v>402809552</v>
      </c>
    </row>
    <row r="130" spans="1:3" ht="12" customHeight="1" thickBot="1">
      <c r="A130" s="17" t="s">
        <v>22</v>
      </c>
      <c r="B130" s="145" t="s">
        <v>464</v>
      </c>
      <c r="C130" s="329">
        <f>+C131+C132+C133</f>
        <v>0</v>
      </c>
    </row>
    <row r="131" spans="1:3" ht="12" customHeight="1">
      <c r="A131" s="12" t="s">
        <v>279</v>
      </c>
      <c r="B131" s="9" t="s">
        <v>471</v>
      </c>
      <c r="C131" s="297"/>
    </row>
    <row r="132" spans="1:3" ht="12" customHeight="1">
      <c r="A132" s="12" t="s">
        <v>280</v>
      </c>
      <c r="B132" s="9" t="s">
        <v>472</v>
      </c>
      <c r="C132" s="297"/>
    </row>
    <row r="133" spans="1:3" ht="12" customHeight="1" thickBot="1">
      <c r="A133" s="10" t="s">
        <v>281</v>
      </c>
      <c r="B133" s="9" t="s">
        <v>473</v>
      </c>
      <c r="C133" s="297"/>
    </row>
    <row r="134" spans="1:3" ht="12" customHeight="1" thickBot="1">
      <c r="A134" s="17" t="s">
        <v>23</v>
      </c>
      <c r="B134" s="145" t="s">
        <v>465</v>
      </c>
      <c r="C134" s="329">
        <f>SUM(C135:C140)</f>
        <v>0</v>
      </c>
    </row>
    <row r="135" spans="1:3" ht="12" customHeight="1">
      <c r="A135" s="12" t="s">
        <v>94</v>
      </c>
      <c r="B135" s="6" t="s">
        <v>474</v>
      </c>
      <c r="C135" s="297"/>
    </row>
    <row r="136" spans="1:3" ht="12" customHeight="1">
      <c r="A136" s="12" t="s">
        <v>95</v>
      </c>
      <c r="B136" s="6" t="s">
        <v>466</v>
      </c>
      <c r="C136" s="297"/>
    </row>
    <row r="137" spans="1:3" ht="12" customHeight="1">
      <c r="A137" s="12" t="s">
        <v>96</v>
      </c>
      <c r="B137" s="6" t="s">
        <v>467</v>
      </c>
      <c r="C137" s="297"/>
    </row>
    <row r="138" spans="1:3" ht="12" customHeight="1">
      <c r="A138" s="12" t="s">
        <v>180</v>
      </c>
      <c r="B138" s="6" t="s">
        <v>468</v>
      </c>
      <c r="C138" s="297"/>
    </row>
    <row r="139" spans="1:3" ht="12" customHeight="1">
      <c r="A139" s="12" t="s">
        <v>181</v>
      </c>
      <c r="B139" s="6" t="s">
        <v>469</v>
      </c>
      <c r="C139" s="297"/>
    </row>
    <row r="140" spans="1:3" ht="12" customHeight="1" thickBot="1">
      <c r="A140" s="10" t="s">
        <v>182</v>
      </c>
      <c r="B140" s="6" t="s">
        <v>470</v>
      </c>
      <c r="C140" s="297"/>
    </row>
    <row r="141" spans="1:3" ht="12" customHeight="1" thickBot="1">
      <c r="A141" s="17" t="s">
        <v>24</v>
      </c>
      <c r="B141" s="145" t="s">
        <v>478</v>
      </c>
      <c r="C141" s="335">
        <f>+C142+C143+C144+C145</f>
        <v>5278750</v>
      </c>
    </row>
    <row r="142" spans="1:3" ht="12" customHeight="1">
      <c r="A142" s="12" t="s">
        <v>97</v>
      </c>
      <c r="B142" s="6" t="s">
        <v>385</v>
      </c>
      <c r="C142" s="297"/>
    </row>
    <row r="143" spans="1:3" ht="12" customHeight="1">
      <c r="A143" s="12" t="s">
        <v>98</v>
      </c>
      <c r="B143" s="6" t="s">
        <v>386</v>
      </c>
      <c r="C143" s="297">
        <v>5278750</v>
      </c>
    </row>
    <row r="144" spans="1:3" ht="12" customHeight="1">
      <c r="A144" s="12" t="s">
        <v>299</v>
      </c>
      <c r="B144" s="6" t="s">
        <v>479</v>
      </c>
      <c r="C144" s="297"/>
    </row>
    <row r="145" spans="1:3" ht="12" customHeight="1" thickBot="1">
      <c r="A145" s="10" t="s">
        <v>300</v>
      </c>
      <c r="B145" s="4" t="s">
        <v>405</v>
      </c>
      <c r="C145" s="297"/>
    </row>
    <row r="146" spans="1:3" ht="12" customHeight="1" thickBot="1">
      <c r="A146" s="17" t="s">
        <v>25</v>
      </c>
      <c r="B146" s="145" t="s">
        <v>480</v>
      </c>
      <c r="C146" s="337">
        <f>SUM(C147:C151)</f>
        <v>0</v>
      </c>
    </row>
    <row r="147" spans="1:3" ht="12" customHeight="1">
      <c r="A147" s="12" t="s">
        <v>99</v>
      </c>
      <c r="B147" s="6" t="s">
        <v>475</v>
      </c>
      <c r="C147" s="297"/>
    </row>
    <row r="148" spans="1:3" ht="12" customHeight="1">
      <c r="A148" s="12" t="s">
        <v>100</v>
      </c>
      <c r="B148" s="6" t="s">
        <v>482</v>
      </c>
      <c r="C148" s="297"/>
    </row>
    <row r="149" spans="1:3" ht="12" customHeight="1">
      <c r="A149" s="12" t="s">
        <v>311</v>
      </c>
      <c r="B149" s="6" t="s">
        <v>477</v>
      </c>
      <c r="C149" s="297"/>
    </row>
    <row r="150" spans="1:3" ht="12" customHeight="1">
      <c r="A150" s="12" t="s">
        <v>312</v>
      </c>
      <c r="B150" s="6" t="s">
        <v>483</v>
      </c>
      <c r="C150" s="297"/>
    </row>
    <row r="151" spans="1:3" ht="12" customHeight="1" thickBot="1">
      <c r="A151" s="12" t="s">
        <v>481</v>
      </c>
      <c r="B151" s="6" t="s">
        <v>484</v>
      </c>
      <c r="C151" s="297"/>
    </row>
    <row r="152" spans="1:3" ht="12" customHeight="1" thickBot="1">
      <c r="A152" s="17" t="s">
        <v>26</v>
      </c>
      <c r="B152" s="145" t="s">
        <v>485</v>
      </c>
      <c r="C152" s="532"/>
    </row>
    <row r="153" spans="1:3" ht="12" customHeight="1" thickBot="1">
      <c r="A153" s="17" t="s">
        <v>27</v>
      </c>
      <c r="B153" s="145" t="s">
        <v>486</v>
      </c>
      <c r="C153" s="532"/>
    </row>
    <row r="154" spans="1:9" ht="15" customHeight="1" thickBot="1">
      <c r="A154" s="17" t="s">
        <v>28</v>
      </c>
      <c r="B154" s="145" t="s">
        <v>488</v>
      </c>
      <c r="C154" s="464">
        <f>+C130+C134+C141+C146+C152+C153</f>
        <v>5278750</v>
      </c>
      <c r="F154" s="465"/>
      <c r="G154" s="466"/>
      <c r="H154" s="466"/>
      <c r="I154" s="466"/>
    </row>
    <row r="155" spans="1:3" s="453" customFormat="1" ht="12.75" customHeight="1" thickBot="1">
      <c r="A155" s="327" t="s">
        <v>29</v>
      </c>
      <c r="B155" s="417" t="s">
        <v>487</v>
      </c>
      <c r="C155" s="464">
        <f>+C129+C154</f>
        <v>408088302</v>
      </c>
    </row>
    <row r="156" ht="7.5" customHeight="1"/>
    <row r="157" spans="1:3" ht="15.75">
      <c r="A157" s="633" t="s">
        <v>387</v>
      </c>
      <c r="B157" s="633"/>
      <c r="C157" s="633"/>
    </row>
    <row r="158" spans="1:3" ht="15" customHeight="1" thickBot="1">
      <c r="A158" s="627" t="s">
        <v>159</v>
      </c>
      <c r="B158" s="627"/>
      <c r="C158" s="338" t="s">
        <v>645</v>
      </c>
    </row>
    <row r="159" spans="1:4" ht="13.5" customHeight="1" thickBot="1">
      <c r="A159" s="17">
        <v>1</v>
      </c>
      <c r="B159" s="27" t="s">
        <v>489</v>
      </c>
      <c r="C159" s="329">
        <f>+C64-C129</f>
        <v>-40150840</v>
      </c>
      <c r="D159" s="467"/>
    </row>
    <row r="160" spans="1:3" ht="27.75" customHeight="1" thickBot="1">
      <c r="A160" s="17" t="s">
        <v>20</v>
      </c>
      <c r="B160" s="27" t="s">
        <v>495</v>
      </c>
      <c r="C160" s="329">
        <f>+C88-C154</f>
        <v>40150840</v>
      </c>
    </row>
  </sheetData>
  <sheetProtection/>
  <mergeCells count="8">
    <mergeCell ref="A158:B158"/>
    <mergeCell ref="A90:C90"/>
    <mergeCell ref="A2:C2"/>
    <mergeCell ref="A1:C1"/>
    <mergeCell ref="A3:C3"/>
    <mergeCell ref="A4:B4"/>
    <mergeCell ref="A91:B91"/>
    <mergeCell ref="A157:C157"/>
  </mergeCells>
  <printOptions horizontalCentered="1"/>
  <pageMargins left="0.3937007874015748" right="0.3937007874015748" top="0.4724409448818898" bottom="0.4724409448818898" header="0" footer="0"/>
  <pageSetup fitToHeight="2" horizontalDpi="600" verticalDpi="600" orientation="portrait" paperSize="9" scale="70" r:id="rId1"/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683</v>
      </c>
    </row>
    <row r="2" spans="1:3" s="493" customFormat="1" ht="25.5" customHeight="1">
      <c r="A2" s="444" t="s">
        <v>209</v>
      </c>
      <c r="B2" s="389" t="s">
        <v>592</v>
      </c>
      <c r="C2" s="403" t="s">
        <v>61</v>
      </c>
    </row>
    <row r="3" spans="1:3" s="493" customFormat="1" ht="24.75" thickBot="1">
      <c r="A3" s="487" t="s">
        <v>208</v>
      </c>
      <c r="B3" s="390" t="s">
        <v>432</v>
      </c>
      <c r="C3" s="404" t="s">
        <v>55</v>
      </c>
    </row>
    <row r="4" spans="1:3" s="494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/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/>
    </row>
    <row r="14" spans="1:3" s="405" customFormat="1" ht="12" customHeight="1">
      <c r="A14" s="489" t="s">
        <v>105</v>
      </c>
      <c r="B14" s="5" t="s">
        <v>414</v>
      </c>
      <c r="C14" s="346"/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608626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>
        <v>608626</v>
      </c>
    </row>
    <row r="24" spans="1:3" s="496" customFormat="1" ht="12" customHeight="1" thickBot="1">
      <c r="A24" s="489" t="s">
        <v>110</v>
      </c>
      <c r="B24" s="5" t="s">
        <v>536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537</v>
      </c>
      <c r="C26" s="348">
        <f>+C27+C28+C29</f>
        <v>0</v>
      </c>
    </row>
    <row r="27" spans="1:3" s="496" customFormat="1" ht="12" customHeight="1">
      <c r="A27" s="490" t="s">
        <v>279</v>
      </c>
      <c r="B27" s="491" t="s">
        <v>274</v>
      </c>
      <c r="C27" s="90"/>
    </row>
    <row r="28" spans="1:3" s="496" customFormat="1" ht="12" customHeight="1">
      <c r="A28" s="490" t="s">
        <v>280</v>
      </c>
      <c r="B28" s="491" t="s">
        <v>417</v>
      </c>
      <c r="C28" s="346"/>
    </row>
    <row r="29" spans="1:3" s="496" customFormat="1" ht="12" customHeight="1">
      <c r="A29" s="490" t="s">
        <v>281</v>
      </c>
      <c r="B29" s="492" t="s">
        <v>420</v>
      </c>
      <c r="C29" s="346"/>
    </row>
    <row r="30" spans="1:3" s="496" customFormat="1" ht="12" customHeight="1" thickBot="1">
      <c r="A30" s="489" t="s">
        <v>282</v>
      </c>
      <c r="B30" s="163" t="s">
        <v>538</v>
      </c>
      <c r="C30" s="97"/>
    </row>
    <row r="31" spans="1:3" s="496" customFormat="1" ht="12" customHeight="1" thickBot="1">
      <c r="A31" s="232" t="s">
        <v>23</v>
      </c>
      <c r="B31" s="145" t="s">
        <v>421</v>
      </c>
      <c r="C31" s="348">
        <f>+C32+C33+C34</f>
        <v>0</v>
      </c>
    </row>
    <row r="32" spans="1:3" s="496" customFormat="1" ht="12" customHeight="1">
      <c r="A32" s="490" t="s">
        <v>94</v>
      </c>
      <c r="B32" s="491" t="s">
        <v>302</v>
      </c>
      <c r="C32" s="90"/>
    </row>
    <row r="33" spans="1:3" s="496" customFormat="1" ht="12" customHeight="1">
      <c r="A33" s="490" t="s">
        <v>95</v>
      </c>
      <c r="B33" s="492" t="s">
        <v>303</v>
      </c>
      <c r="C33" s="349"/>
    </row>
    <row r="34" spans="1:3" s="496" customFormat="1" ht="12" customHeight="1" thickBot="1">
      <c r="A34" s="489" t="s">
        <v>96</v>
      </c>
      <c r="B34" s="163" t="s">
        <v>304</v>
      </c>
      <c r="C34" s="97"/>
    </row>
    <row r="35" spans="1:3" s="405" customFormat="1" ht="12" customHeight="1" thickBot="1">
      <c r="A35" s="232" t="s">
        <v>24</v>
      </c>
      <c r="B35" s="145" t="s">
        <v>390</v>
      </c>
      <c r="C35" s="375"/>
    </row>
    <row r="36" spans="1:3" s="405" customFormat="1" ht="12" customHeight="1" thickBot="1">
      <c r="A36" s="232" t="s">
        <v>25</v>
      </c>
      <c r="B36" s="145" t="s">
        <v>422</v>
      </c>
      <c r="C36" s="396"/>
    </row>
    <row r="37" spans="1:3" s="405" customFormat="1" ht="12" customHeight="1" thickBot="1">
      <c r="A37" s="224" t="s">
        <v>26</v>
      </c>
      <c r="B37" s="145" t="s">
        <v>423</v>
      </c>
      <c r="C37" s="397">
        <f>+C8+C20+C25+C26+C31+C35+C36</f>
        <v>608626</v>
      </c>
    </row>
    <row r="38" spans="1:3" s="405" customFormat="1" ht="12" customHeight="1" thickBot="1">
      <c r="A38" s="266" t="s">
        <v>27</v>
      </c>
      <c r="B38" s="145" t="s">
        <v>424</v>
      </c>
      <c r="C38" s="397">
        <f>SUM(C39:C41)</f>
        <v>40779000</v>
      </c>
    </row>
    <row r="39" spans="1:3" s="405" customFormat="1" ht="12" customHeight="1">
      <c r="A39" s="490" t="s">
        <v>425</v>
      </c>
      <c r="B39" s="491" t="s">
        <v>247</v>
      </c>
      <c r="C39" s="90">
        <v>0</v>
      </c>
    </row>
    <row r="40" spans="1:3" s="405" customFormat="1" ht="12" customHeight="1">
      <c r="A40" s="490" t="s">
        <v>426</v>
      </c>
      <c r="B40" s="492" t="s">
        <v>2</v>
      </c>
      <c r="C40" s="349"/>
    </row>
    <row r="41" spans="1:3" s="496" customFormat="1" ht="12" customHeight="1" thickBot="1">
      <c r="A41" s="489" t="s">
        <v>427</v>
      </c>
      <c r="B41" s="163" t="s">
        <v>428</v>
      </c>
      <c r="C41" s="97">
        <v>40779000</v>
      </c>
    </row>
    <row r="42" spans="1:3" s="496" customFormat="1" ht="15" customHeight="1" thickBot="1">
      <c r="A42" s="266" t="s">
        <v>28</v>
      </c>
      <c r="B42" s="267" t="s">
        <v>429</v>
      </c>
      <c r="C42" s="400">
        <f>+C37+C38</f>
        <v>41387626</v>
      </c>
    </row>
    <row r="43" spans="1:3" s="496" customFormat="1" ht="15" customHeight="1">
      <c r="A43" s="268"/>
      <c r="B43" s="269"/>
      <c r="C43" s="398"/>
    </row>
    <row r="44" spans="1:3" ht="13.5" thickBot="1">
      <c r="A44" s="270"/>
      <c r="B44" s="271"/>
      <c r="C44" s="399"/>
    </row>
    <row r="45" spans="1:3" s="495" customFormat="1" ht="16.5" customHeight="1" thickBot="1">
      <c r="A45" s="272"/>
      <c r="B45" s="273" t="s">
        <v>59</v>
      </c>
      <c r="C45" s="400"/>
    </row>
    <row r="46" spans="1:3" s="497" customFormat="1" ht="12" customHeight="1" thickBot="1">
      <c r="A46" s="232" t="s">
        <v>19</v>
      </c>
      <c r="B46" s="145" t="s">
        <v>430</v>
      </c>
      <c r="C46" s="348">
        <f>SUM(C47:C51)</f>
        <v>40752626</v>
      </c>
    </row>
    <row r="47" spans="1:3" ht="12" customHeight="1">
      <c r="A47" s="489" t="s">
        <v>101</v>
      </c>
      <c r="B47" s="6" t="s">
        <v>50</v>
      </c>
      <c r="C47" s="90">
        <v>26047600</v>
      </c>
    </row>
    <row r="48" spans="1:3" ht="12" customHeight="1">
      <c r="A48" s="489" t="s">
        <v>102</v>
      </c>
      <c r="B48" s="5" t="s">
        <v>188</v>
      </c>
      <c r="C48" s="93">
        <v>7093168</v>
      </c>
    </row>
    <row r="49" spans="1:3" ht="12" customHeight="1">
      <c r="A49" s="489" t="s">
        <v>103</v>
      </c>
      <c r="B49" s="5" t="s">
        <v>144</v>
      </c>
      <c r="C49" s="93">
        <v>7611858</v>
      </c>
    </row>
    <row r="50" spans="1:3" ht="12" customHeight="1">
      <c r="A50" s="489" t="s">
        <v>104</v>
      </c>
      <c r="B50" s="5" t="s">
        <v>189</v>
      </c>
      <c r="C50" s="93"/>
    </row>
    <row r="51" spans="1:3" ht="12" customHeight="1" thickBot="1">
      <c r="A51" s="489" t="s">
        <v>153</v>
      </c>
      <c r="B51" s="5" t="s">
        <v>190</v>
      </c>
      <c r="C51" s="93"/>
    </row>
    <row r="52" spans="1:3" ht="12" customHeight="1" thickBot="1">
      <c r="A52" s="232" t="s">
        <v>20</v>
      </c>
      <c r="B52" s="145" t="s">
        <v>431</v>
      </c>
      <c r="C52" s="348">
        <f>SUM(C53:C55)</f>
        <v>635000</v>
      </c>
    </row>
    <row r="53" spans="1:3" s="497" customFormat="1" ht="12" customHeight="1">
      <c r="A53" s="489" t="s">
        <v>107</v>
      </c>
      <c r="B53" s="6" t="s">
        <v>237</v>
      </c>
      <c r="C53" s="90">
        <v>635000</v>
      </c>
    </row>
    <row r="54" spans="1:3" ht="12" customHeight="1">
      <c r="A54" s="489" t="s">
        <v>108</v>
      </c>
      <c r="B54" s="5" t="s">
        <v>192</v>
      </c>
      <c r="C54" s="93"/>
    </row>
    <row r="55" spans="1:3" ht="12" customHeight="1">
      <c r="A55" s="489" t="s">
        <v>109</v>
      </c>
      <c r="B55" s="5" t="s">
        <v>60</v>
      </c>
      <c r="C55" s="93"/>
    </row>
    <row r="56" spans="1:3" ht="12" customHeight="1" thickBot="1">
      <c r="A56" s="489" t="s">
        <v>110</v>
      </c>
      <c r="B56" s="5" t="s">
        <v>539</v>
      </c>
      <c r="C56" s="93"/>
    </row>
    <row r="57" spans="1:3" ht="15" customHeight="1" thickBot="1">
      <c r="A57" s="232" t="s">
        <v>21</v>
      </c>
      <c r="B57" s="145" t="s">
        <v>13</v>
      </c>
      <c r="C57" s="375"/>
    </row>
    <row r="58" spans="1:3" ht="13.5" thickBot="1">
      <c r="A58" s="232" t="s">
        <v>22</v>
      </c>
      <c r="B58" s="274" t="s">
        <v>544</v>
      </c>
      <c r="C58" s="401">
        <f>+C46+C52+C57</f>
        <v>41387626</v>
      </c>
    </row>
    <row r="59" ht="15" customHeight="1" thickBot="1">
      <c r="C59" s="402"/>
    </row>
    <row r="60" spans="1:3" ht="14.25" customHeight="1" thickBot="1">
      <c r="A60" s="277" t="s">
        <v>534</v>
      </c>
      <c r="B60" s="278"/>
      <c r="C60" s="142">
        <v>8</v>
      </c>
    </row>
    <row r="61" spans="1:3" ht="13.5" thickBot="1">
      <c r="A61" s="277" t="s">
        <v>211</v>
      </c>
      <c r="B61" s="278"/>
      <c r="C61" s="1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684</v>
      </c>
    </row>
    <row r="2" spans="1:3" s="493" customFormat="1" ht="25.5" customHeight="1">
      <c r="A2" s="444" t="s">
        <v>209</v>
      </c>
      <c r="B2" s="389" t="s">
        <v>592</v>
      </c>
      <c r="C2" s="403" t="s">
        <v>61</v>
      </c>
    </row>
    <row r="3" spans="1:3" s="493" customFormat="1" ht="24.75" thickBot="1">
      <c r="A3" s="487" t="s">
        <v>208</v>
      </c>
      <c r="B3" s="390" t="s">
        <v>433</v>
      </c>
      <c r="C3" s="404" t="s">
        <v>61</v>
      </c>
    </row>
    <row r="4" spans="1:3" s="494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/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/>
    </row>
    <row r="14" spans="1:3" s="405" customFormat="1" ht="12" customHeight="1">
      <c r="A14" s="489" t="s">
        <v>105</v>
      </c>
      <c r="B14" s="5" t="s">
        <v>414</v>
      </c>
      <c r="C14" s="346"/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0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/>
    </row>
    <row r="24" spans="1:3" s="496" customFormat="1" ht="12" customHeight="1" thickBot="1">
      <c r="A24" s="489" t="s">
        <v>110</v>
      </c>
      <c r="B24" s="5" t="s">
        <v>536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537</v>
      </c>
      <c r="C26" s="348">
        <f>+C27+C28+C29</f>
        <v>0</v>
      </c>
    </row>
    <row r="27" spans="1:3" s="496" customFormat="1" ht="12" customHeight="1">
      <c r="A27" s="490" t="s">
        <v>279</v>
      </c>
      <c r="B27" s="491" t="s">
        <v>274</v>
      </c>
      <c r="C27" s="90"/>
    </row>
    <row r="28" spans="1:3" s="496" customFormat="1" ht="12" customHeight="1">
      <c r="A28" s="490" t="s">
        <v>280</v>
      </c>
      <c r="B28" s="491" t="s">
        <v>417</v>
      </c>
      <c r="C28" s="346"/>
    </row>
    <row r="29" spans="1:3" s="496" customFormat="1" ht="12" customHeight="1">
      <c r="A29" s="490" t="s">
        <v>281</v>
      </c>
      <c r="B29" s="492" t="s">
        <v>420</v>
      </c>
      <c r="C29" s="346"/>
    </row>
    <row r="30" spans="1:3" s="496" customFormat="1" ht="12" customHeight="1" thickBot="1">
      <c r="A30" s="489" t="s">
        <v>282</v>
      </c>
      <c r="B30" s="163" t="s">
        <v>538</v>
      </c>
      <c r="C30" s="97"/>
    </row>
    <row r="31" spans="1:3" s="496" customFormat="1" ht="12" customHeight="1" thickBot="1">
      <c r="A31" s="232" t="s">
        <v>23</v>
      </c>
      <c r="B31" s="145" t="s">
        <v>421</v>
      </c>
      <c r="C31" s="348">
        <f>+C32+C33+C34</f>
        <v>0</v>
      </c>
    </row>
    <row r="32" spans="1:3" s="496" customFormat="1" ht="12" customHeight="1">
      <c r="A32" s="490" t="s">
        <v>94</v>
      </c>
      <c r="B32" s="491" t="s">
        <v>302</v>
      </c>
      <c r="C32" s="90"/>
    </row>
    <row r="33" spans="1:3" s="496" customFormat="1" ht="12" customHeight="1">
      <c r="A33" s="490" t="s">
        <v>95</v>
      </c>
      <c r="B33" s="492" t="s">
        <v>303</v>
      </c>
      <c r="C33" s="349"/>
    </row>
    <row r="34" spans="1:3" s="496" customFormat="1" ht="12" customHeight="1" thickBot="1">
      <c r="A34" s="489" t="s">
        <v>96</v>
      </c>
      <c r="B34" s="163" t="s">
        <v>304</v>
      </c>
      <c r="C34" s="97"/>
    </row>
    <row r="35" spans="1:3" s="405" customFormat="1" ht="12" customHeight="1" thickBot="1">
      <c r="A35" s="232" t="s">
        <v>24</v>
      </c>
      <c r="B35" s="145" t="s">
        <v>390</v>
      </c>
      <c r="C35" s="375"/>
    </row>
    <row r="36" spans="1:3" s="405" customFormat="1" ht="12" customHeight="1" thickBot="1">
      <c r="A36" s="232" t="s">
        <v>25</v>
      </c>
      <c r="B36" s="145" t="s">
        <v>422</v>
      </c>
      <c r="C36" s="396"/>
    </row>
    <row r="37" spans="1:3" s="405" customFormat="1" ht="12" customHeight="1" thickBot="1">
      <c r="A37" s="224" t="s">
        <v>26</v>
      </c>
      <c r="B37" s="145" t="s">
        <v>423</v>
      </c>
      <c r="C37" s="397">
        <f>+C8+C20+C25+C26+C31+C35+C36</f>
        <v>0</v>
      </c>
    </row>
    <row r="38" spans="1:3" s="405" customFormat="1" ht="12" customHeight="1" thickBot="1">
      <c r="A38" s="266" t="s">
        <v>27</v>
      </c>
      <c r="B38" s="145" t="s">
        <v>424</v>
      </c>
      <c r="C38" s="397">
        <f>+C39+C40+C41</f>
        <v>0</v>
      </c>
    </row>
    <row r="39" spans="1:3" s="405" customFormat="1" ht="12" customHeight="1">
      <c r="A39" s="490" t="s">
        <v>425</v>
      </c>
      <c r="B39" s="491" t="s">
        <v>247</v>
      </c>
      <c r="C39" s="90"/>
    </row>
    <row r="40" spans="1:3" s="405" customFormat="1" ht="12" customHeight="1">
      <c r="A40" s="490" t="s">
        <v>426</v>
      </c>
      <c r="B40" s="492" t="s">
        <v>2</v>
      </c>
      <c r="C40" s="349"/>
    </row>
    <row r="41" spans="1:3" s="496" customFormat="1" ht="12" customHeight="1" thickBot="1">
      <c r="A41" s="489" t="s">
        <v>427</v>
      </c>
      <c r="B41" s="163" t="s">
        <v>428</v>
      </c>
      <c r="C41" s="97"/>
    </row>
    <row r="42" spans="1:3" s="496" customFormat="1" ht="15" customHeight="1" thickBot="1">
      <c r="A42" s="266" t="s">
        <v>28</v>
      </c>
      <c r="B42" s="267" t="s">
        <v>429</v>
      </c>
      <c r="C42" s="400">
        <f>+C37+C38</f>
        <v>0</v>
      </c>
    </row>
    <row r="43" spans="1:3" s="496" customFormat="1" ht="15" customHeight="1">
      <c r="A43" s="268"/>
      <c r="B43" s="269"/>
      <c r="C43" s="398"/>
    </row>
    <row r="44" spans="1:3" ht="13.5" thickBot="1">
      <c r="A44" s="270"/>
      <c r="B44" s="271"/>
      <c r="C44" s="399"/>
    </row>
    <row r="45" spans="1:3" s="495" customFormat="1" ht="16.5" customHeight="1" thickBot="1">
      <c r="A45" s="272"/>
      <c r="B45" s="273" t="s">
        <v>59</v>
      </c>
      <c r="C45" s="400"/>
    </row>
    <row r="46" spans="1:3" s="497" customFormat="1" ht="12" customHeight="1" thickBot="1">
      <c r="A46" s="232" t="s">
        <v>19</v>
      </c>
      <c r="B46" s="145" t="s">
        <v>430</v>
      </c>
      <c r="C46" s="348">
        <f>SUM(C47:C51)</f>
        <v>0</v>
      </c>
    </row>
    <row r="47" spans="1:3" ht="12" customHeight="1">
      <c r="A47" s="489" t="s">
        <v>101</v>
      </c>
      <c r="B47" s="6" t="s">
        <v>50</v>
      </c>
      <c r="C47" s="90"/>
    </row>
    <row r="48" spans="1:3" ht="12" customHeight="1">
      <c r="A48" s="489" t="s">
        <v>102</v>
      </c>
      <c r="B48" s="5" t="s">
        <v>188</v>
      </c>
      <c r="C48" s="93"/>
    </row>
    <row r="49" spans="1:3" ht="12" customHeight="1">
      <c r="A49" s="489" t="s">
        <v>103</v>
      </c>
      <c r="B49" s="5" t="s">
        <v>144</v>
      </c>
      <c r="C49" s="93"/>
    </row>
    <row r="50" spans="1:3" ht="12" customHeight="1">
      <c r="A50" s="489" t="s">
        <v>104</v>
      </c>
      <c r="B50" s="5" t="s">
        <v>189</v>
      </c>
      <c r="C50" s="93"/>
    </row>
    <row r="51" spans="1:3" ht="12" customHeight="1" thickBot="1">
      <c r="A51" s="489" t="s">
        <v>153</v>
      </c>
      <c r="B51" s="5" t="s">
        <v>190</v>
      </c>
      <c r="C51" s="93"/>
    </row>
    <row r="52" spans="1:3" ht="12" customHeight="1" thickBot="1">
      <c r="A52" s="232" t="s">
        <v>20</v>
      </c>
      <c r="B52" s="145" t="s">
        <v>431</v>
      </c>
      <c r="C52" s="348">
        <f>SUM(C53:C55)</f>
        <v>0</v>
      </c>
    </row>
    <row r="53" spans="1:3" s="497" customFormat="1" ht="12" customHeight="1">
      <c r="A53" s="489" t="s">
        <v>107</v>
      </c>
      <c r="B53" s="6" t="s">
        <v>237</v>
      </c>
      <c r="C53" s="90"/>
    </row>
    <row r="54" spans="1:3" ht="12" customHeight="1">
      <c r="A54" s="489" t="s">
        <v>108</v>
      </c>
      <c r="B54" s="5" t="s">
        <v>192</v>
      </c>
      <c r="C54" s="93"/>
    </row>
    <row r="55" spans="1:3" ht="12" customHeight="1">
      <c r="A55" s="489" t="s">
        <v>109</v>
      </c>
      <c r="B55" s="5" t="s">
        <v>60</v>
      </c>
      <c r="C55" s="93"/>
    </row>
    <row r="56" spans="1:3" ht="12" customHeight="1" thickBot="1">
      <c r="A56" s="489" t="s">
        <v>110</v>
      </c>
      <c r="B56" s="5" t="s">
        <v>539</v>
      </c>
      <c r="C56" s="93"/>
    </row>
    <row r="57" spans="1:3" ht="15" customHeight="1" thickBot="1">
      <c r="A57" s="232" t="s">
        <v>21</v>
      </c>
      <c r="B57" s="145" t="s">
        <v>13</v>
      </c>
      <c r="C57" s="375"/>
    </row>
    <row r="58" spans="1:3" ht="13.5" thickBot="1">
      <c r="A58" s="232" t="s">
        <v>22</v>
      </c>
      <c r="B58" s="274" t="s">
        <v>544</v>
      </c>
      <c r="C58" s="401">
        <f>+C46+C52+C57</f>
        <v>0</v>
      </c>
    </row>
    <row r="59" ht="15" customHeight="1" thickBot="1">
      <c r="C59" s="402"/>
    </row>
    <row r="60" spans="1:3" ht="14.25" customHeight="1" thickBot="1">
      <c r="A60" s="277" t="s">
        <v>534</v>
      </c>
      <c r="B60" s="278"/>
      <c r="C60" s="142"/>
    </row>
    <row r="61" spans="1:3" ht="13.5" thickBot="1">
      <c r="A61" s="277" t="s">
        <v>211</v>
      </c>
      <c r="B61" s="278"/>
      <c r="C61" s="1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685</v>
      </c>
    </row>
    <row r="2" spans="1:3" s="493" customFormat="1" ht="25.5" customHeight="1">
      <c r="A2" s="444" t="s">
        <v>209</v>
      </c>
      <c r="B2" s="389" t="s">
        <v>592</v>
      </c>
      <c r="C2" s="403" t="s">
        <v>61</v>
      </c>
    </row>
    <row r="3" spans="1:3" s="493" customFormat="1" ht="24.75" thickBot="1">
      <c r="A3" s="487" t="s">
        <v>208</v>
      </c>
      <c r="B3" s="390" t="s">
        <v>545</v>
      </c>
      <c r="C3" s="404" t="s">
        <v>62</v>
      </c>
    </row>
    <row r="4" spans="1:3" s="494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/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/>
    </row>
    <row r="14" spans="1:3" s="405" customFormat="1" ht="12" customHeight="1">
      <c r="A14" s="489" t="s">
        <v>105</v>
      </c>
      <c r="B14" s="5" t="s">
        <v>414</v>
      </c>
      <c r="C14" s="346"/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0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/>
    </row>
    <row r="24" spans="1:3" s="496" customFormat="1" ht="12" customHeight="1" thickBot="1">
      <c r="A24" s="489" t="s">
        <v>110</v>
      </c>
      <c r="B24" s="5" t="s">
        <v>536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537</v>
      </c>
      <c r="C26" s="348">
        <f>+C27+C28+C29</f>
        <v>0</v>
      </c>
    </row>
    <row r="27" spans="1:3" s="496" customFormat="1" ht="12" customHeight="1">
      <c r="A27" s="490" t="s">
        <v>279</v>
      </c>
      <c r="B27" s="491" t="s">
        <v>274</v>
      </c>
      <c r="C27" s="90"/>
    </row>
    <row r="28" spans="1:3" s="496" customFormat="1" ht="12" customHeight="1">
      <c r="A28" s="490" t="s">
        <v>280</v>
      </c>
      <c r="B28" s="491" t="s">
        <v>417</v>
      </c>
      <c r="C28" s="346"/>
    </row>
    <row r="29" spans="1:3" s="496" customFormat="1" ht="12" customHeight="1">
      <c r="A29" s="490" t="s">
        <v>281</v>
      </c>
      <c r="B29" s="492" t="s">
        <v>420</v>
      </c>
      <c r="C29" s="346"/>
    </row>
    <row r="30" spans="1:3" s="496" customFormat="1" ht="12" customHeight="1" thickBot="1">
      <c r="A30" s="489" t="s">
        <v>282</v>
      </c>
      <c r="B30" s="163" t="s">
        <v>538</v>
      </c>
      <c r="C30" s="97"/>
    </row>
    <row r="31" spans="1:3" s="496" customFormat="1" ht="12" customHeight="1" thickBot="1">
      <c r="A31" s="232" t="s">
        <v>23</v>
      </c>
      <c r="B31" s="145" t="s">
        <v>421</v>
      </c>
      <c r="C31" s="348">
        <f>+C32+C33+C34</f>
        <v>0</v>
      </c>
    </row>
    <row r="32" spans="1:3" s="496" customFormat="1" ht="12" customHeight="1">
      <c r="A32" s="490" t="s">
        <v>94</v>
      </c>
      <c r="B32" s="491" t="s">
        <v>302</v>
      </c>
      <c r="C32" s="90"/>
    </row>
    <row r="33" spans="1:3" s="496" customFormat="1" ht="12" customHeight="1">
      <c r="A33" s="490" t="s">
        <v>95</v>
      </c>
      <c r="B33" s="492" t="s">
        <v>303</v>
      </c>
      <c r="C33" s="349"/>
    </row>
    <row r="34" spans="1:3" s="496" customFormat="1" ht="12" customHeight="1" thickBot="1">
      <c r="A34" s="489" t="s">
        <v>96</v>
      </c>
      <c r="B34" s="163" t="s">
        <v>304</v>
      </c>
      <c r="C34" s="97"/>
    </row>
    <row r="35" spans="1:3" s="405" customFormat="1" ht="12" customHeight="1" thickBot="1">
      <c r="A35" s="232" t="s">
        <v>24</v>
      </c>
      <c r="B35" s="145" t="s">
        <v>390</v>
      </c>
      <c r="C35" s="375"/>
    </row>
    <row r="36" spans="1:3" s="405" customFormat="1" ht="12" customHeight="1" thickBot="1">
      <c r="A36" s="232" t="s">
        <v>25</v>
      </c>
      <c r="B36" s="145" t="s">
        <v>422</v>
      </c>
      <c r="C36" s="396"/>
    </row>
    <row r="37" spans="1:3" s="405" customFormat="1" ht="12" customHeight="1" thickBot="1">
      <c r="A37" s="224" t="s">
        <v>26</v>
      </c>
      <c r="B37" s="145" t="s">
        <v>423</v>
      </c>
      <c r="C37" s="397">
        <f>+C8+C20+C25+C26+C31+C35+C36</f>
        <v>0</v>
      </c>
    </row>
    <row r="38" spans="1:3" s="405" customFormat="1" ht="12" customHeight="1" thickBot="1">
      <c r="A38" s="266" t="s">
        <v>27</v>
      </c>
      <c r="B38" s="145" t="s">
        <v>424</v>
      </c>
      <c r="C38" s="397">
        <f>+C39+C40+C41</f>
        <v>2913000</v>
      </c>
    </row>
    <row r="39" spans="1:3" s="405" customFormat="1" ht="12" customHeight="1">
      <c r="A39" s="490" t="s">
        <v>425</v>
      </c>
      <c r="B39" s="491" t="s">
        <v>247</v>
      </c>
      <c r="C39" s="90">
        <v>721000</v>
      </c>
    </row>
    <row r="40" spans="1:3" s="405" customFormat="1" ht="12" customHeight="1">
      <c r="A40" s="490" t="s">
        <v>426</v>
      </c>
      <c r="B40" s="492" t="s">
        <v>2</v>
      </c>
      <c r="C40" s="349"/>
    </row>
    <row r="41" spans="1:3" s="496" customFormat="1" ht="12" customHeight="1" thickBot="1">
      <c r="A41" s="489" t="s">
        <v>427</v>
      </c>
      <c r="B41" s="163" t="s">
        <v>428</v>
      </c>
      <c r="C41" s="97">
        <v>2192000</v>
      </c>
    </row>
    <row r="42" spans="1:3" s="496" customFormat="1" ht="15" customHeight="1" thickBot="1">
      <c r="A42" s="266" t="s">
        <v>28</v>
      </c>
      <c r="B42" s="267" t="s">
        <v>429</v>
      </c>
      <c r="C42" s="400">
        <f>+C37+C38</f>
        <v>2913000</v>
      </c>
    </row>
    <row r="43" spans="1:3" s="496" customFormat="1" ht="15" customHeight="1">
      <c r="A43" s="268"/>
      <c r="B43" s="269"/>
      <c r="C43" s="398"/>
    </row>
    <row r="44" spans="1:3" ht="13.5" thickBot="1">
      <c r="A44" s="270"/>
      <c r="B44" s="271"/>
      <c r="C44" s="399"/>
    </row>
    <row r="45" spans="1:3" s="495" customFormat="1" ht="16.5" customHeight="1" thickBot="1">
      <c r="A45" s="272"/>
      <c r="B45" s="273" t="s">
        <v>59</v>
      </c>
      <c r="C45" s="400"/>
    </row>
    <row r="46" spans="1:3" s="497" customFormat="1" ht="12" customHeight="1" thickBot="1">
      <c r="A46" s="232" t="s">
        <v>19</v>
      </c>
      <c r="B46" s="145" t="s">
        <v>430</v>
      </c>
      <c r="C46" s="348">
        <f>SUM(C47:C51)</f>
        <v>2913000</v>
      </c>
    </row>
    <row r="47" spans="1:3" ht="12" customHeight="1">
      <c r="A47" s="489" t="s">
        <v>101</v>
      </c>
      <c r="B47" s="6" t="s">
        <v>50</v>
      </c>
      <c r="C47" s="90"/>
    </row>
    <row r="48" spans="1:3" ht="12" customHeight="1">
      <c r="A48" s="489" t="s">
        <v>102</v>
      </c>
      <c r="B48" s="5" t="s">
        <v>188</v>
      </c>
      <c r="C48" s="93"/>
    </row>
    <row r="49" spans="1:3" ht="12" customHeight="1">
      <c r="A49" s="489" t="s">
        <v>103</v>
      </c>
      <c r="B49" s="5" t="s">
        <v>144</v>
      </c>
      <c r="C49" s="93"/>
    </row>
    <row r="50" spans="1:3" ht="12" customHeight="1">
      <c r="A50" s="489" t="s">
        <v>104</v>
      </c>
      <c r="B50" s="5" t="s">
        <v>189</v>
      </c>
      <c r="C50" s="93">
        <v>2913000</v>
      </c>
    </row>
    <row r="51" spans="1:3" ht="12" customHeight="1" thickBot="1">
      <c r="A51" s="489" t="s">
        <v>153</v>
      </c>
      <c r="B51" s="5" t="s">
        <v>190</v>
      </c>
      <c r="C51" s="93"/>
    </row>
    <row r="52" spans="1:3" ht="12" customHeight="1" thickBot="1">
      <c r="A52" s="232" t="s">
        <v>20</v>
      </c>
      <c r="B52" s="145" t="s">
        <v>431</v>
      </c>
      <c r="C52" s="348">
        <f>SUM(C53:C55)</f>
        <v>0</v>
      </c>
    </row>
    <row r="53" spans="1:3" s="497" customFormat="1" ht="12" customHeight="1">
      <c r="A53" s="489" t="s">
        <v>107</v>
      </c>
      <c r="B53" s="6" t="s">
        <v>237</v>
      </c>
      <c r="C53" s="90"/>
    </row>
    <row r="54" spans="1:3" ht="12" customHeight="1">
      <c r="A54" s="489" t="s">
        <v>108</v>
      </c>
      <c r="B54" s="5" t="s">
        <v>192</v>
      </c>
      <c r="C54" s="93"/>
    </row>
    <row r="55" spans="1:3" ht="12" customHeight="1">
      <c r="A55" s="489" t="s">
        <v>109</v>
      </c>
      <c r="B55" s="5" t="s">
        <v>60</v>
      </c>
      <c r="C55" s="93"/>
    </row>
    <row r="56" spans="1:3" ht="12" customHeight="1" thickBot="1">
      <c r="A56" s="489" t="s">
        <v>110</v>
      </c>
      <c r="B56" s="5" t="s">
        <v>539</v>
      </c>
      <c r="C56" s="93"/>
    </row>
    <row r="57" spans="1:3" ht="15" customHeight="1" thickBot="1">
      <c r="A57" s="232" t="s">
        <v>21</v>
      </c>
      <c r="B57" s="145" t="s">
        <v>13</v>
      </c>
      <c r="C57" s="375"/>
    </row>
    <row r="58" spans="1:3" ht="13.5" thickBot="1">
      <c r="A58" s="232" t="s">
        <v>22</v>
      </c>
      <c r="B58" s="274" t="s">
        <v>544</v>
      </c>
      <c r="C58" s="401">
        <f>+C46+C52+C57</f>
        <v>2913000</v>
      </c>
    </row>
    <row r="59" ht="15" customHeight="1" thickBot="1">
      <c r="C59" s="402"/>
    </row>
    <row r="60" spans="1:3" ht="14.25" customHeight="1" thickBot="1">
      <c r="A60" s="277" t="s">
        <v>534</v>
      </c>
      <c r="B60" s="278"/>
      <c r="C60" s="142"/>
    </row>
    <row r="61" spans="1:3" ht="13.5" thickBot="1">
      <c r="A61" s="277" t="s">
        <v>211</v>
      </c>
      <c r="B61" s="278"/>
      <c r="C61" s="1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686</v>
      </c>
    </row>
    <row r="2" spans="1:3" s="493" customFormat="1" ht="25.5" customHeight="1">
      <c r="A2" s="444" t="s">
        <v>209</v>
      </c>
      <c r="B2" s="389" t="s">
        <v>593</v>
      </c>
      <c r="C2" s="403" t="s">
        <v>62</v>
      </c>
    </row>
    <row r="3" spans="1:3" s="493" customFormat="1" ht="24.75" thickBot="1">
      <c r="A3" s="487" t="s">
        <v>208</v>
      </c>
      <c r="B3" s="390" t="s">
        <v>413</v>
      </c>
      <c r="C3" s="404"/>
    </row>
    <row r="4" spans="1:3" s="494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7985000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>
        <v>6115000</v>
      </c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>
        <v>170000</v>
      </c>
    </row>
    <row r="14" spans="1:3" s="405" customFormat="1" ht="12" customHeight="1">
      <c r="A14" s="489" t="s">
        <v>105</v>
      </c>
      <c r="B14" s="5" t="s">
        <v>414</v>
      </c>
      <c r="C14" s="346">
        <v>1700000</v>
      </c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0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/>
    </row>
    <row r="24" spans="1:3" s="496" customFormat="1" ht="12" customHeight="1" thickBot="1">
      <c r="A24" s="489" t="s">
        <v>110</v>
      </c>
      <c r="B24" s="5" t="s">
        <v>540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419</v>
      </c>
      <c r="C26" s="348">
        <f>+C27+C28</f>
        <v>0</v>
      </c>
    </row>
    <row r="27" spans="1:3" s="496" customFormat="1" ht="12" customHeight="1">
      <c r="A27" s="490" t="s">
        <v>279</v>
      </c>
      <c r="B27" s="491" t="s">
        <v>417</v>
      </c>
      <c r="C27" s="90"/>
    </row>
    <row r="28" spans="1:3" s="496" customFormat="1" ht="12" customHeight="1">
      <c r="A28" s="490" t="s">
        <v>280</v>
      </c>
      <c r="B28" s="492" t="s">
        <v>420</v>
      </c>
      <c r="C28" s="349"/>
    </row>
    <row r="29" spans="1:3" s="496" customFormat="1" ht="12" customHeight="1" thickBot="1">
      <c r="A29" s="489" t="s">
        <v>281</v>
      </c>
      <c r="B29" s="163" t="s">
        <v>541</v>
      </c>
      <c r="C29" s="97"/>
    </row>
    <row r="30" spans="1:3" s="496" customFormat="1" ht="12" customHeight="1" thickBot="1">
      <c r="A30" s="232" t="s">
        <v>23</v>
      </c>
      <c r="B30" s="145" t="s">
        <v>421</v>
      </c>
      <c r="C30" s="348">
        <f>+C31+C32+C33</f>
        <v>0</v>
      </c>
    </row>
    <row r="31" spans="1:3" s="496" customFormat="1" ht="12" customHeight="1">
      <c r="A31" s="490" t="s">
        <v>94</v>
      </c>
      <c r="B31" s="491" t="s">
        <v>302</v>
      </c>
      <c r="C31" s="90"/>
    </row>
    <row r="32" spans="1:3" s="496" customFormat="1" ht="12" customHeight="1">
      <c r="A32" s="490" t="s">
        <v>95</v>
      </c>
      <c r="B32" s="492" t="s">
        <v>303</v>
      </c>
      <c r="C32" s="349"/>
    </row>
    <row r="33" spans="1:3" s="496" customFormat="1" ht="12" customHeight="1" thickBot="1">
      <c r="A33" s="489" t="s">
        <v>96</v>
      </c>
      <c r="B33" s="163" t="s">
        <v>304</v>
      </c>
      <c r="C33" s="97"/>
    </row>
    <row r="34" spans="1:3" s="405" customFormat="1" ht="12" customHeight="1" thickBot="1">
      <c r="A34" s="232" t="s">
        <v>24</v>
      </c>
      <c r="B34" s="145" t="s">
        <v>390</v>
      </c>
      <c r="C34" s="375"/>
    </row>
    <row r="35" spans="1:3" s="405" customFormat="1" ht="12" customHeight="1" thickBot="1">
      <c r="A35" s="232" t="s">
        <v>25</v>
      </c>
      <c r="B35" s="145" t="s">
        <v>422</v>
      </c>
      <c r="C35" s="396"/>
    </row>
    <row r="36" spans="1:3" s="405" customFormat="1" ht="12" customHeight="1" thickBot="1">
      <c r="A36" s="224" t="s">
        <v>26</v>
      </c>
      <c r="B36" s="145" t="s">
        <v>542</v>
      </c>
      <c r="C36" s="397">
        <f>+C8+C20+C25+C26+C30+C34+C35</f>
        <v>7985000</v>
      </c>
    </row>
    <row r="37" spans="1:3" s="405" customFormat="1" ht="12" customHeight="1" thickBot="1">
      <c r="A37" s="266" t="s">
        <v>27</v>
      </c>
      <c r="B37" s="145" t="s">
        <v>424</v>
      </c>
      <c r="C37" s="397">
        <f>+C38+C39+C40</f>
        <v>64761267</v>
      </c>
    </row>
    <row r="38" spans="1:3" s="405" customFormat="1" ht="12" customHeight="1">
      <c r="A38" s="490" t="s">
        <v>425</v>
      </c>
      <c r="B38" s="491" t="s">
        <v>247</v>
      </c>
      <c r="C38" s="90">
        <v>483000</v>
      </c>
    </row>
    <row r="39" spans="1:3" s="405" customFormat="1" ht="12" customHeight="1">
      <c r="A39" s="490" t="s">
        <v>426</v>
      </c>
      <c r="B39" s="492" t="s">
        <v>2</v>
      </c>
      <c r="C39" s="349"/>
    </row>
    <row r="40" spans="1:3" s="496" customFormat="1" ht="12" customHeight="1" thickBot="1">
      <c r="A40" s="489" t="s">
        <v>427</v>
      </c>
      <c r="B40" s="163" t="s">
        <v>428</v>
      </c>
      <c r="C40" s="97">
        <v>64278267</v>
      </c>
    </row>
    <row r="41" spans="1:3" s="496" customFormat="1" ht="15" customHeight="1" thickBot="1">
      <c r="A41" s="266" t="s">
        <v>28</v>
      </c>
      <c r="B41" s="267" t="s">
        <v>429</v>
      </c>
      <c r="C41" s="400">
        <f>+C36+C37</f>
        <v>72746267</v>
      </c>
    </row>
    <row r="42" spans="1:3" s="496" customFormat="1" ht="15" customHeight="1">
      <c r="A42" s="268"/>
      <c r="B42" s="269"/>
      <c r="C42" s="398"/>
    </row>
    <row r="43" spans="1:3" ht="13.5" thickBot="1">
      <c r="A43" s="270"/>
      <c r="B43" s="271"/>
      <c r="C43" s="399"/>
    </row>
    <row r="44" spans="1:3" s="495" customFormat="1" ht="16.5" customHeight="1" thickBot="1">
      <c r="A44" s="272"/>
      <c r="B44" s="273" t="s">
        <v>59</v>
      </c>
      <c r="C44" s="400"/>
    </row>
    <row r="45" spans="1:3" s="497" customFormat="1" ht="12" customHeight="1" thickBot="1">
      <c r="A45" s="232" t="s">
        <v>19</v>
      </c>
      <c r="B45" s="145" t="s">
        <v>430</v>
      </c>
      <c r="C45" s="348">
        <f>SUM(C46:C50)</f>
        <v>72239267</v>
      </c>
    </row>
    <row r="46" spans="1:3" ht="12" customHeight="1">
      <c r="A46" s="489" t="s">
        <v>101</v>
      </c>
      <c r="B46" s="6" t="s">
        <v>50</v>
      </c>
      <c r="C46" s="90">
        <v>34887000</v>
      </c>
    </row>
    <row r="47" spans="1:3" ht="12" customHeight="1">
      <c r="A47" s="489" t="s">
        <v>102</v>
      </c>
      <c r="B47" s="5" t="s">
        <v>188</v>
      </c>
      <c r="C47" s="93">
        <v>9675000</v>
      </c>
    </row>
    <row r="48" spans="1:3" ht="12" customHeight="1">
      <c r="A48" s="489" t="s">
        <v>103</v>
      </c>
      <c r="B48" s="5" t="s">
        <v>144</v>
      </c>
      <c r="C48" s="93">
        <v>27677267</v>
      </c>
    </row>
    <row r="49" spans="1:3" ht="12" customHeight="1">
      <c r="A49" s="489" t="s">
        <v>104</v>
      </c>
      <c r="B49" s="5" t="s">
        <v>189</v>
      </c>
      <c r="C49" s="93"/>
    </row>
    <row r="50" spans="1:3" ht="12" customHeight="1" thickBot="1">
      <c r="A50" s="489" t="s">
        <v>153</v>
      </c>
      <c r="B50" s="5" t="s">
        <v>190</v>
      </c>
      <c r="C50" s="93"/>
    </row>
    <row r="51" spans="1:3" ht="12" customHeight="1" thickBot="1">
      <c r="A51" s="232" t="s">
        <v>20</v>
      </c>
      <c r="B51" s="145" t="s">
        <v>431</v>
      </c>
      <c r="C51" s="348">
        <f>SUM(C52:C54)</f>
        <v>507000</v>
      </c>
    </row>
    <row r="52" spans="1:3" s="497" customFormat="1" ht="12" customHeight="1">
      <c r="A52" s="489" t="s">
        <v>107</v>
      </c>
      <c r="B52" s="6" t="s">
        <v>237</v>
      </c>
      <c r="C52" s="90">
        <v>507000</v>
      </c>
    </row>
    <row r="53" spans="1:3" ht="12" customHeight="1">
      <c r="A53" s="489" t="s">
        <v>108</v>
      </c>
      <c r="B53" s="5" t="s">
        <v>192</v>
      </c>
      <c r="C53" s="93"/>
    </row>
    <row r="54" spans="1:3" ht="12" customHeight="1">
      <c r="A54" s="489" t="s">
        <v>109</v>
      </c>
      <c r="B54" s="5" t="s">
        <v>60</v>
      </c>
      <c r="C54" s="93"/>
    </row>
    <row r="55" spans="1:3" ht="12" customHeight="1" thickBot="1">
      <c r="A55" s="489" t="s">
        <v>110</v>
      </c>
      <c r="B55" s="5" t="s">
        <v>539</v>
      </c>
      <c r="C55" s="93"/>
    </row>
    <row r="56" spans="1:3" ht="15" customHeight="1" thickBot="1">
      <c r="A56" s="232" t="s">
        <v>21</v>
      </c>
      <c r="B56" s="145" t="s">
        <v>13</v>
      </c>
      <c r="C56" s="375"/>
    </row>
    <row r="57" spans="1:3" ht="13.5" thickBot="1">
      <c r="A57" s="232" t="s">
        <v>22</v>
      </c>
      <c r="B57" s="274" t="s">
        <v>544</v>
      </c>
      <c r="C57" s="401">
        <f>+C45+C51+C56</f>
        <v>72746267</v>
      </c>
    </row>
    <row r="58" ht="15" customHeight="1" thickBot="1">
      <c r="C58" s="402"/>
    </row>
    <row r="59" spans="1:3" ht="14.25" customHeight="1" thickBot="1">
      <c r="A59" s="277" t="s">
        <v>534</v>
      </c>
      <c r="B59" s="278"/>
      <c r="C59" s="142">
        <v>15</v>
      </c>
    </row>
    <row r="60" spans="1:3" ht="13.5" thickBot="1">
      <c r="A60" s="277" t="s">
        <v>211</v>
      </c>
      <c r="B60" s="278"/>
      <c r="C60" s="14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687</v>
      </c>
    </row>
    <row r="2" spans="1:3" s="493" customFormat="1" ht="25.5" customHeight="1">
      <c r="A2" s="444" t="s">
        <v>209</v>
      </c>
      <c r="B2" s="389" t="s">
        <v>593</v>
      </c>
      <c r="C2" s="403" t="s">
        <v>62</v>
      </c>
    </row>
    <row r="3" spans="1:3" s="493" customFormat="1" ht="24.75" thickBot="1">
      <c r="A3" s="487" t="s">
        <v>208</v>
      </c>
      <c r="B3" s="390" t="s">
        <v>432</v>
      </c>
      <c r="C3" s="404" t="s">
        <v>55</v>
      </c>
    </row>
    <row r="4" spans="1:3" s="494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7985000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>
        <v>6115000</v>
      </c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>
        <v>170000</v>
      </c>
    </row>
    <row r="14" spans="1:3" s="405" customFormat="1" ht="12" customHeight="1">
      <c r="A14" s="489" t="s">
        <v>105</v>
      </c>
      <c r="B14" s="5" t="s">
        <v>414</v>
      </c>
      <c r="C14" s="346">
        <v>1700000</v>
      </c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0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/>
    </row>
    <row r="24" spans="1:3" s="496" customFormat="1" ht="12" customHeight="1" thickBot="1">
      <c r="A24" s="489" t="s">
        <v>110</v>
      </c>
      <c r="B24" s="5" t="s">
        <v>540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419</v>
      </c>
      <c r="C26" s="348">
        <f>+C27+C28</f>
        <v>0</v>
      </c>
    </row>
    <row r="27" spans="1:3" s="496" customFormat="1" ht="12" customHeight="1">
      <c r="A27" s="490" t="s">
        <v>279</v>
      </c>
      <c r="B27" s="491" t="s">
        <v>417</v>
      </c>
      <c r="C27" s="90"/>
    </row>
    <row r="28" spans="1:3" s="496" customFormat="1" ht="12" customHeight="1">
      <c r="A28" s="490" t="s">
        <v>280</v>
      </c>
      <c r="B28" s="492" t="s">
        <v>420</v>
      </c>
      <c r="C28" s="349"/>
    </row>
    <row r="29" spans="1:3" s="496" customFormat="1" ht="12" customHeight="1" thickBot="1">
      <c r="A29" s="489" t="s">
        <v>281</v>
      </c>
      <c r="B29" s="163" t="s">
        <v>541</v>
      </c>
      <c r="C29" s="97"/>
    </row>
    <row r="30" spans="1:3" s="496" customFormat="1" ht="12" customHeight="1" thickBot="1">
      <c r="A30" s="232" t="s">
        <v>23</v>
      </c>
      <c r="B30" s="145" t="s">
        <v>421</v>
      </c>
      <c r="C30" s="348">
        <f>+C31+C32+C33</f>
        <v>0</v>
      </c>
    </row>
    <row r="31" spans="1:3" s="496" customFormat="1" ht="12" customHeight="1">
      <c r="A31" s="490" t="s">
        <v>94</v>
      </c>
      <c r="B31" s="491" t="s">
        <v>302</v>
      </c>
      <c r="C31" s="90"/>
    </row>
    <row r="32" spans="1:3" s="496" customFormat="1" ht="12" customHeight="1">
      <c r="A32" s="490" t="s">
        <v>95</v>
      </c>
      <c r="B32" s="492" t="s">
        <v>303</v>
      </c>
      <c r="C32" s="349"/>
    </row>
    <row r="33" spans="1:3" s="496" customFormat="1" ht="12" customHeight="1" thickBot="1">
      <c r="A33" s="489" t="s">
        <v>96</v>
      </c>
      <c r="B33" s="163" t="s">
        <v>304</v>
      </c>
      <c r="C33" s="97"/>
    </row>
    <row r="34" spans="1:3" s="405" customFormat="1" ht="12" customHeight="1" thickBot="1">
      <c r="A34" s="232" t="s">
        <v>24</v>
      </c>
      <c r="B34" s="145" t="s">
        <v>390</v>
      </c>
      <c r="C34" s="375"/>
    </row>
    <row r="35" spans="1:3" s="405" customFormat="1" ht="12" customHeight="1" thickBot="1">
      <c r="A35" s="232" t="s">
        <v>25</v>
      </c>
      <c r="B35" s="145" t="s">
        <v>422</v>
      </c>
      <c r="C35" s="396"/>
    </row>
    <row r="36" spans="1:3" s="405" customFormat="1" ht="12" customHeight="1" thickBot="1">
      <c r="A36" s="224" t="s">
        <v>26</v>
      </c>
      <c r="B36" s="145" t="s">
        <v>542</v>
      </c>
      <c r="C36" s="397">
        <f>+C8+C20+C25+C26+C30+C34+C35</f>
        <v>7985000</v>
      </c>
    </row>
    <row r="37" spans="1:3" s="405" customFormat="1" ht="12" customHeight="1" thickBot="1">
      <c r="A37" s="266" t="s">
        <v>27</v>
      </c>
      <c r="B37" s="145" t="s">
        <v>424</v>
      </c>
      <c r="C37" s="397">
        <f>+C38+C39+C40</f>
        <v>64761267</v>
      </c>
    </row>
    <row r="38" spans="1:3" s="405" customFormat="1" ht="12" customHeight="1">
      <c r="A38" s="490" t="s">
        <v>425</v>
      </c>
      <c r="B38" s="491" t="s">
        <v>247</v>
      </c>
      <c r="C38" s="90">
        <v>483000</v>
      </c>
    </row>
    <row r="39" spans="1:3" s="405" customFormat="1" ht="12" customHeight="1">
      <c r="A39" s="490" t="s">
        <v>426</v>
      </c>
      <c r="B39" s="492" t="s">
        <v>2</v>
      </c>
      <c r="C39" s="349"/>
    </row>
    <row r="40" spans="1:3" s="496" customFormat="1" ht="12" customHeight="1" thickBot="1">
      <c r="A40" s="489" t="s">
        <v>427</v>
      </c>
      <c r="B40" s="163" t="s">
        <v>428</v>
      </c>
      <c r="C40" s="97">
        <v>64278267</v>
      </c>
    </row>
    <row r="41" spans="1:3" s="496" customFormat="1" ht="15" customHeight="1" thickBot="1">
      <c r="A41" s="266" t="s">
        <v>28</v>
      </c>
      <c r="B41" s="267" t="s">
        <v>429</v>
      </c>
      <c r="C41" s="400">
        <f>+C36+C37</f>
        <v>72746267</v>
      </c>
    </row>
    <row r="42" spans="1:3" s="496" customFormat="1" ht="15" customHeight="1">
      <c r="A42" s="268"/>
      <c r="B42" s="269"/>
      <c r="C42" s="398"/>
    </row>
    <row r="43" spans="1:3" ht="13.5" thickBot="1">
      <c r="A43" s="270"/>
      <c r="B43" s="271"/>
      <c r="C43" s="399"/>
    </row>
    <row r="44" spans="1:3" s="495" customFormat="1" ht="16.5" customHeight="1" thickBot="1">
      <c r="A44" s="272"/>
      <c r="B44" s="273" t="s">
        <v>59</v>
      </c>
      <c r="C44" s="400"/>
    </row>
    <row r="45" spans="1:3" s="497" customFormat="1" ht="12" customHeight="1" thickBot="1">
      <c r="A45" s="232" t="s">
        <v>19</v>
      </c>
      <c r="B45" s="145" t="s">
        <v>430</v>
      </c>
      <c r="C45" s="348">
        <f>SUM(C46:C50)</f>
        <v>72239267</v>
      </c>
    </row>
    <row r="46" spans="1:3" ht="12" customHeight="1">
      <c r="A46" s="489" t="s">
        <v>101</v>
      </c>
      <c r="B46" s="6" t="s">
        <v>50</v>
      </c>
      <c r="C46" s="90">
        <v>34887000</v>
      </c>
    </row>
    <row r="47" spans="1:3" ht="12" customHeight="1">
      <c r="A47" s="489" t="s">
        <v>102</v>
      </c>
      <c r="B47" s="5" t="s">
        <v>188</v>
      </c>
      <c r="C47" s="93">
        <v>9675000</v>
      </c>
    </row>
    <row r="48" spans="1:3" ht="12" customHeight="1">
      <c r="A48" s="489" t="s">
        <v>103</v>
      </c>
      <c r="B48" s="5" t="s">
        <v>144</v>
      </c>
      <c r="C48" s="93">
        <v>27677267</v>
      </c>
    </row>
    <row r="49" spans="1:3" ht="12" customHeight="1">
      <c r="A49" s="489" t="s">
        <v>104</v>
      </c>
      <c r="B49" s="5" t="s">
        <v>189</v>
      </c>
      <c r="C49" s="93"/>
    </row>
    <row r="50" spans="1:3" ht="12" customHeight="1" thickBot="1">
      <c r="A50" s="489" t="s">
        <v>153</v>
      </c>
      <c r="B50" s="5" t="s">
        <v>190</v>
      </c>
      <c r="C50" s="93"/>
    </row>
    <row r="51" spans="1:3" ht="12" customHeight="1" thickBot="1">
      <c r="A51" s="232" t="s">
        <v>20</v>
      </c>
      <c r="B51" s="145" t="s">
        <v>431</v>
      </c>
      <c r="C51" s="348">
        <f>SUM(C52:C54)</f>
        <v>507000</v>
      </c>
    </row>
    <row r="52" spans="1:3" s="497" customFormat="1" ht="12" customHeight="1">
      <c r="A52" s="489" t="s">
        <v>107</v>
      </c>
      <c r="B52" s="6" t="s">
        <v>237</v>
      </c>
      <c r="C52" s="90">
        <v>507000</v>
      </c>
    </row>
    <row r="53" spans="1:3" ht="12" customHeight="1">
      <c r="A53" s="489" t="s">
        <v>108</v>
      </c>
      <c r="B53" s="5" t="s">
        <v>192</v>
      </c>
      <c r="C53" s="93"/>
    </row>
    <row r="54" spans="1:3" ht="12" customHeight="1">
      <c r="A54" s="489" t="s">
        <v>109</v>
      </c>
      <c r="B54" s="5" t="s">
        <v>60</v>
      </c>
      <c r="C54" s="93"/>
    </row>
    <row r="55" spans="1:3" ht="12" customHeight="1" thickBot="1">
      <c r="A55" s="489" t="s">
        <v>110</v>
      </c>
      <c r="B55" s="5" t="s">
        <v>539</v>
      </c>
      <c r="C55" s="93"/>
    </row>
    <row r="56" spans="1:3" ht="15" customHeight="1" thickBot="1">
      <c r="A56" s="232" t="s">
        <v>21</v>
      </c>
      <c r="B56" s="145" t="s">
        <v>13</v>
      </c>
      <c r="C56" s="375"/>
    </row>
    <row r="57" spans="1:3" ht="13.5" thickBot="1">
      <c r="A57" s="232" t="s">
        <v>22</v>
      </c>
      <c r="B57" s="274" t="s">
        <v>544</v>
      </c>
      <c r="C57" s="401">
        <f>+C45+C51+C56</f>
        <v>72746267</v>
      </c>
    </row>
    <row r="58" ht="15" customHeight="1" thickBot="1">
      <c r="C58" s="402"/>
    </row>
    <row r="59" spans="1:3" ht="14.25" customHeight="1" thickBot="1">
      <c r="A59" s="277" t="s">
        <v>534</v>
      </c>
      <c r="B59" s="278"/>
      <c r="C59" s="142">
        <v>15</v>
      </c>
    </row>
    <row r="60" spans="1:3" ht="13.5" thickBot="1">
      <c r="A60" s="277" t="s">
        <v>211</v>
      </c>
      <c r="B60" s="278"/>
      <c r="C60" s="14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688</v>
      </c>
    </row>
    <row r="2" spans="1:3" s="493" customFormat="1" ht="25.5" customHeight="1">
      <c r="A2" s="444" t="s">
        <v>209</v>
      </c>
      <c r="B2" s="389" t="s">
        <v>593</v>
      </c>
      <c r="C2" s="403" t="s">
        <v>62</v>
      </c>
    </row>
    <row r="3" spans="1:3" s="493" customFormat="1" ht="24.75" thickBot="1">
      <c r="A3" s="487" t="s">
        <v>208</v>
      </c>
      <c r="B3" s="390" t="s">
        <v>433</v>
      </c>
      <c r="C3" s="404" t="s">
        <v>61</v>
      </c>
    </row>
    <row r="4" spans="1:3" s="494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/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/>
    </row>
    <row r="14" spans="1:3" s="405" customFormat="1" ht="12" customHeight="1">
      <c r="A14" s="489" t="s">
        <v>105</v>
      </c>
      <c r="B14" s="5" t="s">
        <v>414</v>
      </c>
      <c r="C14" s="346"/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0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/>
    </row>
    <row r="24" spans="1:3" s="496" customFormat="1" ht="12" customHeight="1" thickBot="1">
      <c r="A24" s="489" t="s">
        <v>110</v>
      </c>
      <c r="B24" s="5" t="s">
        <v>540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419</v>
      </c>
      <c r="C26" s="348">
        <f>+C27+C28</f>
        <v>0</v>
      </c>
    </row>
    <row r="27" spans="1:3" s="496" customFormat="1" ht="12" customHeight="1">
      <c r="A27" s="490" t="s">
        <v>279</v>
      </c>
      <c r="B27" s="491" t="s">
        <v>417</v>
      </c>
      <c r="C27" s="90"/>
    </row>
    <row r="28" spans="1:3" s="496" customFormat="1" ht="12" customHeight="1">
      <c r="A28" s="490" t="s">
        <v>280</v>
      </c>
      <c r="B28" s="492" t="s">
        <v>420</v>
      </c>
      <c r="C28" s="349"/>
    </row>
    <row r="29" spans="1:3" s="496" customFormat="1" ht="12" customHeight="1" thickBot="1">
      <c r="A29" s="489" t="s">
        <v>281</v>
      </c>
      <c r="B29" s="163" t="s">
        <v>541</v>
      </c>
      <c r="C29" s="97"/>
    </row>
    <row r="30" spans="1:3" s="496" customFormat="1" ht="12" customHeight="1" thickBot="1">
      <c r="A30" s="232" t="s">
        <v>23</v>
      </c>
      <c r="B30" s="145" t="s">
        <v>421</v>
      </c>
      <c r="C30" s="348">
        <f>+C31+C32+C33</f>
        <v>0</v>
      </c>
    </row>
    <row r="31" spans="1:3" s="496" customFormat="1" ht="12" customHeight="1">
      <c r="A31" s="490" t="s">
        <v>94</v>
      </c>
      <c r="B31" s="491" t="s">
        <v>302</v>
      </c>
      <c r="C31" s="90"/>
    </row>
    <row r="32" spans="1:3" s="496" customFormat="1" ht="12" customHeight="1">
      <c r="A32" s="490" t="s">
        <v>95</v>
      </c>
      <c r="B32" s="492" t="s">
        <v>303</v>
      </c>
      <c r="C32" s="349"/>
    </row>
    <row r="33" spans="1:3" s="496" customFormat="1" ht="12" customHeight="1" thickBot="1">
      <c r="A33" s="489" t="s">
        <v>96</v>
      </c>
      <c r="B33" s="163" t="s">
        <v>304</v>
      </c>
      <c r="C33" s="97"/>
    </row>
    <row r="34" spans="1:3" s="405" customFormat="1" ht="12" customHeight="1" thickBot="1">
      <c r="A34" s="232" t="s">
        <v>24</v>
      </c>
      <c r="B34" s="145" t="s">
        <v>390</v>
      </c>
      <c r="C34" s="375"/>
    </row>
    <row r="35" spans="1:3" s="405" customFormat="1" ht="12" customHeight="1" thickBot="1">
      <c r="A35" s="232" t="s">
        <v>25</v>
      </c>
      <c r="B35" s="145" t="s">
        <v>422</v>
      </c>
      <c r="C35" s="396"/>
    </row>
    <row r="36" spans="1:3" s="405" customFormat="1" ht="12" customHeight="1" thickBot="1">
      <c r="A36" s="224" t="s">
        <v>26</v>
      </c>
      <c r="B36" s="145" t="s">
        <v>542</v>
      </c>
      <c r="C36" s="397">
        <f>+C8+C20+C25+C26+C30+C34+C35</f>
        <v>0</v>
      </c>
    </row>
    <row r="37" spans="1:3" s="405" customFormat="1" ht="12" customHeight="1" thickBot="1">
      <c r="A37" s="266" t="s">
        <v>27</v>
      </c>
      <c r="B37" s="145" t="s">
        <v>424</v>
      </c>
      <c r="C37" s="397">
        <f>+C38+C39+C40</f>
        <v>0</v>
      </c>
    </row>
    <row r="38" spans="1:3" s="405" customFormat="1" ht="12" customHeight="1">
      <c r="A38" s="490" t="s">
        <v>425</v>
      </c>
      <c r="B38" s="491" t="s">
        <v>247</v>
      </c>
      <c r="C38" s="90"/>
    </row>
    <row r="39" spans="1:3" s="405" customFormat="1" ht="12" customHeight="1">
      <c r="A39" s="490" t="s">
        <v>426</v>
      </c>
      <c r="B39" s="492" t="s">
        <v>2</v>
      </c>
      <c r="C39" s="349"/>
    </row>
    <row r="40" spans="1:3" s="496" customFormat="1" ht="12" customHeight="1" thickBot="1">
      <c r="A40" s="489" t="s">
        <v>427</v>
      </c>
      <c r="B40" s="163" t="s">
        <v>428</v>
      </c>
      <c r="C40" s="97"/>
    </row>
    <row r="41" spans="1:3" s="496" customFormat="1" ht="15" customHeight="1" thickBot="1">
      <c r="A41" s="266" t="s">
        <v>28</v>
      </c>
      <c r="B41" s="267" t="s">
        <v>429</v>
      </c>
      <c r="C41" s="400">
        <f>+C36+C37</f>
        <v>0</v>
      </c>
    </row>
    <row r="42" spans="1:3" s="496" customFormat="1" ht="15" customHeight="1">
      <c r="A42" s="268"/>
      <c r="B42" s="269"/>
      <c r="C42" s="398"/>
    </row>
    <row r="43" spans="1:3" ht="13.5" thickBot="1">
      <c r="A43" s="270"/>
      <c r="B43" s="271"/>
      <c r="C43" s="399"/>
    </row>
    <row r="44" spans="1:3" s="495" customFormat="1" ht="16.5" customHeight="1" thickBot="1">
      <c r="A44" s="272"/>
      <c r="B44" s="273" t="s">
        <v>59</v>
      </c>
      <c r="C44" s="400"/>
    </row>
    <row r="45" spans="1:3" s="497" customFormat="1" ht="12" customHeight="1" thickBot="1">
      <c r="A45" s="232" t="s">
        <v>19</v>
      </c>
      <c r="B45" s="145" t="s">
        <v>430</v>
      </c>
      <c r="C45" s="348">
        <f>SUM(C46:C50)</f>
        <v>0</v>
      </c>
    </row>
    <row r="46" spans="1:3" ht="12" customHeight="1">
      <c r="A46" s="489" t="s">
        <v>101</v>
      </c>
      <c r="B46" s="6" t="s">
        <v>50</v>
      </c>
      <c r="C46" s="90"/>
    </row>
    <row r="47" spans="1:3" ht="12" customHeight="1">
      <c r="A47" s="489" t="s">
        <v>102</v>
      </c>
      <c r="B47" s="5" t="s">
        <v>188</v>
      </c>
      <c r="C47" s="93"/>
    </row>
    <row r="48" spans="1:3" ht="12" customHeight="1">
      <c r="A48" s="489" t="s">
        <v>103</v>
      </c>
      <c r="B48" s="5" t="s">
        <v>144</v>
      </c>
      <c r="C48" s="93"/>
    </row>
    <row r="49" spans="1:3" ht="12" customHeight="1">
      <c r="A49" s="489" t="s">
        <v>104</v>
      </c>
      <c r="B49" s="5" t="s">
        <v>189</v>
      </c>
      <c r="C49" s="93"/>
    </row>
    <row r="50" spans="1:3" ht="12" customHeight="1" thickBot="1">
      <c r="A50" s="489" t="s">
        <v>153</v>
      </c>
      <c r="B50" s="5" t="s">
        <v>190</v>
      </c>
      <c r="C50" s="93"/>
    </row>
    <row r="51" spans="1:3" ht="12" customHeight="1" thickBot="1">
      <c r="A51" s="232" t="s">
        <v>20</v>
      </c>
      <c r="B51" s="145" t="s">
        <v>431</v>
      </c>
      <c r="C51" s="348">
        <f>SUM(C52:C54)</f>
        <v>0</v>
      </c>
    </row>
    <row r="52" spans="1:3" s="497" customFormat="1" ht="12" customHeight="1">
      <c r="A52" s="489" t="s">
        <v>107</v>
      </c>
      <c r="B52" s="6" t="s">
        <v>237</v>
      </c>
      <c r="C52" s="90"/>
    </row>
    <row r="53" spans="1:3" ht="12" customHeight="1">
      <c r="A53" s="489" t="s">
        <v>108</v>
      </c>
      <c r="B53" s="5" t="s">
        <v>192</v>
      </c>
      <c r="C53" s="93"/>
    </row>
    <row r="54" spans="1:3" ht="12" customHeight="1">
      <c r="A54" s="489" t="s">
        <v>109</v>
      </c>
      <c r="B54" s="5" t="s">
        <v>60</v>
      </c>
      <c r="C54" s="93"/>
    </row>
    <row r="55" spans="1:3" ht="12" customHeight="1" thickBot="1">
      <c r="A55" s="489" t="s">
        <v>110</v>
      </c>
      <c r="B55" s="5" t="s">
        <v>539</v>
      </c>
      <c r="C55" s="93"/>
    </row>
    <row r="56" spans="1:3" ht="15" customHeight="1" thickBot="1">
      <c r="A56" s="232" t="s">
        <v>21</v>
      </c>
      <c r="B56" s="145" t="s">
        <v>13</v>
      </c>
      <c r="C56" s="375"/>
    </row>
    <row r="57" spans="1:3" ht="13.5" thickBot="1">
      <c r="A57" s="232" t="s">
        <v>22</v>
      </c>
      <c r="B57" s="274" t="s">
        <v>544</v>
      </c>
      <c r="C57" s="401">
        <f>+C45+C51+C56</f>
        <v>0</v>
      </c>
    </row>
    <row r="58" ht="15" customHeight="1" thickBot="1">
      <c r="C58" s="402"/>
    </row>
    <row r="59" spans="1:3" ht="14.25" customHeight="1" thickBot="1">
      <c r="A59" s="277" t="s">
        <v>534</v>
      </c>
      <c r="B59" s="278"/>
      <c r="C59" s="142"/>
    </row>
    <row r="60" spans="1:3" ht="13.5" thickBot="1">
      <c r="A60" s="277" t="s">
        <v>211</v>
      </c>
      <c r="B60" s="278"/>
      <c r="C60" s="1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75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621" customFormat="1" ht="21" customHeight="1" thickBot="1">
      <c r="A1" s="620"/>
      <c r="C1" s="624" t="s">
        <v>689</v>
      </c>
    </row>
    <row r="2" spans="1:3" s="493" customFormat="1" ht="25.5" customHeight="1">
      <c r="A2" s="444" t="s">
        <v>209</v>
      </c>
      <c r="B2" s="389" t="s">
        <v>593</v>
      </c>
      <c r="C2" s="403" t="s">
        <v>62</v>
      </c>
    </row>
    <row r="3" spans="1:3" s="493" customFormat="1" ht="24.75" thickBot="1">
      <c r="A3" s="487" t="s">
        <v>208</v>
      </c>
      <c r="B3" s="390" t="s">
        <v>545</v>
      </c>
      <c r="C3" s="404" t="s">
        <v>62</v>
      </c>
    </row>
    <row r="4" spans="1:3" s="494" customFormat="1" ht="15.75" customHeight="1" thickBot="1">
      <c r="A4" s="258"/>
      <c r="B4" s="258"/>
      <c r="C4" s="259" t="s">
        <v>646</v>
      </c>
    </row>
    <row r="5" spans="1:3" ht="13.5" thickBot="1">
      <c r="A5" s="445" t="s">
        <v>210</v>
      </c>
      <c r="B5" s="260" t="s">
        <v>579</v>
      </c>
      <c r="C5" s="261" t="s">
        <v>57</v>
      </c>
    </row>
    <row r="6" spans="1:3" s="495" customFormat="1" ht="12.75" customHeight="1" thickBot="1">
      <c r="A6" s="224"/>
      <c r="B6" s="225" t="s">
        <v>508</v>
      </c>
      <c r="C6" s="226" t="s">
        <v>509</v>
      </c>
    </row>
    <row r="7" spans="1:3" s="495" customFormat="1" ht="15.75" customHeight="1" thickBot="1">
      <c r="A7" s="262"/>
      <c r="B7" s="263" t="s">
        <v>58</v>
      </c>
      <c r="C7" s="264"/>
    </row>
    <row r="8" spans="1:3" s="405" customFormat="1" ht="12" customHeight="1" thickBot="1">
      <c r="A8" s="224" t="s">
        <v>19</v>
      </c>
      <c r="B8" s="265" t="s">
        <v>535</v>
      </c>
      <c r="C8" s="348">
        <f>SUM(C9:C19)</f>
        <v>0</v>
      </c>
    </row>
    <row r="9" spans="1:3" s="405" customFormat="1" ht="12" customHeight="1">
      <c r="A9" s="488" t="s">
        <v>101</v>
      </c>
      <c r="B9" s="7" t="s">
        <v>288</v>
      </c>
      <c r="C9" s="394"/>
    </row>
    <row r="10" spans="1:3" s="405" customFormat="1" ht="12" customHeight="1">
      <c r="A10" s="489" t="s">
        <v>102</v>
      </c>
      <c r="B10" s="5" t="s">
        <v>289</v>
      </c>
      <c r="C10" s="346"/>
    </row>
    <row r="11" spans="1:3" s="405" customFormat="1" ht="12" customHeight="1">
      <c r="A11" s="489" t="s">
        <v>103</v>
      </c>
      <c r="B11" s="5" t="s">
        <v>290</v>
      </c>
      <c r="C11" s="346"/>
    </row>
    <row r="12" spans="1:3" s="405" customFormat="1" ht="12" customHeight="1">
      <c r="A12" s="489" t="s">
        <v>104</v>
      </c>
      <c r="B12" s="5" t="s">
        <v>291</v>
      </c>
      <c r="C12" s="346"/>
    </row>
    <row r="13" spans="1:3" s="405" customFormat="1" ht="12" customHeight="1">
      <c r="A13" s="489" t="s">
        <v>153</v>
      </c>
      <c r="B13" s="5" t="s">
        <v>292</v>
      </c>
      <c r="C13" s="346"/>
    </row>
    <row r="14" spans="1:3" s="405" customFormat="1" ht="12" customHeight="1">
      <c r="A14" s="489" t="s">
        <v>105</v>
      </c>
      <c r="B14" s="5" t="s">
        <v>414</v>
      </c>
      <c r="C14" s="346"/>
    </row>
    <row r="15" spans="1:3" s="405" customFormat="1" ht="12" customHeight="1">
      <c r="A15" s="489" t="s">
        <v>106</v>
      </c>
      <c r="B15" s="4" t="s">
        <v>415</v>
      </c>
      <c r="C15" s="346"/>
    </row>
    <row r="16" spans="1:3" s="405" customFormat="1" ht="12" customHeight="1">
      <c r="A16" s="489" t="s">
        <v>116</v>
      </c>
      <c r="B16" s="5" t="s">
        <v>295</v>
      </c>
      <c r="C16" s="395"/>
    </row>
    <row r="17" spans="1:3" s="496" customFormat="1" ht="12" customHeight="1">
      <c r="A17" s="489" t="s">
        <v>117</v>
      </c>
      <c r="B17" s="5" t="s">
        <v>296</v>
      </c>
      <c r="C17" s="346"/>
    </row>
    <row r="18" spans="1:3" s="496" customFormat="1" ht="12" customHeight="1">
      <c r="A18" s="489" t="s">
        <v>118</v>
      </c>
      <c r="B18" s="5" t="s">
        <v>451</v>
      </c>
      <c r="C18" s="347"/>
    </row>
    <row r="19" spans="1:3" s="496" customFormat="1" ht="12" customHeight="1" thickBot="1">
      <c r="A19" s="489" t="s">
        <v>119</v>
      </c>
      <c r="B19" s="4" t="s">
        <v>297</v>
      </c>
      <c r="C19" s="347"/>
    </row>
    <row r="20" spans="1:3" s="405" customFormat="1" ht="12" customHeight="1" thickBot="1">
      <c r="A20" s="224" t="s">
        <v>20</v>
      </c>
      <c r="B20" s="265" t="s">
        <v>416</v>
      </c>
      <c r="C20" s="348">
        <f>SUM(C21:C23)</f>
        <v>0</v>
      </c>
    </row>
    <row r="21" spans="1:3" s="496" customFormat="1" ht="12" customHeight="1">
      <c r="A21" s="489" t="s">
        <v>107</v>
      </c>
      <c r="B21" s="6" t="s">
        <v>269</v>
      </c>
      <c r="C21" s="346"/>
    </row>
    <row r="22" spans="1:3" s="496" customFormat="1" ht="12" customHeight="1">
      <c r="A22" s="489" t="s">
        <v>108</v>
      </c>
      <c r="B22" s="5" t="s">
        <v>417</v>
      </c>
      <c r="C22" s="346"/>
    </row>
    <row r="23" spans="1:3" s="496" customFormat="1" ht="12" customHeight="1">
      <c r="A23" s="489" t="s">
        <v>109</v>
      </c>
      <c r="B23" s="5" t="s">
        <v>418</v>
      </c>
      <c r="C23" s="346"/>
    </row>
    <row r="24" spans="1:3" s="496" customFormat="1" ht="12" customHeight="1" thickBot="1">
      <c r="A24" s="489" t="s">
        <v>110</v>
      </c>
      <c r="B24" s="5" t="s">
        <v>540</v>
      </c>
      <c r="C24" s="346"/>
    </row>
    <row r="25" spans="1:3" s="496" customFormat="1" ht="12" customHeight="1" thickBot="1">
      <c r="A25" s="232" t="s">
        <v>21</v>
      </c>
      <c r="B25" s="145" t="s">
        <v>179</v>
      </c>
      <c r="C25" s="375"/>
    </row>
    <row r="26" spans="1:3" s="496" customFormat="1" ht="12" customHeight="1" thickBot="1">
      <c r="A26" s="232" t="s">
        <v>22</v>
      </c>
      <c r="B26" s="145" t="s">
        <v>419</v>
      </c>
      <c r="C26" s="348">
        <f>+C27+C28</f>
        <v>0</v>
      </c>
    </row>
    <row r="27" spans="1:3" s="496" customFormat="1" ht="12" customHeight="1">
      <c r="A27" s="490" t="s">
        <v>279</v>
      </c>
      <c r="B27" s="491" t="s">
        <v>417</v>
      </c>
      <c r="C27" s="90"/>
    </row>
    <row r="28" spans="1:3" s="496" customFormat="1" ht="12" customHeight="1">
      <c r="A28" s="490" t="s">
        <v>280</v>
      </c>
      <c r="B28" s="492" t="s">
        <v>420</v>
      </c>
      <c r="C28" s="349"/>
    </row>
    <row r="29" spans="1:3" s="496" customFormat="1" ht="12" customHeight="1" thickBot="1">
      <c r="A29" s="489" t="s">
        <v>281</v>
      </c>
      <c r="B29" s="163" t="s">
        <v>541</v>
      </c>
      <c r="C29" s="97"/>
    </row>
    <row r="30" spans="1:3" s="496" customFormat="1" ht="12" customHeight="1" thickBot="1">
      <c r="A30" s="232" t="s">
        <v>23</v>
      </c>
      <c r="B30" s="145" t="s">
        <v>421</v>
      </c>
      <c r="C30" s="348">
        <f>+C31+C32+C33</f>
        <v>0</v>
      </c>
    </row>
    <row r="31" spans="1:3" s="496" customFormat="1" ht="12" customHeight="1">
      <c r="A31" s="490" t="s">
        <v>94</v>
      </c>
      <c r="B31" s="491" t="s">
        <v>302</v>
      </c>
      <c r="C31" s="90"/>
    </row>
    <row r="32" spans="1:3" s="496" customFormat="1" ht="12" customHeight="1">
      <c r="A32" s="490" t="s">
        <v>95</v>
      </c>
      <c r="B32" s="492" t="s">
        <v>303</v>
      </c>
      <c r="C32" s="349"/>
    </row>
    <row r="33" spans="1:3" s="496" customFormat="1" ht="12" customHeight="1" thickBot="1">
      <c r="A33" s="489" t="s">
        <v>96</v>
      </c>
      <c r="B33" s="163" t="s">
        <v>304</v>
      </c>
      <c r="C33" s="97"/>
    </row>
    <row r="34" spans="1:3" s="405" customFormat="1" ht="12" customHeight="1" thickBot="1">
      <c r="A34" s="232" t="s">
        <v>24</v>
      </c>
      <c r="B34" s="145" t="s">
        <v>390</v>
      </c>
      <c r="C34" s="375"/>
    </row>
    <row r="35" spans="1:3" s="405" customFormat="1" ht="12" customHeight="1" thickBot="1">
      <c r="A35" s="232" t="s">
        <v>25</v>
      </c>
      <c r="B35" s="145" t="s">
        <v>422</v>
      </c>
      <c r="C35" s="396"/>
    </row>
    <row r="36" spans="1:3" s="405" customFormat="1" ht="12" customHeight="1" thickBot="1">
      <c r="A36" s="224" t="s">
        <v>26</v>
      </c>
      <c r="B36" s="145" t="s">
        <v>542</v>
      </c>
      <c r="C36" s="397">
        <f>+C8+C20+C25+C26+C30+C34+C35</f>
        <v>0</v>
      </c>
    </row>
    <row r="37" spans="1:3" s="405" customFormat="1" ht="12" customHeight="1" thickBot="1">
      <c r="A37" s="266" t="s">
        <v>27</v>
      </c>
      <c r="B37" s="145" t="s">
        <v>424</v>
      </c>
      <c r="C37" s="397">
        <f>+C38+C39+C40</f>
        <v>0</v>
      </c>
    </row>
    <row r="38" spans="1:3" s="405" customFormat="1" ht="12" customHeight="1">
      <c r="A38" s="490" t="s">
        <v>425</v>
      </c>
      <c r="B38" s="491" t="s">
        <v>247</v>
      </c>
      <c r="C38" s="90"/>
    </row>
    <row r="39" spans="1:3" s="405" customFormat="1" ht="12" customHeight="1">
      <c r="A39" s="490" t="s">
        <v>426</v>
      </c>
      <c r="B39" s="492" t="s">
        <v>2</v>
      </c>
      <c r="C39" s="349"/>
    </row>
    <row r="40" spans="1:3" s="496" customFormat="1" ht="12" customHeight="1" thickBot="1">
      <c r="A40" s="489" t="s">
        <v>427</v>
      </c>
      <c r="B40" s="163" t="s">
        <v>428</v>
      </c>
      <c r="C40" s="97"/>
    </row>
    <row r="41" spans="1:3" s="496" customFormat="1" ht="15" customHeight="1" thickBot="1">
      <c r="A41" s="266" t="s">
        <v>28</v>
      </c>
      <c r="B41" s="267" t="s">
        <v>429</v>
      </c>
      <c r="C41" s="400">
        <f>+C36+C37</f>
        <v>0</v>
      </c>
    </row>
    <row r="42" spans="1:3" s="496" customFormat="1" ht="15" customHeight="1">
      <c r="A42" s="268"/>
      <c r="B42" s="269"/>
      <c r="C42" s="398"/>
    </row>
    <row r="43" spans="1:3" ht="13.5" thickBot="1">
      <c r="A43" s="270"/>
      <c r="B43" s="271"/>
      <c r="C43" s="399"/>
    </row>
    <row r="44" spans="1:3" s="495" customFormat="1" ht="16.5" customHeight="1" thickBot="1">
      <c r="A44" s="272"/>
      <c r="B44" s="273" t="s">
        <v>59</v>
      </c>
      <c r="C44" s="400"/>
    </row>
    <row r="45" spans="1:3" s="497" customFormat="1" ht="12" customHeight="1" thickBot="1">
      <c r="A45" s="232" t="s">
        <v>19</v>
      </c>
      <c r="B45" s="145" t="s">
        <v>430</v>
      </c>
      <c r="C45" s="348">
        <f>SUM(C46:C50)</f>
        <v>0</v>
      </c>
    </row>
    <row r="46" spans="1:3" ht="12" customHeight="1">
      <c r="A46" s="489" t="s">
        <v>101</v>
      </c>
      <c r="B46" s="6" t="s">
        <v>50</v>
      </c>
      <c r="C46" s="90"/>
    </row>
    <row r="47" spans="1:3" ht="12" customHeight="1">
      <c r="A47" s="489" t="s">
        <v>102</v>
      </c>
      <c r="B47" s="5" t="s">
        <v>188</v>
      </c>
      <c r="C47" s="93"/>
    </row>
    <row r="48" spans="1:3" ht="12" customHeight="1">
      <c r="A48" s="489" t="s">
        <v>103</v>
      </c>
      <c r="B48" s="5" t="s">
        <v>144</v>
      </c>
      <c r="C48" s="93"/>
    </row>
    <row r="49" spans="1:3" ht="12" customHeight="1">
      <c r="A49" s="489" t="s">
        <v>104</v>
      </c>
      <c r="B49" s="5" t="s">
        <v>189</v>
      </c>
      <c r="C49" s="93"/>
    </row>
    <row r="50" spans="1:3" ht="12" customHeight="1" thickBot="1">
      <c r="A50" s="489" t="s">
        <v>153</v>
      </c>
      <c r="B50" s="5" t="s">
        <v>190</v>
      </c>
      <c r="C50" s="93"/>
    </row>
    <row r="51" spans="1:3" ht="12" customHeight="1" thickBot="1">
      <c r="A51" s="232" t="s">
        <v>20</v>
      </c>
      <c r="B51" s="145" t="s">
        <v>431</v>
      </c>
      <c r="C51" s="348">
        <f>SUM(C52:C54)</f>
        <v>0</v>
      </c>
    </row>
    <row r="52" spans="1:3" s="497" customFormat="1" ht="12" customHeight="1">
      <c r="A52" s="489" t="s">
        <v>107</v>
      </c>
      <c r="B52" s="6" t="s">
        <v>237</v>
      </c>
      <c r="C52" s="90"/>
    </row>
    <row r="53" spans="1:3" ht="12" customHeight="1">
      <c r="A53" s="489" t="s">
        <v>108</v>
      </c>
      <c r="B53" s="5" t="s">
        <v>192</v>
      </c>
      <c r="C53" s="93"/>
    </row>
    <row r="54" spans="1:3" ht="12" customHeight="1">
      <c r="A54" s="489" t="s">
        <v>109</v>
      </c>
      <c r="B54" s="5" t="s">
        <v>60</v>
      </c>
      <c r="C54" s="93"/>
    </row>
    <row r="55" spans="1:3" ht="12" customHeight="1" thickBot="1">
      <c r="A55" s="489" t="s">
        <v>110</v>
      </c>
      <c r="B55" s="5" t="s">
        <v>539</v>
      </c>
      <c r="C55" s="93"/>
    </row>
    <row r="56" spans="1:3" ht="15" customHeight="1" thickBot="1">
      <c r="A56" s="232" t="s">
        <v>21</v>
      </c>
      <c r="B56" s="145" t="s">
        <v>13</v>
      </c>
      <c r="C56" s="375"/>
    </row>
    <row r="57" spans="1:3" ht="13.5" thickBot="1">
      <c r="A57" s="232" t="s">
        <v>22</v>
      </c>
      <c r="B57" s="274" t="s">
        <v>544</v>
      </c>
      <c r="C57" s="401">
        <f>+C45+C51+C56</f>
        <v>0</v>
      </c>
    </row>
    <row r="58" ht="15" customHeight="1" thickBot="1">
      <c r="C58" s="402"/>
    </row>
    <row r="59" spans="1:3" ht="14.25" customHeight="1" thickBot="1">
      <c r="A59" s="277" t="s">
        <v>534</v>
      </c>
      <c r="B59" s="278"/>
      <c r="C59" s="142"/>
    </row>
    <row r="60" spans="1:3" ht="13.5" thickBot="1">
      <c r="A60" s="277" t="s">
        <v>211</v>
      </c>
      <c r="B60" s="278"/>
      <c r="C60" s="1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workbookViewId="0" topLeftCell="A1">
      <selection activeCell="A1" sqref="A1:G1"/>
    </sheetView>
  </sheetViews>
  <sheetFormatPr defaultColWidth="9.00390625" defaultRowHeight="12.75"/>
  <cols>
    <col min="1" max="1" width="5.50390625" style="49" customWidth="1"/>
    <col min="2" max="2" width="33.125" style="49" customWidth="1"/>
    <col min="3" max="3" width="12.375" style="49" customWidth="1"/>
    <col min="4" max="4" width="11.50390625" style="49" customWidth="1"/>
    <col min="5" max="5" width="11.375" style="49" customWidth="1"/>
    <col min="6" max="6" width="11.00390625" style="49" customWidth="1"/>
    <col min="7" max="7" width="14.375" style="49" customWidth="1"/>
    <col min="8" max="16384" width="9.375" style="49" customWidth="1"/>
  </cols>
  <sheetData>
    <row r="1" spans="1:7" ht="12.75">
      <c r="A1" s="664" t="s">
        <v>690</v>
      </c>
      <c r="B1" s="664"/>
      <c r="C1" s="664"/>
      <c r="D1" s="664"/>
      <c r="E1" s="664"/>
      <c r="F1" s="664"/>
      <c r="G1" s="664"/>
    </row>
    <row r="2" spans="1:7" ht="43.5" customHeight="1">
      <c r="A2" s="688" t="s">
        <v>3</v>
      </c>
      <c r="B2" s="688"/>
      <c r="C2" s="688"/>
      <c r="D2" s="688"/>
      <c r="E2" s="688"/>
      <c r="F2" s="688"/>
      <c r="G2" s="688"/>
    </row>
    <row r="4" spans="1:7" s="187" customFormat="1" ht="27" customHeight="1">
      <c r="A4" s="185" t="s">
        <v>215</v>
      </c>
      <c r="B4" s="186"/>
      <c r="C4" s="687" t="s">
        <v>216</v>
      </c>
      <c r="D4" s="687"/>
      <c r="E4" s="687"/>
      <c r="F4" s="687"/>
      <c r="G4" s="687"/>
    </row>
    <row r="5" spans="1:7" s="187" customFormat="1" ht="15.75">
      <c r="A5" s="186"/>
      <c r="B5" s="186"/>
      <c r="C5" s="186"/>
      <c r="D5" s="186"/>
      <c r="E5" s="186"/>
      <c r="F5" s="186"/>
      <c r="G5" s="186"/>
    </row>
    <row r="6" spans="1:7" s="187" customFormat="1" ht="24.75" customHeight="1">
      <c r="A6" s="185" t="s">
        <v>217</v>
      </c>
      <c r="B6" s="186"/>
      <c r="C6" s="687" t="s">
        <v>216</v>
      </c>
      <c r="D6" s="687"/>
      <c r="E6" s="687"/>
      <c r="F6" s="687"/>
      <c r="G6" s="186"/>
    </row>
    <row r="7" spans="1:7" s="188" customFormat="1" ht="12.75">
      <c r="A7" s="242"/>
      <c r="B7" s="242"/>
      <c r="C7" s="242"/>
      <c r="D7" s="242"/>
      <c r="E7" s="242"/>
      <c r="F7" s="242"/>
      <c r="G7" s="242"/>
    </row>
    <row r="8" spans="1:7" s="189" customFormat="1" ht="15" customHeight="1">
      <c r="A8" s="295" t="s">
        <v>218</v>
      </c>
      <c r="B8" s="294"/>
      <c r="C8" s="294"/>
      <c r="D8" s="280"/>
      <c r="E8" s="280"/>
      <c r="F8" s="280"/>
      <c r="G8" s="280"/>
    </row>
    <row r="9" spans="1:7" s="189" customFormat="1" ht="15" customHeight="1" thickBot="1">
      <c r="A9" s="295" t="s">
        <v>219</v>
      </c>
      <c r="B9" s="280"/>
      <c r="C9" s="280"/>
      <c r="D9" s="280"/>
      <c r="E9" s="280"/>
      <c r="F9" s="280"/>
      <c r="G9" s="280"/>
    </row>
    <row r="10" spans="1:7" s="89" customFormat="1" ht="42" customHeight="1" thickBot="1">
      <c r="A10" s="221" t="s">
        <v>17</v>
      </c>
      <c r="B10" s="222" t="s">
        <v>220</v>
      </c>
      <c r="C10" s="222" t="s">
        <v>221</v>
      </c>
      <c r="D10" s="222" t="s">
        <v>222</v>
      </c>
      <c r="E10" s="222" t="s">
        <v>223</v>
      </c>
      <c r="F10" s="222" t="s">
        <v>224</v>
      </c>
      <c r="G10" s="223" t="s">
        <v>54</v>
      </c>
    </row>
    <row r="11" spans="1:7" ht="24" customHeight="1">
      <c r="A11" s="281" t="s">
        <v>19</v>
      </c>
      <c r="B11" s="230" t="s">
        <v>225</v>
      </c>
      <c r="C11" s="190"/>
      <c r="D11" s="190"/>
      <c r="E11" s="190"/>
      <c r="F11" s="190"/>
      <c r="G11" s="282">
        <f>SUM(C11:F11)</f>
        <v>0</v>
      </c>
    </row>
    <row r="12" spans="1:7" ht="24" customHeight="1">
      <c r="A12" s="283" t="s">
        <v>20</v>
      </c>
      <c r="B12" s="231" t="s">
        <v>226</v>
      </c>
      <c r="C12" s="191"/>
      <c r="D12" s="191"/>
      <c r="E12" s="191"/>
      <c r="F12" s="191"/>
      <c r="G12" s="284">
        <f aca="true" t="shared" si="0" ref="G12:G17">SUM(C12:F12)</f>
        <v>0</v>
      </c>
    </row>
    <row r="13" spans="1:7" ht="24" customHeight="1">
      <c r="A13" s="283" t="s">
        <v>21</v>
      </c>
      <c r="B13" s="231" t="s">
        <v>227</v>
      </c>
      <c r="C13" s="191"/>
      <c r="D13" s="191"/>
      <c r="E13" s="191"/>
      <c r="F13" s="191"/>
      <c r="G13" s="284">
        <f t="shared" si="0"/>
        <v>0</v>
      </c>
    </row>
    <row r="14" spans="1:7" ht="24" customHeight="1">
      <c r="A14" s="283" t="s">
        <v>22</v>
      </c>
      <c r="B14" s="231" t="s">
        <v>228</v>
      </c>
      <c r="C14" s="191"/>
      <c r="D14" s="191"/>
      <c r="E14" s="191"/>
      <c r="F14" s="191"/>
      <c r="G14" s="284">
        <f t="shared" si="0"/>
        <v>0</v>
      </c>
    </row>
    <row r="15" spans="1:7" ht="24" customHeight="1">
      <c r="A15" s="283" t="s">
        <v>23</v>
      </c>
      <c r="B15" s="231" t="s">
        <v>229</v>
      </c>
      <c r="C15" s="191"/>
      <c r="D15" s="191"/>
      <c r="E15" s="191"/>
      <c r="F15" s="191"/>
      <c r="G15" s="284">
        <f t="shared" si="0"/>
        <v>0</v>
      </c>
    </row>
    <row r="16" spans="1:7" ht="24" customHeight="1" thickBot="1">
      <c r="A16" s="285" t="s">
        <v>24</v>
      </c>
      <c r="B16" s="286" t="s">
        <v>230</v>
      </c>
      <c r="C16" s="192"/>
      <c r="D16" s="192"/>
      <c r="E16" s="192"/>
      <c r="F16" s="192"/>
      <c r="G16" s="287">
        <f t="shared" si="0"/>
        <v>0</v>
      </c>
    </row>
    <row r="17" spans="1:7" s="193" customFormat="1" ht="24" customHeight="1" thickBot="1">
      <c r="A17" s="288" t="s">
        <v>25</v>
      </c>
      <c r="B17" s="289" t="s">
        <v>54</v>
      </c>
      <c r="C17" s="290">
        <f>SUM(C11:C16)</f>
        <v>0</v>
      </c>
      <c r="D17" s="290">
        <f>SUM(D11:D16)</f>
        <v>0</v>
      </c>
      <c r="E17" s="290">
        <f>SUM(E11:E16)</f>
        <v>0</v>
      </c>
      <c r="F17" s="290">
        <f>SUM(F11:F16)</f>
        <v>0</v>
      </c>
      <c r="G17" s="291">
        <f t="shared" si="0"/>
        <v>0</v>
      </c>
    </row>
    <row r="18" spans="1:7" s="188" customFormat="1" ht="12.75">
      <c r="A18" s="242"/>
      <c r="B18" s="242"/>
      <c r="C18" s="242"/>
      <c r="D18" s="242"/>
      <c r="E18" s="242"/>
      <c r="F18" s="242"/>
      <c r="G18" s="242"/>
    </row>
    <row r="19" spans="1:7" s="188" customFormat="1" ht="12.75">
      <c r="A19" s="242"/>
      <c r="B19" s="242"/>
      <c r="C19" s="242"/>
      <c r="D19" s="242"/>
      <c r="E19" s="242"/>
      <c r="F19" s="242"/>
      <c r="G19" s="242"/>
    </row>
    <row r="20" spans="1:7" s="188" customFormat="1" ht="12.75">
      <c r="A20" s="242"/>
      <c r="B20" s="242"/>
      <c r="C20" s="242"/>
      <c r="D20" s="242"/>
      <c r="E20" s="242"/>
      <c r="F20" s="242"/>
      <c r="G20" s="242"/>
    </row>
    <row r="21" spans="1:7" s="188" customFormat="1" ht="15.75">
      <c r="A21" s="187" t="str">
        <f>+CONCATENATE("......................, ",LEFT(ÖSSZEFÜGGÉSEK!A5,4),". .......................... hó ..... nap")</f>
        <v>......................, 2016. .......................... hó ..... nap</v>
      </c>
      <c r="B21" s="242"/>
      <c r="C21" s="242"/>
      <c r="D21" s="242"/>
      <c r="E21" s="242"/>
      <c r="F21" s="242"/>
      <c r="G21" s="242"/>
    </row>
    <row r="22" spans="1:7" s="188" customFormat="1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242"/>
      <c r="D23" s="242"/>
      <c r="E23" s="242"/>
      <c r="F23" s="242"/>
      <c r="G23" s="242"/>
    </row>
    <row r="24" spans="1:7" ht="12.75">
      <c r="A24" s="242"/>
      <c r="B24" s="242"/>
      <c r="C24" s="188"/>
      <c r="D24" s="188"/>
      <c r="E24" s="188"/>
      <c r="F24" s="188"/>
      <c r="G24" s="242"/>
    </row>
    <row r="25" spans="1:7" ht="13.5">
      <c r="A25" s="242"/>
      <c r="B25" s="242"/>
      <c r="C25" s="292"/>
      <c r="D25" s="293" t="s">
        <v>231</v>
      </c>
      <c r="E25" s="293"/>
      <c r="F25" s="292"/>
      <c r="G25" s="242"/>
    </row>
    <row r="26" spans="3:6" ht="13.5">
      <c r="C26" s="194"/>
      <c r="D26" s="195"/>
      <c r="E26" s="195"/>
      <c r="F26" s="194"/>
    </row>
    <row r="27" spans="3:6" ht="13.5">
      <c r="C27" s="194"/>
      <c r="D27" s="195"/>
      <c r="E27" s="195"/>
      <c r="F27" s="194"/>
    </row>
  </sheetData>
  <sheetProtection/>
  <mergeCells count="4">
    <mergeCell ref="C4:G4"/>
    <mergeCell ref="C6:F6"/>
    <mergeCell ref="A2:G2"/>
    <mergeCell ref="A1:G1"/>
  </mergeCells>
  <printOptions horizontalCentered="1"/>
  <pageMargins left="0.7874015748031497" right="0.7874015748031497" top="0.7480314960629921" bottom="0.7874015748031497" header="0" footer="0"/>
  <pageSetup horizontalDpi="300" verticalDpi="300" orientation="portrait" paperSize="9" scale="95" r:id="rId1"/>
  <headerFooter alignWithMargins="0">
    <oddHeader>&amp;C&amp;"Times New Roman CE,Félkövér"&amp;12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A1" sqref="A1:O1"/>
    </sheetView>
  </sheetViews>
  <sheetFormatPr defaultColWidth="9.00390625" defaultRowHeight="12.75"/>
  <cols>
    <col min="1" max="1" width="4.875" style="117" customWidth="1"/>
    <col min="2" max="2" width="31.125" style="135" customWidth="1"/>
    <col min="3" max="14" width="10.125" style="135" bestFit="1" customWidth="1"/>
    <col min="15" max="15" width="12.625" style="117" customWidth="1"/>
    <col min="16" max="16384" width="9.375" style="135" customWidth="1"/>
  </cols>
  <sheetData>
    <row r="1" spans="1:15" ht="15.75">
      <c r="A1" s="694" t="s">
        <v>691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spans="1:15" ht="31.5" customHeight="1">
      <c r="A2" s="692" t="str">
        <f>+CONCATENATE("Előirányzat-felhasználási terv",CHAR(10),LEFT(ÖSSZEFÜGGÉSEK!A5,4),". évre")</f>
        <v>Előirányzat-felhasználási terv
2016. évre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ht="16.5" thickBot="1">
      <c r="O3" s="3" t="s">
        <v>646</v>
      </c>
    </row>
    <row r="4" spans="1:15" s="117" customFormat="1" ht="25.5" customHeight="1" thickBot="1">
      <c r="A4" s="114" t="s">
        <v>17</v>
      </c>
      <c r="B4" s="115" t="s">
        <v>64</v>
      </c>
      <c r="C4" s="115" t="s">
        <v>76</v>
      </c>
      <c r="D4" s="115" t="s">
        <v>77</v>
      </c>
      <c r="E4" s="115" t="s">
        <v>78</v>
      </c>
      <c r="F4" s="115" t="s">
        <v>79</v>
      </c>
      <c r="G4" s="115" t="s">
        <v>80</v>
      </c>
      <c r="H4" s="115" t="s">
        <v>81</v>
      </c>
      <c r="I4" s="115" t="s">
        <v>82</v>
      </c>
      <c r="J4" s="115" t="s">
        <v>83</v>
      </c>
      <c r="K4" s="115" t="s">
        <v>84</v>
      </c>
      <c r="L4" s="115" t="s">
        <v>85</v>
      </c>
      <c r="M4" s="115" t="s">
        <v>86</v>
      </c>
      <c r="N4" s="115" t="s">
        <v>87</v>
      </c>
      <c r="O4" s="116" t="s">
        <v>54</v>
      </c>
    </row>
    <row r="5" spans="1:15" s="119" customFormat="1" ht="15" customHeight="1" thickBot="1">
      <c r="A5" s="118" t="s">
        <v>19</v>
      </c>
      <c r="B5" s="689" t="s">
        <v>58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1"/>
    </row>
    <row r="6" spans="1:15" s="119" customFormat="1" ht="22.5">
      <c r="A6" s="120" t="s">
        <v>20</v>
      </c>
      <c r="B6" s="525" t="s">
        <v>388</v>
      </c>
      <c r="C6" s="121">
        <v>13005500</v>
      </c>
      <c r="D6" s="121">
        <v>13005500</v>
      </c>
      <c r="E6" s="121">
        <v>13005500</v>
      </c>
      <c r="F6" s="121">
        <v>13005500</v>
      </c>
      <c r="G6" s="121">
        <v>13005500</v>
      </c>
      <c r="H6" s="121">
        <v>13005500</v>
      </c>
      <c r="I6" s="121">
        <v>13005500</v>
      </c>
      <c r="J6" s="121">
        <v>13005500</v>
      </c>
      <c r="K6" s="121">
        <v>13005500</v>
      </c>
      <c r="L6" s="121">
        <v>13005500</v>
      </c>
      <c r="M6" s="121">
        <v>13005500</v>
      </c>
      <c r="N6" s="121">
        <v>13005651</v>
      </c>
      <c r="O6" s="122">
        <f aca="true" t="shared" si="0" ref="O6:O26">SUM(C6:N6)</f>
        <v>156066151</v>
      </c>
    </row>
    <row r="7" spans="1:15" s="126" customFormat="1" ht="22.5">
      <c r="A7" s="123" t="s">
        <v>21</v>
      </c>
      <c r="B7" s="320" t="s">
        <v>434</v>
      </c>
      <c r="C7" s="124">
        <v>14414440</v>
      </c>
      <c r="D7" s="124">
        <v>14414440</v>
      </c>
      <c r="E7" s="124">
        <v>14414440</v>
      </c>
      <c r="F7" s="124">
        <v>14414440</v>
      </c>
      <c r="G7" s="124">
        <v>14414440</v>
      </c>
      <c r="H7" s="124">
        <v>14414440</v>
      </c>
      <c r="I7" s="124">
        <v>14414440</v>
      </c>
      <c r="J7" s="124">
        <v>14414440</v>
      </c>
      <c r="K7" s="124">
        <v>14414440</v>
      </c>
      <c r="L7" s="124">
        <v>14414440</v>
      </c>
      <c r="M7" s="124">
        <v>14414440</v>
      </c>
      <c r="N7" s="124">
        <v>14414471</v>
      </c>
      <c r="O7" s="125">
        <f t="shared" si="0"/>
        <v>172973311</v>
      </c>
    </row>
    <row r="8" spans="1:15" s="126" customFormat="1" ht="22.5">
      <c r="A8" s="123" t="s">
        <v>22</v>
      </c>
      <c r="B8" s="319" t="s">
        <v>435</v>
      </c>
      <c r="C8" s="127">
        <v>1905000</v>
      </c>
      <c r="D8" s="127">
        <v>1905000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>
        <f t="shared" si="0"/>
        <v>3810000</v>
      </c>
    </row>
    <row r="9" spans="1:15" s="126" customFormat="1" ht="13.5" customHeight="1">
      <c r="A9" s="123" t="s">
        <v>23</v>
      </c>
      <c r="B9" s="318" t="s">
        <v>179</v>
      </c>
      <c r="C9" s="124">
        <v>1042000</v>
      </c>
      <c r="D9" s="124">
        <v>1042000</v>
      </c>
      <c r="E9" s="124">
        <v>1042000</v>
      </c>
      <c r="F9" s="124">
        <v>1042000</v>
      </c>
      <c r="G9" s="124">
        <v>1042000</v>
      </c>
      <c r="H9" s="124">
        <v>1042000</v>
      </c>
      <c r="I9" s="124">
        <v>1042000</v>
      </c>
      <c r="J9" s="124">
        <v>1042000</v>
      </c>
      <c r="K9" s="124">
        <v>1042000</v>
      </c>
      <c r="L9" s="124">
        <v>1042000</v>
      </c>
      <c r="M9" s="124">
        <v>1042000</v>
      </c>
      <c r="N9" s="124">
        <v>1042000</v>
      </c>
      <c r="O9" s="125">
        <f t="shared" si="0"/>
        <v>12504000</v>
      </c>
    </row>
    <row r="10" spans="1:15" s="126" customFormat="1" ht="13.5" customHeight="1">
      <c r="A10" s="123" t="s">
        <v>24</v>
      </c>
      <c r="B10" s="318" t="s">
        <v>436</v>
      </c>
      <c r="C10" s="124">
        <v>1368700</v>
      </c>
      <c r="D10" s="124">
        <v>1368700</v>
      </c>
      <c r="E10" s="124">
        <v>1368700</v>
      </c>
      <c r="F10" s="124">
        <v>1368700</v>
      </c>
      <c r="G10" s="124">
        <v>1368700</v>
      </c>
      <c r="H10" s="124">
        <v>1368700</v>
      </c>
      <c r="I10" s="124">
        <v>1368700</v>
      </c>
      <c r="J10" s="124">
        <v>1368700</v>
      </c>
      <c r="K10" s="124">
        <v>1368700</v>
      </c>
      <c r="L10" s="124">
        <v>1368700</v>
      </c>
      <c r="M10" s="124">
        <v>1368700</v>
      </c>
      <c r="N10" s="124">
        <v>1369550</v>
      </c>
      <c r="O10" s="125">
        <f t="shared" si="0"/>
        <v>16425250</v>
      </c>
    </row>
    <row r="11" spans="1:15" s="126" customFormat="1" ht="13.5" customHeight="1">
      <c r="A11" s="123" t="s">
        <v>25</v>
      </c>
      <c r="B11" s="318" t="s">
        <v>10</v>
      </c>
      <c r="C11" s="124"/>
      <c r="D11" s="124"/>
      <c r="E11" s="124">
        <v>400000</v>
      </c>
      <c r="F11" s="124">
        <v>400000</v>
      </c>
      <c r="G11" s="124"/>
      <c r="H11" s="124"/>
      <c r="I11" s="124"/>
      <c r="J11" s="124"/>
      <c r="K11" s="124"/>
      <c r="L11" s="124"/>
      <c r="M11" s="124"/>
      <c r="N11" s="124"/>
      <c r="O11" s="125">
        <f t="shared" si="0"/>
        <v>800000</v>
      </c>
    </row>
    <row r="12" spans="1:15" s="126" customFormat="1" ht="13.5" customHeight="1">
      <c r="A12" s="123" t="s">
        <v>26</v>
      </c>
      <c r="B12" s="318" t="s">
        <v>390</v>
      </c>
      <c r="C12" s="124"/>
      <c r="D12" s="124"/>
      <c r="E12" s="124"/>
      <c r="F12" s="124">
        <v>30000</v>
      </c>
      <c r="G12" s="124"/>
      <c r="H12" s="124"/>
      <c r="I12" s="124"/>
      <c r="J12" s="124"/>
      <c r="K12" s="124"/>
      <c r="L12" s="124"/>
      <c r="M12" s="124"/>
      <c r="N12" s="124"/>
      <c r="O12" s="125">
        <f t="shared" si="0"/>
        <v>30000</v>
      </c>
    </row>
    <row r="13" spans="1:15" s="126" customFormat="1" ht="22.5">
      <c r="A13" s="123" t="s">
        <v>27</v>
      </c>
      <c r="B13" s="320" t="s">
        <v>422</v>
      </c>
      <c r="C13" s="124"/>
      <c r="D13" s="124"/>
      <c r="E13" s="124">
        <v>50000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>
        <f t="shared" si="0"/>
        <v>50000</v>
      </c>
    </row>
    <row r="14" spans="1:15" s="126" customFormat="1" ht="13.5" customHeight="1" thickBot="1">
      <c r="A14" s="123" t="s">
        <v>28</v>
      </c>
      <c r="B14" s="318" t="s">
        <v>11</v>
      </c>
      <c r="C14" s="124">
        <v>6534220</v>
      </c>
      <c r="D14" s="124">
        <v>1255470</v>
      </c>
      <c r="E14" s="124">
        <v>4710470</v>
      </c>
      <c r="F14" s="124">
        <v>5665470</v>
      </c>
      <c r="G14" s="124">
        <v>4160470</v>
      </c>
      <c r="H14" s="124">
        <v>4141670</v>
      </c>
      <c r="I14" s="124">
        <v>3160470</v>
      </c>
      <c r="J14" s="124">
        <v>3160470</v>
      </c>
      <c r="K14" s="124">
        <v>3160470</v>
      </c>
      <c r="L14" s="124">
        <v>3160470</v>
      </c>
      <c r="M14" s="124">
        <v>3160470</v>
      </c>
      <c r="N14" s="124">
        <v>3159470</v>
      </c>
      <c r="O14" s="125">
        <f t="shared" si="0"/>
        <v>45429590</v>
      </c>
    </row>
    <row r="15" spans="1:15" s="119" customFormat="1" ht="15.75" customHeight="1" thickBot="1">
      <c r="A15" s="118" t="s">
        <v>29</v>
      </c>
      <c r="B15" s="39" t="s">
        <v>112</v>
      </c>
      <c r="C15" s="129">
        <f aca="true" t="shared" si="1" ref="C15:N15">SUM(C6:C14)</f>
        <v>38269860</v>
      </c>
      <c r="D15" s="129">
        <f t="shared" si="1"/>
        <v>32991110</v>
      </c>
      <c r="E15" s="129">
        <f t="shared" si="1"/>
        <v>34991110</v>
      </c>
      <c r="F15" s="129">
        <f t="shared" si="1"/>
        <v>35926110</v>
      </c>
      <c r="G15" s="129">
        <f t="shared" si="1"/>
        <v>33991110</v>
      </c>
      <c r="H15" s="129">
        <f t="shared" si="1"/>
        <v>33972310</v>
      </c>
      <c r="I15" s="129">
        <f t="shared" si="1"/>
        <v>32991110</v>
      </c>
      <c r="J15" s="129">
        <f t="shared" si="1"/>
        <v>32991110</v>
      </c>
      <c r="K15" s="129">
        <f t="shared" si="1"/>
        <v>32991110</v>
      </c>
      <c r="L15" s="129">
        <f t="shared" si="1"/>
        <v>32991110</v>
      </c>
      <c r="M15" s="129">
        <f t="shared" si="1"/>
        <v>32991110</v>
      </c>
      <c r="N15" s="129">
        <f t="shared" si="1"/>
        <v>32991142</v>
      </c>
      <c r="O15" s="130">
        <f>SUM(C15:N15)</f>
        <v>408088302</v>
      </c>
    </row>
    <row r="16" spans="1:15" s="119" customFormat="1" ht="15" customHeight="1" thickBot="1">
      <c r="A16" s="118" t="s">
        <v>30</v>
      </c>
      <c r="B16" s="689" t="s">
        <v>59</v>
      </c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1"/>
    </row>
    <row r="17" spans="1:15" s="126" customFormat="1" ht="13.5" customHeight="1">
      <c r="A17" s="131" t="s">
        <v>31</v>
      </c>
      <c r="B17" s="321" t="s">
        <v>65</v>
      </c>
      <c r="C17" s="127">
        <v>19666930</v>
      </c>
      <c r="D17" s="127">
        <v>19666930</v>
      </c>
      <c r="E17" s="127">
        <v>19666930</v>
      </c>
      <c r="F17" s="127">
        <v>19666930</v>
      </c>
      <c r="G17" s="127">
        <v>19666930</v>
      </c>
      <c r="H17" s="127">
        <v>19666930</v>
      </c>
      <c r="I17" s="127">
        <v>19666930</v>
      </c>
      <c r="J17" s="127">
        <v>19666930</v>
      </c>
      <c r="K17" s="127">
        <v>19666930</v>
      </c>
      <c r="L17" s="127">
        <v>19666930</v>
      </c>
      <c r="M17" s="127">
        <v>19666930</v>
      </c>
      <c r="N17" s="127">
        <v>19666929</v>
      </c>
      <c r="O17" s="128">
        <f t="shared" si="0"/>
        <v>236003159</v>
      </c>
    </row>
    <row r="18" spans="1:15" s="126" customFormat="1" ht="27" customHeight="1">
      <c r="A18" s="123" t="s">
        <v>32</v>
      </c>
      <c r="B18" s="320" t="s">
        <v>188</v>
      </c>
      <c r="C18" s="124">
        <v>3647430</v>
      </c>
      <c r="D18" s="124">
        <v>3647430</v>
      </c>
      <c r="E18" s="124">
        <v>3647430</v>
      </c>
      <c r="F18" s="124">
        <v>3647430</v>
      </c>
      <c r="G18" s="124">
        <v>3647430</v>
      </c>
      <c r="H18" s="124">
        <v>3647430</v>
      </c>
      <c r="I18" s="124">
        <v>3647430</v>
      </c>
      <c r="J18" s="124">
        <v>3647430</v>
      </c>
      <c r="K18" s="124">
        <v>3647430</v>
      </c>
      <c r="L18" s="124">
        <v>3647430</v>
      </c>
      <c r="M18" s="124">
        <v>3647430</v>
      </c>
      <c r="N18" s="124">
        <v>3647438</v>
      </c>
      <c r="O18" s="125">
        <f t="shared" si="0"/>
        <v>43769168</v>
      </c>
    </row>
    <row r="19" spans="1:15" s="126" customFormat="1" ht="13.5" customHeight="1">
      <c r="A19" s="123" t="s">
        <v>33</v>
      </c>
      <c r="B19" s="318" t="s">
        <v>144</v>
      </c>
      <c r="C19" s="124">
        <v>5415750</v>
      </c>
      <c r="D19" s="124">
        <v>5415750</v>
      </c>
      <c r="E19" s="124">
        <v>5415750</v>
      </c>
      <c r="F19" s="124">
        <v>5415750</v>
      </c>
      <c r="G19" s="124">
        <v>5415750</v>
      </c>
      <c r="H19" s="124">
        <v>5415750</v>
      </c>
      <c r="I19" s="124">
        <v>5415750</v>
      </c>
      <c r="J19" s="124">
        <v>5415750</v>
      </c>
      <c r="K19" s="124">
        <v>5415750</v>
      </c>
      <c r="L19" s="124">
        <v>5415750</v>
      </c>
      <c r="M19" s="124">
        <v>5415750</v>
      </c>
      <c r="N19" s="124">
        <v>5415784</v>
      </c>
      <c r="O19" s="125">
        <f t="shared" si="0"/>
        <v>64989034</v>
      </c>
    </row>
    <row r="20" spans="1:15" s="126" customFormat="1" ht="13.5" customHeight="1">
      <c r="A20" s="123" t="s">
        <v>34</v>
      </c>
      <c r="B20" s="318" t="s">
        <v>189</v>
      </c>
      <c r="C20" s="124">
        <v>1101000</v>
      </c>
      <c r="D20" s="124">
        <v>1101000</v>
      </c>
      <c r="E20" s="124">
        <v>1101000</v>
      </c>
      <c r="F20" s="124">
        <v>1101000</v>
      </c>
      <c r="G20" s="124">
        <v>1101000</v>
      </c>
      <c r="H20" s="124">
        <v>1101000</v>
      </c>
      <c r="I20" s="124">
        <v>1101000</v>
      </c>
      <c r="J20" s="124">
        <v>1101000</v>
      </c>
      <c r="K20" s="124">
        <v>1101000</v>
      </c>
      <c r="L20" s="124">
        <v>1101000</v>
      </c>
      <c r="M20" s="124">
        <v>1101000</v>
      </c>
      <c r="N20" s="124">
        <v>1101150</v>
      </c>
      <c r="O20" s="125">
        <f t="shared" si="0"/>
        <v>13212150</v>
      </c>
    </row>
    <row r="21" spans="1:15" s="126" customFormat="1" ht="13.5" customHeight="1">
      <c r="A21" s="123" t="s">
        <v>35</v>
      </c>
      <c r="B21" s="318" t="s">
        <v>12</v>
      </c>
      <c r="C21" s="124">
        <v>3160000</v>
      </c>
      <c r="D21" s="124">
        <v>3160000</v>
      </c>
      <c r="E21" s="124">
        <v>3160000</v>
      </c>
      <c r="F21" s="124">
        <v>3160000</v>
      </c>
      <c r="G21" s="124">
        <v>3160000</v>
      </c>
      <c r="H21" s="124">
        <v>3160000</v>
      </c>
      <c r="I21" s="124">
        <v>3160000</v>
      </c>
      <c r="J21" s="124">
        <v>3160000</v>
      </c>
      <c r="K21" s="124">
        <v>3160000</v>
      </c>
      <c r="L21" s="124">
        <v>3160000</v>
      </c>
      <c r="M21" s="124">
        <v>3160000</v>
      </c>
      <c r="N21" s="124">
        <v>3159841</v>
      </c>
      <c r="O21" s="125">
        <f t="shared" si="0"/>
        <v>37919841</v>
      </c>
    </row>
    <row r="22" spans="1:15" s="126" customFormat="1" ht="13.5" customHeight="1">
      <c r="A22" s="123" t="s">
        <v>36</v>
      </c>
      <c r="B22" s="318" t="s">
        <v>237</v>
      </c>
      <c r="C22" s="124"/>
      <c r="D22" s="124"/>
      <c r="E22" s="124">
        <v>2000000</v>
      </c>
      <c r="F22" s="124">
        <v>2935000</v>
      </c>
      <c r="G22" s="124"/>
      <c r="H22" s="124"/>
      <c r="I22" s="124"/>
      <c r="J22" s="124"/>
      <c r="K22" s="124"/>
      <c r="L22" s="124"/>
      <c r="M22" s="124"/>
      <c r="N22" s="124"/>
      <c r="O22" s="125">
        <f t="shared" si="0"/>
        <v>4935000</v>
      </c>
    </row>
    <row r="23" spans="1:15" s="126" customFormat="1" ht="15.75">
      <c r="A23" s="123" t="s">
        <v>37</v>
      </c>
      <c r="B23" s="320" t="s">
        <v>192</v>
      </c>
      <c r="C23" s="124"/>
      <c r="D23" s="124"/>
      <c r="E23" s="124"/>
      <c r="F23" s="124"/>
      <c r="G23" s="124">
        <v>1000000</v>
      </c>
      <c r="H23" s="124">
        <v>981200</v>
      </c>
      <c r="I23" s="124"/>
      <c r="J23" s="124"/>
      <c r="K23" s="124"/>
      <c r="L23" s="124"/>
      <c r="M23" s="124"/>
      <c r="N23" s="124"/>
      <c r="O23" s="125">
        <f t="shared" si="0"/>
        <v>1981200</v>
      </c>
    </row>
    <row r="24" spans="1:15" s="126" customFormat="1" ht="13.5" customHeight="1">
      <c r="A24" s="123" t="s">
        <v>38</v>
      </c>
      <c r="B24" s="318" t="s">
        <v>240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5">
        <f t="shared" si="0"/>
        <v>0</v>
      </c>
    </row>
    <row r="25" spans="1:15" s="126" customFormat="1" ht="13.5" customHeight="1" thickBot="1">
      <c r="A25" s="123" t="s">
        <v>39</v>
      </c>
      <c r="B25" s="318" t="s">
        <v>13</v>
      </c>
      <c r="C25" s="124">
        <v>5278750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>
        <f t="shared" si="0"/>
        <v>5278750</v>
      </c>
    </row>
    <row r="26" spans="1:15" s="119" customFormat="1" ht="15.75" customHeight="1" thickBot="1">
      <c r="A26" s="132" t="s">
        <v>40</v>
      </c>
      <c r="B26" s="39" t="s">
        <v>113</v>
      </c>
      <c r="C26" s="129">
        <f aca="true" t="shared" si="2" ref="C26:N26">SUM(C17:C25)</f>
        <v>38269860</v>
      </c>
      <c r="D26" s="129">
        <f t="shared" si="2"/>
        <v>32991110</v>
      </c>
      <c r="E26" s="129">
        <f t="shared" si="2"/>
        <v>34991110</v>
      </c>
      <c r="F26" s="129">
        <f t="shared" si="2"/>
        <v>35926110</v>
      </c>
      <c r="G26" s="129">
        <f t="shared" si="2"/>
        <v>33991110</v>
      </c>
      <c r="H26" s="129">
        <f t="shared" si="2"/>
        <v>33972310</v>
      </c>
      <c r="I26" s="129">
        <f t="shared" si="2"/>
        <v>32991110</v>
      </c>
      <c r="J26" s="129">
        <f t="shared" si="2"/>
        <v>32991110</v>
      </c>
      <c r="K26" s="129">
        <f t="shared" si="2"/>
        <v>32991110</v>
      </c>
      <c r="L26" s="129">
        <f t="shared" si="2"/>
        <v>32991110</v>
      </c>
      <c r="M26" s="129">
        <f t="shared" si="2"/>
        <v>32991110</v>
      </c>
      <c r="N26" s="129">
        <f t="shared" si="2"/>
        <v>32991142</v>
      </c>
      <c r="O26" s="130">
        <f t="shared" si="0"/>
        <v>408088302</v>
      </c>
    </row>
    <row r="27" spans="1:15" ht="16.5" thickBot="1">
      <c r="A27" s="132" t="s">
        <v>41</v>
      </c>
      <c r="B27" s="322" t="s">
        <v>114</v>
      </c>
      <c r="C27" s="133">
        <f aca="true" t="shared" si="3" ref="C27:O27">C15-C26</f>
        <v>0</v>
      </c>
      <c r="D27" s="133">
        <f t="shared" si="3"/>
        <v>0</v>
      </c>
      <c r="E27" s="133">
        <f t="shared" si="3"/>
        <v>0</v>
      </c>
      <c r="F27" s="133">
        <f t="shared" si="3"/>
        <v>0</v>
      </c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4">
        <f t="shared" si="3"/>
        <v>0</v>
      </c>
    </row>
    <row r="28" ht="15.75">
      <c r="A28" s="136"/>
    </row>
    <row r="29" spans="2:15" ht="15.75">
      <c r="B29" s="137"/>
      <c r="C29" s="138"/>
      <c r="D29" s="138"/>
      <c r="O29" s="135"/>
    </row>
    <row r="30" ht="15.75">
      <c r="O30" s="135"/>
    </row>
    <row r="31" ht="15.75">
      <c r="O31" s="135"/>
    </row>
    <row r="32" ht="15.75">
      <c r="O32" s="135"/>
    </row>
    <row r="33" ht="15.75">
      <c r="O33" s="135"/>
    </row>
    <row r="34" ht="15.75">
      <c r="O34" s="135"/>
    </row>
    <row r="35" ht="15.75">
      <c r="O35" s="135"/>
    </row>
    <row r="36" ht="15.75">
      <c r="O36" s="135"/>
    </row>
    <row r="37" ht="15.75">
      <c r="O37" s="135"/>
    </row>
    <row r="38" ht="15.75">
      <c r="O38" s="135"/>
    </row>
    <row r="39" ht="15.75">
      <c r="O39" s="135"/>
    </row>
    <row r="40" ht="15.75">
      <c r="O40" s="135"/>
    </row>
    <row r="41" ht="15.75">
      <c r="O41" s="135"/>
    </row>
    <row r="42" ht="15.75">
      <c r="O42" s="135"/>
    </row>
    <row r="43" ht="15.75">
      <c r="O43" s="135"/>
    </row>
    <row r="44" ht="15.75">
      <c r="O44" s="135"/>
    </row>
    <row r="45" ht="15.75">
      <c r="O45" s="135"/>
    </row>
    <row r="46" ht="15.75">
      <c r="O46" s="135"/>
    </row>
    <row r="47" ht="15.75">
      <c r="O47" s="135"/>
    </row>
    <row r="48" ht="15.75">
      <c r="O48" s="135"/>
    </row>
    <row r="49" ht="15.75">
      <c r="O49" s="135"/>
    </row>
    <row r="50" ht="15.75">
      <c r="O50" s="135"/>
    </row>
    <row r="51" ht="15.75">
      <c r="O51" s="135"/>
    </row>
    <row r="52" ht="15.75">
      <c r="O52" s="135"/>
    </row>
    <row r="53" ht="15.75">
      <c r="O53" s="135"/>
    </row>
    <row r="54" ht="15.75">
      <c r="O54" s="135"/>
    </row>
    <row r="55" ht="15.75">
      <c r="O55" s="135"/>
    </row>
    <row r="56" ht="15.75">
      <c r="O56" s="135"/>
    </row>
    <row r="57" ht="15.75">
      <c r="O57" s="135"/>
    </row>
    <row r="58" ht="15.75">
      <c r="O58" s="135"/>
    </row>
    <row r="59" ht="15.75">
      <c r="O59" s="135"/>
    </row>
    <row r="60" ht="15.75">
      <c r="O60" s="135"/>
    </row>
    <row r="61" ht="15.75">
      <c r="O61" s="135"/>
    </row>
    <row r="62" ht="15.75">
      <c r="O62" s="135"/>
    </row>
    <row r="63" ht="15.75">
      <c r="O63" s="135"/>
    </row>
    <row r="64" ht="15.75">
      <c r="O64" s="135"/>
    </row>
    <row r="65" ht="15.75">
      <c r="O65" s="135"/>
    </row>
    <row r="66" ht="15.75">
      <c r="O66" s="135"/>
    </row>
    <row r="67" ht="15.75">
      <c r="O67" s="135"/>
    </row>
    <row r="68" ht="15.75">
      <c r="O68" s="135"/>
    </row>
    <row r="69" ht="15.75">
      <c r="O69" s="135"/>
    </row>
    <row r="70" ht="15.75">
      <c r="O70" s="135"/>
    </row>
    <row r="71" ht="15.75">
      <c r="O71" s="135"/>
    </row>
    <row r="72" ht="15.75">
      <c r="O72" s="135"/>
    </row>
    <row r="73" ht="15.75">
      <c r="O73" s="135"/>
    </row>
    <row r="74" ht="15.75">
      <c r="O74" s="135"/>
    </row>
    <row r="75" ht="15.75">
      <c r="O75" s="135"/>
    </row>
    <row r="76" ht="15.75">
      <c r="O76" s="135"/>
    </row>
    <row r="77" ht="15.75">
      <c r="O77" s="135"/>
    </row>
    <row r="78" ht="15.75">
      <c r="O78" s="135"/>
    </row>
    <row r="79" ht="15.75">
      <c r="O79" s="135"/>
    </row>
    <row r="80" ht="15.75">
      <c r="O80" s="135"/>
    </row>
    <row r="81" ht="15.75">
      <c r="O81" s="135"/>
    </row>
    <row r="82" ht="15.75">
      <c r="O82" s="135"/>
    </row>
  </sheetData>
  <sheetProtection/>
  <mergeCells count="4">
    <mergeCell ref="B5:O5"/>
    <mergeCell ref="B16:O16"/>
    <mergeCell ref="A2:O2"/>
    <mergeCell ref="A1:O1"/>
  </mergeCells>
  <printOptions horizontalCentered="1"/>
  <pageMargins left="0.5905511811023623" right="0.5905511811023623" top="0.6692913385826772" bottom="0.5905511811023623" header="0" footer="0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workbookViewId="0" topLeftCell="A1">
      <selection activeCell="A1" sqref="A1:D1"/>
    </sheetView>
  </sheetViews>
  <sheetFormatPr defaultColWidth="9.00390625" defaultRowHeight="12.75"/>
  <cols>
    <col min="1" max="1" width="5.875" style="99" customWidth="1"/>
    <col min="2" max="2" width="54.875" style="2" customWidth="1"/>
    <col min="3" max="4" width="17.625" style="2" customWidth="1"/>
    <col min="5" max="16384" width="9.375" style="2" customWidth="1"/>
  </cols>
  <sheetData>
    <row r="1" spans="1:4" ht="12.75">
      <c r="A1" s="697" t="s">
        <v>692</v>
      </c>
      <c r="B1" s="697"/>
      <c r="C1" s="697"/>
      <c r="D1" s="697"/>
    </row>
    <row r="2" spans="1:4" ht="12.75">
      <c r="A2" s="619"/>
      <c r="B2" s="619"/>
      <c r="C2" s="619"/>
      <c r="D2" s="619"/>
    </row>
    <row r="3" spans="2:4" ht="31.5" customHeight="1">
      <c r="B3" s="696" t="s">
        <v>7</v>
      </c>
      <c r="C3" s="696"/>
      <c r="D3" s="696"/>
    </row>
    <row r="4" spans="1:4" s="87" customFormat="1" ht="16.5" thickBot="1">
      <c r="A4" s="86"/>
      <c r="B4" s="411"/>
      <c r="D4" s="46" t="s">
        <v>63</v>
      </c>
    </row>
    <row r="5" spans="1:4" s="89" customFormat="1" ht="48" customHeight="1" thickBot="1">
      <c r="A5" s="88" t="s">
        <v>17</v>
      </c>
      <c r="B5" s="222" t="s">
        <v>18</v>
      </c>
      <c r="C5" s="222" t="s">
        <v>74</v>
      </c>
      <c r="D5" s="223" t="s">
        <v>75</v>
      </c>
    </row>
    <row r="6" spans="1:4" s="89" customFormat="1" ht="13.5" customHeight="1" thickBot="1">
      <c r="A6" s="37" t="s">
        <v>508</v>
      </c>
      <c r="B6" s="225" t="s">
        <v>509</v>
      </c>
      <c r="C6" s="225" t="s">
        <v>510</v>
      </c>
      <c r="D6" s="226" t="s">
        <v>512</v>
      </c>
    </row>
    <row r="7" spans="1:4" ht="18" customHeight="1">
      <c r="A7" s="155" t="s">
        <v>19</v>
      </c>
      <c r="B7" s="227" t="s">
        <v>172</v>
      </c>
      <c r="C7" s="153">
        <v>100</v>
      </c>
      <c r="D7" s="90">
        <v>100</v>
      </c>
    </row>
    <row r="8" spans="1:4" ht="18" customHeight="1">
      <c r="A8" s="91" t="s">
        <v>20</v>
      </c>
      <c r="B8" s="228" t="s">
        <v>173</v>
      </c>
      <c r="C8" s="154"/>
      <c r="D8" s="93"/>
    </row>
    <row r="9" spans="1:4" ht="18" customHeight="1">
      <c r="A9" s="91" t="s">
        <v>21</v>
      </c>
      <c r="B9" s="228" t="s">
        <v>123</v>
      </c>
      <c r="C9" s="154"/>
      <c r="D9" s="93"/>
    </row>
    <row r="10" spans="1:4" ht="18" customHeight="1">
      <c r="A10" s="91" t="s">
        <v>22</v>
      </c>
      <c r="B10" s="228" t="s">
        <v>124</v>
      </c>
      <c r="C10" s="154"/>
      <c r="D10" s="93"/>
    </row>
    <row r="11" spans="1:4" ht="18" customHeight="1">
      <c r="A11" s="91" t="s">
        <v>23</v>
      </c>
      <c r="B11" s="228" t="s">
        <v>165</v>
      </c>
      <c r="C11" s="154"/>
      <c r="D11" s="93"/>
    </row>
    <row r="12" spans="1:4" ht="18" customHeight="1">
      <c r="A12" s="91" t="s">
        <v>24</v>
      </c>
      <c r="B12" s="228" t="s">
        <v>166</v>
      </c>
      <c r="C12" s="154"/>
      <c r="D12" s="93"/>
    </row>
    <row r="13" spans="1:4" ht="18" customHeight="1">
      <c r="A13" s="91" t="s">
        <v>25</v>
      </c>
      <c r="B13" s="229" t="s">
        <v>167</v>
      </c>
      <c r="C13" s="154"/>
      <c r="D13" s="93"/>
    </row>
    <row r="14" spans="1:4" ht="18" customHeight="1">
      <c r="A14" s="91" t="s">
        <v>27</v>
      </c>
      <c r="B14" s="229" t="s">
        <v>168</v>
      </c>
      <c r="C14" s="154"/>
      <c r="D14" s="93"/>
    </row>
    <row r="15" spans="1:4" ht="18" customHeight="1">
      <c r="A15" s="91" t="s">
        <v>28</v>
      </c>
      <c r="B15" s="229" t="s">
        <v>169</v>
      </c>
      <c r="C15" s="154"/>
      <c r="D15" s="93"/>
    </row>
    <row r="16" spans="1:4" ht="18" customHeight="1">
      <c r="A16" s="91" t="s">
        <v>29</v>
      </c>
      <c r="B16" s="229" t="s">
        <v>170</v>
      </c>
      <c r="C16" s="154"/>
      <c r="D16" s="93"/>
    </row>
    <row r="17" spans="1:4" ht="22.5" customHeight="1">
      <c r="A17" s="91" t="s">
        <v>30</v>
      </c>
      <c r="B17" s="229" t="s">
        <v>171</v>
      </c>
      <c r="C17" s="154"/>
      <c r="D17" s="93"/>
    </row>
    <row r="18" spans="1:4" ht="18" customHeight="1">
      <c r="A18" s="91" t="s">
        <v>31</v>
      </c>
      <c r="B18" s="228" t="s">
        <v>125</v>
      </c>
      <c r="C18" s="154">
        <v>16</v>
      </c>
      <c r="D18" s="93">
        <v>16</v>
      </c>
    </row>
    <row r="19" spans="1:4" ht="18" customHeight="1">
      <c r="A19" s="91" t="s">
        <v>32</v>
      </c>
      <c r="B19" s="228" t="s">
        <v>9</v>
      </c>
      <c r="C19" s="154"/>
      <c r="D19" s="93"/>
    </row>
    <row r="20" spans="1:4" ht="18" customHeight="1">
      <c r="A20" s="91" t="s">
        <v>33</v>
      </c>
      <c r="B20" s="228" t="s">
        <v>8</v>
      </c>
      <c r="C20" s="154"/>
      <c r="D20" s="93"/>
    </row>
    <row r="21" spans="1:4" ht="18" customHeight="1">
      <c r="A21" s="91" t="s">
        <v>34</v>
      </c>
      <c r="B21" s="228" t="s">
        <v>126</v>
      </c>
      <c r="C21" s="154"/>
      <c r="D21" s="93"/>
    </row>
    <row r="22" spans="1:4" ht="18" customHeight="1">
      <c r="A22" s="91" t="s">
        <v>35</v>
      </c>
      <c r="B22" s="228" t="s">
        <v>127</v>
      </c>
      <c r="C22" s="154"/>
      <c r="D22" s="93"/>
    </row>
    <row r="23" spans="1:4" ht="18" customHeight="1">
      <c r="A23" s="91" t="s">
        <v>36</v>
      </c>
      <c r="B23" s="144"/>
      <c r="C23" s="92"/>
      <c r="D23" s="93"/>
    </row>
    <row r="24" spans="1:4" ht="18" customHeight="1">
      <c r="A24" s="91" t="s">
        <v>37</v>
      </c>
      <c r="B24" s="94"/>
      <c r="C24" s="92"/>
      <c r="D24" s="93"/>
    </row>
    <row r="25" spans="1:4" ht="18" customHeight="1">
      <c r="A25" s="91" t="s">
        <v>38</v>
      </c>
      <c r="B25" s="94"/>
      <c r="C25" s="92"/>
      <c r="D25" s="93"/>
    </row>
    <row r="26" spans="1:4" ht="18" customHeight="1">
      <c r="A26" s="91" t="s">
        <v>39</v>
      </c>
      <c r="B26" s="94"/>
      <c r="C26" s="92"/>
      <c r="D26" s="93"/>
    </row>
    <row r="27" spans="1:4" ht="18" customHeight="1">
      <c r="A27" s="91" t="s">
        <v>40</v>
      </c>
      <c r="B27" s="94"/>
      <c r="C27" s="92"/>
      <c r="D27" s="93"/>
    </row>
    <row r="28" spans="1:4" ht="18" customHeight="1">
      <c r="A28" s="91" t="s">
        <v>41</v>
      </c>
      <c r="B28" s="94"/>
      <c r="C28" s="92"/>
      <c r="D28" s="93"/>
    </row>
    <row r="29" spans="1:4" ht="18" customHeight="1">
      <c r="A29" s="91" t="s">
        <v>42</v>
      </c>
      <c r="B29" s="94"/>
      <c r="C29" s="92"/>
      <c r="D29" s="93"/>
    </row>
    <row r="30" spans="1:4" ht="18" customHeight="1">
      <c r="A30" s="91" t="s">
        <v>43</v>
      </c>
      <c r="B30" s="94"/>
      <c r="C30" s="92"/>
      <c r="D30" s="93"/>
    </row>
    <row r="31" spans="1:4" ht="18" customHeight="1" thickBot="1">
      <c r="A31" s="156" t="s">
        <v>44</v>
      </c>
      <c r="B31" s="95"/>
      <c r="C31" s="96"/>
      <c r="D31" s="97"/>
    </row>
    <row r="32" spans="1:4" ht="18" customHeight="1" thickBot="1">
      <c r="A32" s="38" t="s">
        <v>45</v>
      </c>
      <c r="B32" s="233" t="s">
        <v>54</v>
      </c>
      <c r="C32" s="234">
        <f>+C7+C8+C9+C10+C11+C18+C19+C20+C21+C22+C23+C24+C25+C26+C27+C28+C29+C30+C31</f>
        <v>116</v>
      </c>
      <c r="D32" s="235">
        <f>+D7+D8+D9+D10+D11+D18+D19+D20+D21+D22+D23+D24+D25+D26+D27+D28+D29+D30+D31</f>
        <v>116</v>
      </c>
    </row>
    <row r="33" spans="1:4" ht="8.25" customHeight="1">
      <c r="A33" s="98"/>
      <c r="B33" s="695"/>
      <c r="C33" s="695"/>
      <c r="D33" s="695"/>
    </row>
  </sheetData>
  <sheetProtection/>
  <mergeCells count="3">
    <mergeCell ref="B33:D33"/>
    <mergeCell ref="B3:D3"/>
    <mergeCell ref="A1:D1"/>
  </mergeCells>
  <printOptions horizontalCentered="1"/>
  <pageMargins left="0.7874015748031497" right="0.7874015748031497" top="0.6692913385826772" bottom="0.7874015748031497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18" customWidth="1"/>
    <col min="2" max="2" width="91.625" style="418" customWidth="1"/>
    <col min="3" max="3" width="21.625" style="419" customWidth="1"/>
    <col min="4" max="4" width="9.00390625" style="451" customWidth="1"/>
    <col min="5" max="16384" width="9.375" style="451" customWidth="1"/>
  </cols>
  <sheetData>
    <row r="1" spans="1:3" ht="15.75">
      <c r="A1" s="635" t="s">
        <v>667</v>
      </c>
      <c r="B1" s="635"/>
      <c r="C1" s="635"/>
    </row>
    <row r="2" spans="1:3" ht="50.25" customHeight="1">
      <c r="A2" s="634" t="s">
        <v>650</v>
      </c>
      <c r="B2" s="634"/>
      <c r="C2" s="634"/>
    </row>
    <row r="3" spans="1:3" ht="15.75" customHeight="1">
      <c r="A3" s="628" t="s">
        <v>16</v>
      </c>
      <c r="B3" s="628"/>
      <c r="C3" s="628"/>
    </row>
    <row r="4" spans="1:3" s="611" customFormat="1" ht="12" thickBot="1">
      <c r="A4" s="631" t="s">
        <v>157</v>
      </c>
      <c r="B4" s="631"/>
      <c r="C4" s="610" t="s">
        <v>645</v>
      </c>
    </row>
    <row r="5" spans="1:3" ht="16.5" thickBot="1">
      <c r="A5" s="20" t="s">
        <v>649</v>
      </c>
      <c r="B5" s="21" t="s">
        <v>18</v>
      </c>
      <c r="C5" s="41" t="str">
        <f>+CONCATENATE(LEFT(ÖSSZEFÜGGÉSEK!A5,4),". évi előirányzat")</f>
        <v>2016. évi előirányzat</v>
      </c>
    </row>
    <row r="6" spans="1:3" s="452" customFormat="1" ht="10.5" customHeight="1" thickBot="1">
      <c r="A6" s="446"/>
      <c r="B6" s="447" t="s">
        <v>508</v>
      </c>
      <c r="C6" s="448" t="s">
        <v>509</v>
      </c>
    </row>
    <row r="7" spans="1:3" s="453" customFormat="1" ht="12" customHeight="1" thickBot="1">
      <c r="A7" s="17" t="s">
        <v>19</v>
      </c>
      <c r="B7" s="18" t="s">
        <v>263</v>
      </c>
      <c r="C7" s="329">
        <f>+C8+C9+C10+C11+C12+C13</f>
        <v>156066151</v>
      </c>
    </row>
    <row r="8" spans="1:3" s="453" customFormat="1" ht="12" customHeight="1">
      <c r="A8" s="12" t="s">
        <v>101</v>
      </c>
      <c r="B8" s="454" t="s">
        <v>264</v>
      </c>
      <c r="C8" s="332">
        <v>61122339</v>
      </c>
    </row>
    <row r="9" spans="1:3" s="453" customFormat="1" ht="12" customHeight="1">
      <c r="A9" s="11" t="s">
        <v>102</v>
      </c>
      <c r="B9" s="455" t="s">
        <v>265</v>
      </c>
      <c r="C9" s="331">
        <v>30928967</v>
      </c>
    </row>
    <row r="10" spans="1:3" s="453" customFormat="1" ht="12" customHeight="1">
      <c r="A10" s="11" t="s">
        <v>103</v>
      </c>
      <c r="B10" s="455" t="s">
        <v>565</v>
      </c>
      <c r="C10" s="331">
        <v>54715744</v>
      </c>
    </row>
    <row r="11" spans="1:3" s="453" customFormat="1" ht="12" customHeight="1">
      <c r="A11" s="11" t="s">
        <v>104</v>
      </c>
      <c r="B11" s="455" t="s">
        <v>267</v>
      </c>
      <c r="C11" s="331">
        <v>1987020</v>
      </c>
    </row>
    <row r="12" spans="1:3" s="453" customFormat="1" ht="12" customHeight="1">
      <c r="A12" s="11" t="s">
        <v>153</v>
      </c>
      <c r="B12" s="325" t="s">
        <v>447</v>
      </c>
      <c r="C12" s="331">
        <v>6183393</v>
      </c>
    </row>
    <row r="13" spans="1:3" s="453" customFormat="1" ht="12" customHeight="1" thickBot="1">
      <c r="A13" s="13" t="s">
        <v>105</v>
      </c>
      <c r="B13" s="326" t="s">
        <v>448</v>
      </c>
      <c r="C13" s="331">
        <v>1128688</v>
      </c>
    </row>
    <row r="14" spans="1:3" s="453" customFormat="1" ht="12" customHeight="1" thickBot="1">
      <c r="A14" s="17" t="s">
        <v>20</v>
      </c>
      <c r="B14" s="324" t="s">
        <v>268</v>
      </c>
      <c r="C14" s="329">
        <f>+C15+C16+C17+C18+C19</f>
        <v>170781311</v>
      </c>
    </row>
    <row r="15" spans="1:3" s="453" customFormat="1" ht="12" customHeight="1">
      <c r="A15" s="12" t="s">
        <v>107</v>
      </c>
      <c r="B15" s="454" t="s">
        <v>269</v>
      </c>
      <c r="C15" s="332"/>
    </row>
    <row r="16" spans="1:3" s="453" customFormat="1" ht="12" customHeight="1">
      <c r="A16" s="11" t="s">
        <v>108</v>
      </c>
      <c r="B16" s="455" t="s">
        <v>270</v>
      </c>
      <c r="C16" s="331"/>
    </row>
    <row r="17" spans="1:3" s="453" customFormat="1" ht="12" customHeight="1">
      <c r="A17" s="11" t="s">
        <v>109</v>
      </c>
      <c r="B17" s="455" t="s">
        <v>437</v>
      </c>
      <c r="C17" s="331"/>
    </row>
    <row r="18" spans="1:3" s="453" customFormat="1" ht="12" customHeight="1">
      <c r="A18" s="11" t="s">
        <v>110</v>
      </c>
      <c r="B18" s="455" t="s">
        <v>438</v>
      </c>
      <c r="C18" s="331"/>
    </row>
    <row r="19" spans="1:3" s="453" customFormat="1" ht="12" customHeight="1">
      <c r="A19" s="11" t="s">
        <v>111</v>
      </c>
      <c r="B19" s="455" t="s">
        <v>271</v>
      </c>
      <c r="C19" s="331">
        <v>170781311</v>
      </c>
    </row>
    <row r="20" spans="1:3" s="453" customFormat="1" ht="12" customHeight="1" thickBot="1">
      <c r="A20" s="13" t="s">
        <v>120</v>
      </c>
      <c r="B20" s="326" t="s">
        <v>272</v>
      </c>
      <c r="C20" s="333"/>
    </row>
    <row r="21" spans="1:3" s="453" customFormat="1" ht="10.5" customHeight="1" thickBot="1">
      <c r="A21" s="17" t="s">
        <v>21</v>
      </c>
      <c r="B21" s="18" t="s">
        <v>273</v>
      </c>
      <c r="C21" s="329">
        <f>+C22+C23+C24+C25+C26</f>
        <v>3810000</v>
      </c>
    </row>
    <row r="22" spans="1:3" s="453" customFormat="1" ht="12" customHeight="1">
      <c r="A22" s="12" t="s">
        <v>90</v>
      </c>
      <c r="B22" s="454" t="s">
        <v>274</v>
      </c>
      <c r="C22" s="332"/>
    </row>
    <row r="23" spans="1:3" s="453" customFormat="1" ht="12" customHeight="1">
      <c r="A23" s="11" t="s">
        <v>91</v>
      </c>
      <c r="B23" s="455" t="s">
        <v>275</v>
      </c>
      <c r="C23" s="331"/>
    </row>
    <row r="24" spans="1:3" s="453" customFormat="1" ht="12" customHeight="1">
      <c r="A24" s="11" t="s">
        <v>92</v>
      </c>
      <c r="B24" s="455" t="s">
        <v>439</v>
      </c>
      <c r="C24" s="331"/>
    </row>
    <row r="25" spans="1:3" s="453" customFormat="1" ht="12" customHeight="1">
      <c r="A25" s="11" t="s">
        <v>93</v>
      </c>
      <c r="B25" s="455" t="s">
        <v>440</v>
      </c>
      <c r="C25" s="331"/>
    </row>
    <row r="26" spans="1:3" s="453" customFormat="1" ht="12" customHeight="1">
      <c r="A26" s="11" t="s">
        <v>176</v>
      </c>
      <c r="B26" s="455" t="s">
        <v>276</v>
      </c>
      <c r="C26" s="331">
        <v>3810000</v>
      </c>
    </row>
    <row r="27" spans="1:3" s="453" customFormat="1" ht="12" customHeight="1" thickBot="1">
      <c r="A27" s="13" t="s">
        <v>177</v>
      </c>
      <c r="B27" s="456" t="s">
        <v>277</v>
      </c>
      <c r="C27" s="333"/>
    </row>
    <row r="28" spans="1:3" s="453" customFormat="1" ht="13.5" thickBot="1">
      <c r="A28" s="17" t="s">
        <v>178</v>
      </c>
      <c r="B28" s="18" t="s">
        <v>576</v>
      </c>
      <c r="C28" s="335">
        <f>SUM(C29:C35)</f>
        <v>8679000</v>
      </c>
    </row>
    <row r="29" spans="1:3" s="453" customFormat="1" ht="12" customHeight="1">
      <c r="A29" s="12" t="s">
        <v>279</v>
      </c>
      <c r="B29" s="454" t="s">
        <v>595</v>
      </c>
      <c r="C29" s="332">
        <v>1470000</v>
      </c>
    </row>
    <row r="30" spans="1:3" s="453" customFormat="1" ht="12" customHeight="1">
      <c r="A30" s="11" t="s">
        <v>280</v>
      </c>
      <c r="B30" s="455" t="s">
        <v>571</v>
      </c>
      <c r="C30" s="331"/>
    </row>
    <row r="31" spans="1:3" s="453" customFormat="1" ht="12" customHeight="1">
      <c r="A31" s="11" t="s">
        <v>281</v>
      </c>
      <c r="B31" s="455" t="s">
        <v>572</v>
      </c>
      <c r="C31" s="331">
        <v>5175000</v>
      </c>
    </row>
    <row r="32" spans="1:3" s="453" customFormat="1" ht="12" customHeight="1">
      <c r="A32" s="11" t="s">
        <v>282</v>
      </c>
      <c r="B32" s="455" t="s">
        <v>573</v>
      </c>
      <c r="C32" s="331"/>
    </row>
    <row r="33" spans="1:3" s="453" customFormat="1" ht="12" customHeight="1">
      <c r="A33" s="11" t="s">
        <v>567</v>
      </c>
      <c r="B33" s="455" t="s">
        <v>283</v>
      </c>
      <c r="C33" s="331">
        <v>1840000</v>
      </c>
    </row>
    <row r="34" spans="1:3" s="453" customFormat="1" ht="12" customHeight="1">
      <c r="A34" s="11" t="s">
        <v>568</v>
      </c>
      <c r="B34" s="455" t="s">
        <v>284</v>
      </c>
      <c r="C34" s="331"/>
    </row>
    <row r="35" spans="1:3" s="453" customFormat="1" ht="12" customHeight="1" thickBot="1">
      <c r="A35" s="13" t="s">
        <v>569</v>
      </c>
      <c r="B35" s="561" t="s">
        <v>285</v>
      </c>
      <c r="C35" s="333">
        <v>194000</v>
      </c>
    </row>
    <row r="36" spans="1:3" s="453" customFormat="1" ht="12" customHeight="1" thickBot="1">
      <c r="A36" s="17" t="s">
        <v>23</v>
      </c>
      <c r="B36" s="18" t="s">
        <v>449</v>
      </c>
      <c r="C36" s="329">
        <f>SUM(C37:C47)</f>
        <v>16425250</v>
      </c>
    </row>
    <row r="37" spans="1:3" s="453" customFormat="1" ht="12" customHeight="1">
      <c r="A37" s="12" t="s">
        <v>94</v>
      </c>
      <c r="B37" s="454" t="s">
        <v>288</v>
      </c>
      <c r="C37" s="332">
        <v>1400000</v>
      </c>
    </row>
    <row r="38" spans="1:3" s="453" customFormat="1" ht="12" customHeight="1">
      <c r="A38" s="11" t="s">
        <v>95</v>
      </c>
      <c r="B38" s="455" t="s">
        <v>289</v>
      </c>
      <c r="C38" s="331">
        <v>10585000</v>
      </c>
    </row>
    <row r="39" spans="1:3" s="453" customFormat="1" ht="12" customHeight="1">
      <c r="A39" s="11" t="s">
        <v>96</v>
      </c>
      <c r="B39" s="455" t="s">
        <v>290</v>
      </c>
      <c r="C39" s="331">
        <v>815000</v>
      </c>
    </row>
    <row r="40" spans="1:3" s="453" customFormat="1" ht="12" customHeight="1">
      <c r="A40" s="11" t="s">
        <v>180</v>
      </c>
      <c r="B40" s="455" t="s">
        <v>291</v>
      </c>
      <c r="C40" s="331"/>
    </row>
    <row r="41" spans="1:3" s="453" customFormat="1" ht="12" customHeight="1">
      <c r="A41" s="11" t="s">
        <v>181</v>
      </c>
      <c r="B41" s="455" t="s">
        <v>292</v>
      </c>
      <c r="C41" s="331">
        <v>170000</v>
      </c>
    </row>
    <row r="42" spans="1:3" s="453" customFormat="1" ht="12" customHeight="1">
      <c r="A42" s="11" t="s">
        <v>182</v>
      </c>
      <c r="B42" s="455" t="s">
        <v>293</v>
      </c>
      <c r="C42" s="331">
        <v>3132250</v>
      </c>
    </row>
    <row r="43" spans="1:3" s="453" customFormat="1" ht="12" customHeight="1">
      <c r="A43" s="11" t="s">
        <v>183</v>
      </c>
      <c r="B43" s="455" t="s">
        <v>294</v>
      </c>
      <c r="C43" s="331"/>
    </row>
    <row r="44" spans="1:3" s="453" customFormat="1" ht="12" customHeight="1">
      <c r="A44" s="11" t="s">
        <v>184</v>
      </c>
      <c r="B44" s="455" t="s">
        <v>575</v>
      </c>
      <c r="C44" s="331">
        <v>10000</v>
      </c>
    </row>
    <row r="45" spans="1:3" s="453" customFormat="1" ht="12" customHeight="1">
      <c r="A45" s="11" t="s">
        <v>286</v>
      </c>
      <c r="B45" s="455" t="s">
        <v>296</v>
      </c>
      <c r="C45" s="334"/>
    </row>
    <row r="46" spans="1:3" s="453" customFormat="1" ht="12" customHeight="1">
      <c r="A46" s="13" t="s">
        <v>287</v>
      </c>
      <c r="B46" s="456" t="s">
        <v>451</v>
      </c>
      <c r="C46" s="441">
        <v>313000</v>
      </c>
    </row>
    <row r="47" spans="1:3" s="453" customFormat="1" ht="12" customHeight="1" thickBot="1">
      <c r="A47" s="13" t="s">
        <v>450</v>
      </c>
      <c r="B47" s="326" t="s">
        <v>297</v>
      </c>
      <c r="C47" s="441"/>
    </row>
    <row r="48" spans="1:3" s="453" customFormat="1" ht="9" customHeight="1" thickBot="1">
      <c r="A48" s="17" t="s">
        <v>24</v>
      </c>
      <c r="B48" s="18" t="s">
        <v>298</v>
      </c>
      <c r="C48" s="329">
        <f>SUM(C49:C53)</f>
        <v>800000</v>
      </c>
    </row>
    <row r="49" spans="1:3" s="453" customFormat="1" ht="12" customHeight="1">
      <c r="A49" s="12" t="s">
        <v>97</v>
      </c>
      <c r="B49" s="454" t="s">
        <v>302</v>
      </c>
      <c r="C49" s="498"/>
    </row>
    <row r="50" spans="1:3" s="453" customFormat="1" ht="12" customHeight="1">
      <c r="A50" s="11" t="s">
        <v>98</v>
      </c>
      <c r="B50" s="455" t="s">
        <v>303</v>
      </c>
      <c r="C50" s="334">
        <v>800000</v>
      </c>
    </row>
    <row r="51" spans="1:3" s="453" customFormat="1" ht="12" customHeight="1">
      <c r="A51" s="11" t="s">
        <v>299</v>
      </c>
      <c r="B51" s="455" t="s">
        <v>304</v>
      </c>
      <c r="C51" s="334"/>
    </row>
    <row r="52" spans="1:3" s="453" customFormat="1" ht="12" customHeight="1">
      <c r="A52" s="11" t="s">
        <v>300</v>
      </c>
      <c r="B52" s="455" t="s">
        <v>305</v>
      </c>
      <c r="C52" s="334"/>
    </row>
    <row r="53" spans="1:3" s="453" customFormat="1" ht="12" customHeight="1" thickBot="1">
      <c r="A53" s="13" t="s">
        <v>301</v>
      </c>
      <c r="B53" s="326" t="s">
        <v>306</v>
      </c>
      <c r="C53" s="441"/>
    </row>
    <row r="54" spans="1:3" s="453" customFormat="1" ht="12" customHeight="1" thickBot="1">
      <c r="A54" s="17" t="s">
        <v>185</v>
      </c>
      <c r="B54" s="18" t="s">
        <v>307</v>
      </c>
      <c r="C54" s="329">
        <f>SUM(C55:C57)</f>
        <v>30000</v>
      </c>
    </row>
    <row r="55" spans="1:3" s="453" customFormat="1" ht="12" customHeight="1">
      <c r="A55" s="12" t="s">
        <v>99</v>
      </c>
      <c r="B55" s="454" t="s">
        <v>308</v>
      </c>
      <c r="C55" s="332"/>
    </row>
    <row r="56" spans="1:3" s="453" customFormat="1" ht="12" customHeight="1">
      <c r="A56" s="11" t="s">
        <v>100</v>
      </c>
      <c r="B56" s="455" t="s">
        <v>441</v>
      </c>
      <c r="C56" s="331"/>
    </row>
    <row r="57" spans="1:3" s="453" customFormat="1" ht="12" customHeight="1">
      <c r="A57" s="11" t="s">
        <v>311</v>
      </c>
      <c r="B57" s="455" t="s">
        <v>309</v>
      </c>
      <c r="C57" s="331">
        <v>30000</v>
      </c>
    </row>
    <row r="58" spans="1:3" s="453" customFormat="1" ht="12" customHeight="1" thickBot="1">
      <c r="A58" s="13" t="s">
        <v>312</v>
      </c>
      <c r="B58" s="326" t="s">
        <v>310</v>
      </c>
      <c r="C58" s="333"/>
    </row>
    <row r="59" spans="1:3" s="453" customFormat="1" ht="12" customHeight="1" thickBot="1">
      <c r="A59" s="17" t="s">
        <v>26</v>
      </c>
      <c r="B59" s="324" t="s">
        <v>313</v>
      </c>
      <c r="C59" s="329">
        <f>SUM(C60:C62)</f>
        <v>50000</v>
      </c>
    </row>
    <row r="60" spans="1:3" s="453" customFormat="1" ht="12" customHeight="1">
      <c r="A60" s="12" t="s">
        <v>186</v>
      </c>
      <c r="B60" s="454" t="s">
        <v>315</v>
      </c>
      <c r="C60" s="334"/>
    </row>
    <row r="61" spans="1:3" s="453" customFormat="1" ht="12" customHeight="1">
      <c r="A61" s="11" t="s">
        <v>187</v>
      </c>
      <c r="B61" s="455" t="s">
        <v>442</v>
      </c>
      <c r="C61" s="334"/>
    </row>
    <row r="62" spans="1:3" s="453" customFormat="1" ht="12" customHeight="1">
      <c r="A62" s="11" t="s">
        <v>239</v>
      </c>
      <c r="B62" s="455" t="s">
        <v>316</v>
      </c>
      <c r="C62" s="334">
        <v>50000</v>
      </c>
    </row>
    <row r="63" spans="1:3" s="453" customFormat="1" ht="12" customHeight="1" thickBot="1">
      <c r="A63" s="13" t="s">
        <v>314</v>
      </c>
      <c r="B63" s="326" t="s">
        <v>317</v>
      </c>
      <c r="C63" s="334"/>
    </row>
    <row r="64" spans="1:3" s="453" customFormat="1" ht="12" customHeight="1" thickBot="1">
      <c r="A64" s="533" t="s">
        <v>491</v>
      </c>
      <c r="B64" s="18" t="s">
        <v>318</v>
      </c>
      <c r="C64" s="335">
        <f>+C7+C14+C21+C28+C36+C48+C54+C59</f>
        <v>356641712</v>
      </c>
    </row>
    <row r="65" spans="1:3" s="453" customFormat="1" ht="9.75" customHeight="1" thickBot="1">
      <c r="A65" s="501" t="s">
        <v>319</v>
      </c>
      <c r="B65" s="324" t="s">
        <v>320</v>
      </c>
      <c r="C65" s="329">
        <f>SUM(C66:C68)</f>
        <v>0</v>
      </c>
    </row>
    <row r="66" spans="1:3" s="453" customFormat="1" ht="12" customHeight="1">
      <c r="A66" s="12" t="s">
        <v>351</v>
      </c>
      <c r="B66" s="454" t="s">
        <v>321</v>
      </c>
      <c r="C66" s="334"/>
    </row>
    <row r="67" spans="1:3" s="453" customFormat="1" ht="12" customHeight="1">
      <c r="A67" s="11" t="s">
        <v>360</v>
      </c>
      <c r="B67" s="455" t="s">
        <v>322</v>
      </c>
      <c r="C67" s="334"/>
    </row>
    <row r="68" spans="1:3" s="453" customFormat="1" ht="12" customHeight="1" thickBot="1">
      <c r="A68" s="13" t="s">
        <v>361</v>
      </c>
      <c r="B68" s="527" t="s">
        <v>476</v>
      </c>
      <c r="C68" s="334"/>
    </row>
    <row r="69" spans="1:3" s="453" customFormat="1" ht="10.5" customHeight="1" thickBot="1">
      <c r="A69" s="501" t="s">
        <v>324</v>
      </c>
      <c r="B69" s="324" t="s">
        <v>325</v>
      </c>
      <c r="C69" s="329">
        <f>SUM(C70:C73)</f>
        <v>0</v>
      </c>
    </row>
    <row r="70" spans="1:3" s="453" customFormat="1" ht="12" customHeight="1">
      <c r="A70" s="12" t="s">
        <v>154</v>
      </c>
      <c r="B70" s="454" t="s">
        <v>326</v>
      </c>
      <c r="C70" s="334"/>
    </row>
    <row r="71" spans="1:3" s="453" customFormat="1" ht="12" customHeight="1">
      <c r="A71" s="11" t="s">
        <v>155</v>
      </c>
      <c r="B71" s="455" t="s">
        <v>327</v>
      </c>
      <c r="C71" s="334"/>
    </row>
    <row r="72" spans="1:3" s="453" customFormat="1" ht="12" customHeight="1">
      <c r="A72" s="11" t="s">
        <v>352</v>
      </c>
      <c r="B72" s="455" t="s">
        <v>328</v>
      </c>
      <c r="C72" s="334"/>
    </row>
    <row r="73" spans="1:3" s="453" customFormat="1" ht="12" customHeight="1" thickBot="1">
      <c r="A73" s="13" t="s">
        <v>353</v>
      </c>
      <c r="B73" s="326" t="s">
        <v>329</v>
      </c>
      <c r="C73" s="334"/>
    </row>
    <row r="74" spans="1:3" s="453" customFormat="1" ht="12" customHeight="1" thickBot="1">
      <c r="A74" s="501" t="s">
        <v>330</v>
      </c>
      <c r="B74" s="324" t="s">
        <v>331</v>
      </c>
      <c r="C74" s="329">
        <f>SUM(C75:C76)</f>
        <v>38972000</v>
      </c>
    </row>
    <row r="75" spans="1:3" s="453" customFormat="1" ht="12" customHeight="1">
      <c r="A75" s="12" t="s">
        <v>354</v>
      </c>
      <c r="B75" s="454" t="s">
        <v>332</v>
      </c>
      <c r="C75" s="334">
        <v>38972000</v>
      </c>
    </row>
    <row r="76" spans="1:3" s="453" customFormat="1" ht="12" customHeight="1" thickBot="1">
      <c r="A76" s="13" t="s">
        <v>355</v>
      </c>
      <c r="B76" s="326" t="s">
        <v>333</v>
      </c>
      <c r="C76" s="334"/>
    </row>
    <row r="77" spans="1:3" s="453" customFormat="1" ht="12" customHeight="1" thickBot="1">
      <c r="A77" s="501" t="s">
        <v>334</v>
      </c>
      <c r="B77" s="324" t="s">
        <v>335</v>
      </c>
      <c r="C77" s="329">
        <f>SUM(C78:C80)</f>
        <v>5736590</v>
      </c>
    </row>
    <row r="78" spans="1:3" s="453" customFormat="1" ht="12" customHeight="1">
      <c r="A78" s="12" t="s">
        <v>356</v>
      </c>
      <c r="B78" s="454" t="s">
        <v>336</v>
      </c>
      <c r="C78" s="334">
        <v>5736590</v>
      </c>
    </row>
    <row r="79" spans="1:3" s="453" customFormat="1" ht="12" customHeight="1">
      <c r="A79" s="11" t="s">
        <v>357</v>
      </c>
      <c r="B79" s="455" t="s">
        <v>337</v>
      </c>
      <c r="C79" s="334"/>
    </row>
    <row r="80" spans="1:3" s="453" customFormat="1" ht="12" customHeight="1" thickBot="1">
      <c r="A80" s="13" t="s">
        <v>358</v>
      </c>
      <c r="B80" s="326" t="s">
        <v>338</v>
      </c>
      <c r="C80" s="334"/>
    </row>
    <row r="81" spans="1:3" s="453" customFormat="1" ht="12" customHeight="1" thickBot="1">
      <c r="A81" s="501" t="s">
        <v>339</v>
      </c>
      <c r="B81" s="324" t="s">
        <v>359</v>
      </c>
      <c r="C81" s="329">
        <f>SUM(C82:C85)</f>
        <v>0</v>
      </c>
    </row>
    <row r="82" spans="1:3" s="453" customFormat="1" ht="12" customHeight="1">
      <c r="A82" s="458" t="s">
        <v>340</v>
      </c>
      <c r="B82" s="454" t="s">
        <v>341</v>
      </c>
      <c r="C82" s="334"/>
    </row>
    <row r="83" spans="1:3" s="453" customFormat="1" ht="12" customHeight="1">
      <c r="A83" s="459" t="s">
        <v>342</v>
      </c>
      <c r="B83" s="455" t="s">
        <v>343</v>
      </c>
      <c r="C83" s="334"/>
    </row>
    <row r="84" spans="1:3" s="453" customFormat="1" ht="12" customHeight="1">
      <c r="A84" s="459" t="s">
        <v>344</v>
      </c>
      <c r="B84" s="455" t="s">
        <v>345</v>
      </c>
      <c r="C84" s="334"/>
    </row>
    <row r="85" spans="1:3" s="453" customFormat="1" ht="12" customHeight="1" thickBot="1">
      <c r="A85" s="460" t="s">
        <v>346</v>
      </c>
      <c r="B85" s="326" t="s">
        <v>347</v>
      </c>
      <c r="C85" s="334"/>
    </row>
    <row r="86" spans="1:3" s="453" customFormat="1" ht="12" customHeight="1" thickBot="1">
      <c r="A86" s="501" t="s">
        <v>348</v>
      </c>
      <c r="B86" s="324" t="s">
        <v>490</v>
      </c>
      <c r="C86" s="499"/>
    </row>
    <row r="87" spans="1:3" s="453" customFormat="1" ht="13.5" customHeight="1" thickBot="1">
      <c r="A87" s="501" t="s">
        <v>350</v>
      </c>
      <c r="B87" s="324" t="s">
        <v>349</v>
      </c>
      <c r="C87" s="499"/>
    </row>
    <row r="88" spans="1:3" s="453" customFormat="1" ht="13.5" thickBot="1">
      <c r="A88" s="501" t="s">
        <v>362</v>
      </c>
      <c r="B88" s="461" t="s">
        <v>493</v>
      </c>
      <c r="C88" s="335">
        <f>+C65+C69+C74+C77+C81+C87+C86</f>
        <v>44708590</v>
      </c>
    </row>
    <row r="89" spans="1:3" s="453" customFormat="1" ht="13.5" thickBot="1">
      <c r="A89" s="502" t="s">
        <v>492</v>
      </c>
      <c r="B89" s="462" t="s">
        <v>494</v>
      </c>
      <c r="C89" s="335">
        <f>+C64+C88</f>
        <v>401350302</v>
      </c>
    </row>
    <row r="90" spans="1:3" ht="16.5" customHeight="1">
      <c r="A90" s="628" t="s">
        <v>48</v>
      </c>
      <c r="B90" s="628"/>
      <c r="C90" s="628"/>
    </row>
    <row r="91" spans="1:3" s="613" customFormat="1" ht="12" thickBot="1">
      <c r="A91" s="636" t="s">
        <v>158</v>
      </c>
      <c r="B91" s="636"/>
      <c r="C91" s="612" t="s">
        <v>645</v>
      </c>
    </row>
    <row r="92" spans="1:3" ht="16.5" thickBot="1">
      <c r="A92" s="20" t="s">
        <v>649</v>
      </c>
      <c r="B92" s="21" t="s">
        <v>49</v>
      </c>
      <c r="C92" s="41" t="str">
        <f>+C5</f>
        <v>2016. évi előirányzat</v>
      </c>
    </row>
    <row r="93" spans="1:3" s="452" customFormat="1" ht="12" customHeight="1" thickBot="1">
      <c r="A93" s="34"/>
      <c r="B93" s="35" t="s">
        <v>508</v>
      </c>
      <c r="C93" s="36" t="s">
        <v>509</v>
      </c>
    </row>
    <row r="94" spans="1:3" ht="12" customHeight="1" thickBot="1">
      <c r="A94" s="19" t="s">
        <v>19</v>
      </c>
      <c r="B94" s="28" t="s">
        <v>452</v>
      </c>
      <c r="C94" s="328">
        <f>C95+C96+C97+C98+C99+C112</f>
        <v>389155352</v>
      </c>
    </row>
    <row r="95" spans="1:3" ht="12" customHeight="1">
      <c r="A95" s="14" t="s">
        <v>101</v>
      </c>
      <c r="B95" s="7" t="s">
        <v>50</v>
      </c>
      <c r="C95" s="331">
        <v>233620159</v>
      </c>
    </row>
    <row r="96" spans="1:3" ht="12" customHeight="1">
      <c r="A96" s="11" t="s">
        <v>102</v>
      </c>
      <c r="B96" s="5" t="s">
        <v>188</v>
      </c>
      <c r="C96" s="333">
        <v>43127168</v>
      </c>
    </row>
    <row r="97" spans="1:3" ht="12" customHeight="1">
      <c r="A97" s="11" t="s">
        <v>103</v>
      </c>
      <c r="B97" s="5" t="s">
        <v>144</v>
      </c>
      <c r="C97" s="333">
        <v>64989034</v>
      </c>
    </row>
    <row r="98" spans="1:3" ht="12" customHeight="1">
      <c r="A98" s="11" t="s">
        <v>104</v>
      </c>
      <c r="B98" s="8" t="s">
        <v>189</v>
      </c>
      <c r="C98" s="333">
        <v>10299150</v>
      </c>
    </row>
    <row r="99" spans="1:3" ht="12" customHeight="1">
      <c r="A99" s="11" t="s">
        <v>115</v>
      </c>
      <c r="B99" s="16" t="s">
        <v>190</v>
      </c>
      <c r="C99" s="333">
        <v>35119841</v>
      </c>
    </row>
    <row r="100" spans="1:3" ht="12" customHeight="1">
      <c r="A100" s="11" t="s">
        <v>105</v>
      </c>
      <c r="B100" s="5" t="s">
        <v>457</v>
      </c>
      <c r="C100" s="333"/>
    </row>
    <row r="101" spans="1:3" ht="12" customHeight="1">
      <c r="A101" s="11" t="s">
        <v>106</v>
      </c>
      <c r="B101" s="166" t="s">
        <v>456</v>
      </c>
      <c r="C101" s="333"/>
    </row>
    <row r="102" spans="1:3" ht="12" customHeight="1">
      <c r="A102" s="11" t="s">
        <v>116</v>
      </c>
      <c r="B102" s="166" t="s">
        <v>455</v>
      </c>
      <c r="C102" s="333">
        <v>29841</v>
      </c>
    </row>
    <row r="103" spans="1:3" ht="12" customHeight="1">
      <c r="A103" s="11" t="s">
        <v>117</v>
      </c>
      <c r="B103" s="164" t="s">
        <v>365</v>
      </c>
      <c r="C103" s="333"/>
    </row>
    <row r="104" spans="1:3" ht="12" customHeight="1">
      <c r="A104" s="11" t="s">
        <v>118</v>
      </c>
      <c r="B104" s="165" t="s">
        <v>366</v>
      </c>
      <c r="C104" s="333"/>
    </row>
    <row r="105" spans="1:3" ht="12" customHeight="1">
      <c r="A105" s="11" t="s">
        <v>119</v>
      </c>
      <c r="B105" s="165" t="s">
        <v>367</v>
      </c>
      <c r="C105" s="333"/>
    </row>
    <row r="106" spans="1:3" ht="12" customHeight="1">
      <c r="A106" s="11" t="s">
        <v>121</v>
      </c>
      <c r="B106" s="164" t="s">
        <v>368</v>
      </c>
      <c r="C106" s="333">
        <v>34270000</v>
      </c>
    </row>
    <row r="107" spans="1:3" ht="12" customHeight="1">
      <c r="A107" s="11" t="s">
        <v>191</v>
      </c>
      <c r="B107" s="164" t="s">
        <v>369</v>
      </c>
      <c r="C107" s="333"/>
    </row>
    <row r="108" spans="1:3" ht="12" customHeight="1">
      <c r="A108" s="11" t="s">
        <v>363</v>
      </c>
      <c r="B108" s="165" t="s">
        <v>370</v>
      </c>
      <c r="C108" s="333"/>
    </row>
    <row r="109" spans="1:3" ht="12" customHeight="1">
      <c r="A109" s="10" t="s">
        <v>364</v>
      </c>
      <c r="B109" s="166" t="s">
        <v>371</v>
      </c>
      <c r="C109" s="333"/>
    </row>
    <row r="110" spans="1:3" ht="12" customHeight="1">
      <c r="A110" s="11" t="s">
        <v>453</v>
      </c>
      <c r="B110" s="166" t="s">
        <v>372</v>
      </c>
      <c r="C110" s="333"/>
    </row>
    <row r="111" spans="1:3" ht="12" customHeight="1">
      <c r="A111" s="13" t="s">
        <v>454</v>
      </c>
      <c r="B111" s="166" t="s">
        <v>373</v>
      </c>
      <c r="C111" s="333">
        <v>820000</v>
      </c>
    </row>
    <row r="112" spans="1:3" ht="12" customHeight="1">
      <c r="A112" s="11" t="s">
        <v>458</v>
      </c>
      <c r="B112" s="8" t="s">
        <v>51</v>
      </c>
      <c r="C112" s="331">
        <v>2000000</v>
      </c>
    </row>
    <row r="113" spans="1:3" ht="12" customHeight="1">
      <c r="A113" s="11" t="s">
        <v>459</v>
      </c>
      <c r="B113" s="5" t="s">
        <v>461</v>
      </c>
      <c r="C113" s="331">
        <v>1000000</v>
      </c>
    </row>
    <row r="114" spans="1:3" ht="12" customHeight="1" thickBot="1">
      <c r="A114" s="15" t="s">
        <v>460</v>
      </c>
      <c r="B114" s="531" t="s">
        <v>462</v>
      </c>
      <c r="C114" s="336">
        <v>1000000</v>
      </c>
    </row>
    <row r="115" spans="1:3" ht="12" customHeight="1" thickBot="1">
      <c r="A115" s="528" t="s">
        <v>20</v>
      </c>
      <c r="B115" s="529" t="s">
        <v>374</v>
      </c>
      <c r="C115" s="530">
        <f>+C116+C118+C120</f>
        <v>6916200</v>
      </c>
    </row>
    <row r="116" spans="1:3" ht="12" customHeight="1">
      <c r="A116" s="12" t="s">
        <v>107</v>
      </c>
      <c r="B116" s="5" t="s">
        <v>237</v>
      </c>
      <c r="C116" s="332">
        <v>4935000</v>
      </c>
    </row>
    <row r="117" spans="1:3" ht="12" customHeight="1">
      <c r="A117" s="12" t="s">
        <v>108</v>
      </c>
      <c r="B117" s="9" t="s">
        <v>378</v>
      </c>
      <c r="C117" s="332"/>
    </row>
    <row r="118" spans="1:3" ht="12" customHeight="1">
      <c r="A118" s="12" t="s">
        <v>109</v>
      </c>
      <c r="B118" s="9" t="s">
        <v>192</v>
      </c>
      <c r="C118" s="331"/>
    </row>
    <row r="119" spans="1:3" ht="12" customHeight="1">
      <c r="A119" s="12" t="s">
        <v>110</v>
      </c>
      <c r="B119" s="9" t="s">
        <v>379</v>
      </c>
      <c r="C119" s="297"/>
    </row>
    <row r="120" spans="1:3" ht="12" customHeight="1">
      <c r="A120" s="12" t="s">
        <v>111</v>
      </c>
      <c r="B120" s="326" t="s">
        <v>240</v>
      </c>
      <c r="C120" s="297">
        <v>1981200</v>
      </c>
    </row>
    <row r="121" spans="1:3" ht="12" customHeight="1">
      <c r="A121" s="12" t="s">
        <v>120</v>
      </c>
      <c r="B121" s="325" t="s">
        <v>443</v>
      </c>
      <c r="C121" s="297"/>
    </row>
    <row r="122" spans="1:3" ht="12" customHeight="1">
      <c r="A122" s="12" t="s">
        <v>122</v>
      </c>
      <c r="B122" s="450" t="s">
        <v>384</v>
      </c>
      <c r="C122" s="297"/>
    </row>
    <row r="123" spans="1:3" ht="15.75">
      <c r="A123" s="12" t="s">
        <v>193</v>
      </c>
      <c r="B123" s="165" t="s">
        <v>367</v>
      </c>
      <c r="C123" s="297"/>
    </row>
    <row r="124" spans="1:3" ht="12" customHeight="1">
      <c r="A124" s="12" t="s">
        <v>194</v>
      </c>
      <c r="B124" s="165" t="s">
        <v>383</v>
      </c>
      <c r="C124" s="297">
        <v>1981200</v>
      </c>
    </row>
    <row r="125" spans="1:3" ht="12" customHeight="1">
      <c r="A125" s="12" t="s">
        <v>195</v>
      </c>
      <c r="B125" s="165" t="s">
        <v>382</v>
      </c>
      <c r="C125" s="297"/>
    </row>
    <row r="126" spans="1:3" ht="12" customHeight="1">
      <c r="A126" s="12" t="s">
        <v>375</v>
      </c>
      <c r="B126" s="165" t="s">
        <v>370</v>
      </c>
      <c r="C126" s="297"/>
    </row>
    <row r="127" spans="1:3" ht="12" customHeight="1">
      <c r="A127" s="12" t="s">
        <v>376</v>
      </c>
      <c r="B127" s="165" t="s">
        <v>381</v>
      </c>
      <c r="C127" s="297"/>
    </row>
    <row r="128" spans="1:3" ht="16.5" thickBot="1">
      <c r="A128" s="10" t="s">
        <v>377</v>
      </c>
      <c r="B128" s="165" t="s">
        <v>380</v>
      </c>
      <c r="C128" s="299"/>
    </row>
    <row r="129" spans="1:3" ht="12" customHeight="1" thickBot="1">
      <c r="A129" s="17" t="s">
        <v>21</v>
      </c>
      <c r="B129" s="145" t="s">
        <v>463</v>
      </c>
      <c r="C129" s="329">
        <f>+C94+C115</f>
        <v>396071552</v>
      </c>
    </row>
    <row r="130" spans="1:3" ht="12" customHeight="1" thickBot="1">
      <c r="A130" s="17" t="s">
        <v>22</v>
      </c>
      <c r="B130" s="145" t="s">
        <v>464</v>
      </c>
      <c r="C130" s="329">
        <f>+C131+C132+C133</f>
        <v>0</v>
      </c>
    </row>
    <row r="131" spans="1:3" ht="12" customHeight="1">
      <c r="A131" s="12" t="s">
        <v>279</v>
      </c>
      <c r="B131" s="9" t="s">
        <v>471</v>
      </c>
      <c r="C131" s="297"/>
    </row>
    <row r="132" spans="1:3" ht="12" customHeight="1">
      <c r="A132" s="12" t="s">
        <v>280</v>
      </c>
      <c r="B132" s="9" t="s">
        <v>472</v>
      </c>
      <c r="C132" s="297"/>
    </row>
    <row r="133" spans="1:3" ht="12" customHeight="1" thickBot="1">
      <c r="A133" s="10" t="s">
        <v>281</v>
      </c>
      <c r="B133" s="9" t="s">
        <v>473</v>
      </c>
      <c r="C133" s="297"/>
    </row>
    <row r="134" spans="1:3" ht="12" customHeight="1" thickBot="1">
      <c r="A134" s="17" t="s">
        <v>23</v>
      </c>
      <c r="B134" s="145" t="s">
        <v>465</v>
      </c>
      <c r="C134" s="329">
        <f>SUM(C135:C140)</f>
        <v>0</v>
      </c>
    </row>
    <row r="135" spans="1:3" ht="12" customHeight="1">
      <c r="A135" s="12" t="s">
        <v>94</v>
      </c>
      <c r="B135" s="6" t="s">
        <v>474</v>
      </c>
      <c r="C135" s="297"/>
    </row>
    <row r="136" spans="1:3" ht="12" customHeight="1">
      <c r="A136" s="12" t="s">
        <v>95</v>
      </c>
      <c r="B136" s="6" t="s">
        <v>466</v>
      </c>
      <c r="C136" s="297"/>
    </row>
    <row r="137" spans="1:3" ht="12" customHeight="1">
      <c r="A137" s="12" t="s">
        <v>96</v>
      </c>
      <c r="B137" s="6" t="s">
        <v>467</v>
      </c>
      <c r="C137" s="297"/>
    </row>
    <row r="138" spans="1:3" ht="12" customHeight="1">
      <c r="A138" s="12" t="s">
        <v>180</v>
      </c>
      <c r="B138" s="6" t="s">
        <v>468</v>
      </c>
      <c r="C138" s="297"/>
    </row>
    <row r="139" spans="1:3" ht="12" customHeight="1">
      <c r="A139" s="12" t="s">
        <v>181</v>
      </c>
      <c r="B139" s="6" t="s">
        <v>469</v>
      </c>
      <c r="C139" s="297"/>
    </row>
    <row r="140" spans="1:3" ht="12" customHeight="1" thickBot="1">
      <c r="A140" s="10" t="s">
        <v>182</v>
      </c>
      <c r="B140" s="6" t="s">
        <v>470</v>
      </c>
      <c r="C140" s="297"/>
    </row>
    <row r="141" spans="1:3" ht="12" customHeight="1" thickBot="1">
      <c r="A141" s="17" t="s">
        <v>24</v>
      </c>
      <c r="B141" s="145" t="s">
        <v>478</v>
      </c>
      <c r="C141" s="335">
        <f>+C142+C143+C144+C145</f>
        <v>5278750</v>
      </c>
    </row>
    <row r="142" spans="1:3" ht="12" customHeight="1">
      <c r="A142" s="12" t="s">
        <v>97</v>
      </c>
      <c r="B142" s="6" t="s">
        <v>385</v>
      </c>
      <c r="C142" s="297"/>
    </row>
    <row r="143" spans="1:3" ht="12" customHeight="1">
      <c r="A143" s="12" t="s">
        <v>98</v>
      </c>
      <c r="B143" s="6" t="s">
        <v>386</v>
      </c>
      <c r="C143" s="297">
        <v>5278750</v>
      </c>
    </row>
    <row r="144" spans="1:3" ht="12" customHeight="1">
      <c r="A144" s="12" t="s">
        <v>299</v>
      </c>
      <c r="B144" s="6" t="s">
        <v>479</v>
      </c>
      <c r="C144" s="297"/>
    </row>
    <row r="145" spans="1:3" ht="12" customHeight="1" thickBot="1">
      <c r="A145" s="10" t="s">
        <v>300</v>
      </c>
      <c r="B145" s="4" t="s">
        <v>405</v>
      </c>
      <c r="C145" s="297"/>
    </row>
    <row r="146" spans="1:3" ht="12" customHeight="1" thickBot="1">
      <c r="A146" s="17" t="s">
        <v>25</v>
      </c>
      <c r="B146" s="145" t="s">
        <v>480</v>
      </c>
      <c r="C146" s="337">
        <f>SUM(C147:C151)</f>
        <v>0</v>
      </c>
    </row>
    <row r="147" spans="1:3" ht="12" customHeight="1">
      <c r="A147" s="12" t="s">
        <v>99</v>
      </c>
      <c r="B147" s="6" t="s">
        <v>475</v>
      </c>
      <c r="C147" s="297"/>
    </row>
    <row r="148" spans="1:3" ht="12" customHeight="1">
      <c r="A148" s="12" t="s">
        <v>100</v>
      </c>
      <c r="B148" s="6" t="s">
        <v>482</v>
      </c>
      <c r="C148" s="297"/>
    </row>
    <row r="149" spans="1:3" ht="12" customHeight="1">
      <c r="A149" s="12" t="s">
        <v>311</v>
      </c>
      <c r="B149" s="6" t="s">
        <v>477</v>
      </c>
      <c r="C149" s="297"/>
    </row>
    <row r="150" spans="1:3" ht="12" customHeight="1">
      <c r="A150" s="12" t="s">
        <v>312</v>
      </c>
      <c r="B150" s="6" t="s">
        <v>483</v>
      </c>
      <c r="C150" s="297"/>
    </row>
    <row r="151" spans="1:3" ht="12" customHeight="1" thickBot="1">
      <c r="A151" s="12" t="s">
        <v>481</v>
      </c>
      <c r="B151" s="6" t="s">
        <v>484</v>
      </c>
      <c r="C151" s="297"/>
    </row>
    <row r="152" spans="1:3" ht="12" customHeight="1" thickBot="1">
      <c r="A152" s="17" t="s">
        <v>26</v>
      </c>
      <c r="B152" s="145" t="s">
        <v>485</v>
      </c>
      <c r="C152" s="532"/>
    </row>
    <row r="153" spans="1:3" ht="12" customHeight="1" thickBot="1">
      <c r="A153" s="17" t="s">
        <v>27</v>
      </c>
      <c r="B153" s="145" t="s">
        <v>486</v>
      </c>
      <c r="C153" s="532"/>
    </row>
    <row r="154" spans="1:9" ht="15" customHeight="1" thickBot="1">
      <c r="A154" s="17" t="s">
        <v>28</v>
      </c>
      <c r="B154" s="145" t="s">
        <v>488</v>
      </c>
      <c r="C154" s="464">
        <f>+C130+C134+C141+C146+C152+C153</f>
        <v>5278750</v>
      </c>
      <c r="F154" s="465"/>
      <c r="G154" s="466"/>
      <c r="H154" s="466"/>
      <c r="I154" s="466"/>
    </row>
    <row r="155" spans="1:3" s="453" customFormat="1" ht="12.75" customHeight="1" thickBot="1">
      <c r="A155" s="327" t="s">
        <v>29</v>
      </c>
      <c r="B155" s="417" t="s">
        <v>487</v>
      </c>
      <c r="C155" s="464">
        <f>+C129+C154</f>
        <v>401350302</v>
      </c>
    </row>
    <row r="156" ht="7.5" customHeight="1"/>
    <row r="157" spans="1:3" ht="15.75">
      <c r="A157" s="633" t="s">
        <v>387</v>
      </c>
      <c r="B157" s="633"/>
      <c r="C157" s="633"/>
    </row>
    <row r="158" spans="1:3" ht="15" customHeight="1" thickBot="1">
      <c r="A158" s="627" t="s">
        <v>159</v>
      </c>
      <c r="B158" s="627"/>
      <c r="C158" s="338" t="s">
        <v>645</v>
      </c>
    </row>
    <row r="159" spans="1:4" ht="13.5" customHeight="1" thickBot="1">
      <c r="A159" s="17">
        <v>1</v>
      </c>
      <c r="B159" s="27" t="s">
        <v>489</v>
      </c>
      <c r="C159" s="329">
        <f>+C64-C129</f>
        <v>-39429840</v>
      </c>
      <c r="D159" s="467"/>
    </row>
    <row r="160" spans="1:3" ht="27.75" customHeight="1" thickBot="1">
      <c r="A160" s="17" t="s">
        <v>20</v>
      </c>
      <c r="B160" s="27" t="s">
        <v>495</v>
      </c>
      <c r="C160" s="329">
        <f>+C88-C154</f>
        <v>39429840</v>
      </c>
    </row>
  </sheetData>
  <sheetProtection/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5905511811023623" right="0.5905511811023623" top="0.4724409448818898" bottom="0.4724409448818898" header="0" footer="0"/>
  <pageSetup fitToHeight="2" horizontalDpi="600" verticalDpi="600" orientation="portrait" paperSize="9" scale="70" r:id="rId1"/>
  <rowBreaks count="1" manualBreakCount="1">
    <brk id="89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 topLeftCell="A1">
      <selection activeCell="A1" sqref="A1:I1"/>
    </sheetView>
  </sheetViews>
  <sheetFormatPr defaultColWidth="9.00390625" defaultRowHeight="12.75"/>
  <cols>
    <col min="1" max="1" width="6.875" style="216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12.75">
      <c r="A1" s="698" t="s">
        <v>693</v>
      </c>
      <c r="B1" s="698"/>
      <c r="C1" s="698"/>
      <c r="D1" s="698"/>
      <c r="E1" s="698"/>
      <c r="F1" s="698"/>
      <c r="G1" s="698"/>
      <c r="H1" s="698"/>
      <c r="I1" s="698"/>
    </row>
    <row r="3" spans="1:9" ht="27.75" customHeight="1">
      <c r="A3" s="700" t="s">
        <v>4</v>
      </c>
      <c r="B3" s="700"/>
      <c r="C3" s="700"/>
      <c r="D3" s="700"/>
      <c r="E3" s="700"/>
      <c r="F3" s="700"/>
      <c r="G3" s="700"/>
      <c r="H3" s="700"/>
      <c r="I3" s="700"/>
    </row>
    <row r="4" ht="20.25" customHeight="1" thickBot="1">
      <c r="I4" s="521" t="s">
        <v>63</v>
      </c>
    </row>
    <row r="5" spans="1:9" s="522" customFormat="1" ht="26.25" customHeight="1">
      <c r="A5" s="708" t="s">
        <v>72</v>
      </c>
      <c r="B5" s="703" t="s">
        <v>88</v>
      </c>
      <c r="C5" s="708" t="s">
        <v>89</v>
      </c>
      <c r="D5" s="708" t="str">
        <f>+CONCATENATE(LEFT(ÖSSZEFÜGGÉSEK!A5,4)," előtti kifizetés")</f>
        <v>2016 előtti kifizetés</v>
      </c>
      <c r="E5" s="705" t="s">
        <v>71</v>
      </c>
      <c r="F5" s="706"/>
      <c r="G5" s="706"/>
      <c r="H5" s="707"/>
      <c r="I5" s="703" t="s">
        <v>52</v>
      </c>
    </row>
    <row r="6" spans="1:9" s="523" customFormat="1" ht="32.25" customHeight="1" thickBot="1">
      <c r="A6" s="709"/>
      <c r="B6" s="704"/>
      <c r="C6" s="704"/>
      <c r="D6" s="709"/>
      <c r="E6" s="302" t="str">
        <f>+CONCATENATE(LEFT(ÖSSZEFÜGGÉSEK!A5,4),".")</f>
        <v>2016.</v>
      </c>
      <c r="F6" s="302" t="str">
        <f>+CONCATENATE(LEFT(ÖSSZEFÜGGÉSEK!A5,4)+1,".")</f>
        <v>2017.</v>
      </c>
      <c r="G6" s="302" t="str">
        <f>+CONCATENATE(LEFT(ÖSSZEFÜGGÉSEK!A5,4)+2,".")</f>
        <v>2018.</v>
      </c>
      <c r="H6" s="303" t="str">
        <f>+CONCATENATE(LEFT(ÖSSZEFÜGGÉSEK!A5,4)+2,".",CHAR(10)," után")</f>
        <v>2018.
 után</v>
      </c>
      <c r="I6" s="704"/>
    </row>
    <row r="7" spans="1:9" s="524" customFormat="1" ht="12.75" customHeight="1" thickBot="1">
      <c r="A7" s="304" t="s">
        <v>508</v>
      </c>
      <c r="B7" s="305" t="s">
        <v>509</v>
      </c>
      <c r="C7" s="306" t="s">
        <v>510</v>
      </c>
      <c r="D7" s="305" t="s">
        <v>512</v>
      </c>
      <c r="E7" s="304" t="s">
        <v>511</v>
      </c>
      <c r="F7" s="306" t="s">
        <v>513</v>
      </c>
      <c r="G7" s="306" t="s">
        <v>514</v>
      </c>
      <c r="H7" s="307" t="s">
        <v>515</v>
      </c>
      <c r="I7" s="308" t="s">
        <v>516</v>
      </c>
    </row>
    <row r="8" spans="1:9" ht="24.75" customHeight="1" thickBot="1">
      <c r="A8" s="309" t="s">
        <v>19</v>
      </c>
      <c r="B8" s="310" t="s">
        <v>5</v>
      </c>
      <c r="C8" s="516"/>
      <c r="D8" s="72">
        <f>+D9+D10</f>
        <v>0</v>
      </c>
      <c r="E8" s="73">
        <f>+E9+E10</f>
        <v>0</v>
      </c>
      <c r="F8" s="74">
        <f>+F9+F10</f>
        <v>0</v>
      </c>
      <c r="G8" s="74">
        <f>+G9+G10</f>
        <v>0</v>
      </c>
      <c r="H8" s="75">
        <f>+H9+H10</f>
        <v>0</v>
      </c>
      <c r="I8" s="72">
        <f aca="true" t="shared" si="0" ref="I8:I19">SUM(D8:H8)</f>
        <v>0</v>
      </c>
    </row>
    <row r="9" spans="1:10" ht="19.5" customHeight="1">
      <c r="A9" s="311" t="s">
        <v>20</v>
      </c>
      <c r="B9" s="76" t="s">
        <v>73</v>
      </c>
      <c r="C9" s="517"/>
      <c r="D9" s="77"/>
      <c r="E9" s="78"/>
      <c r="F9" s="25"/>
      <c r="G9" s="25"/>
      <c r="H9" s="22"/>
      <c r="I9" s="312">
        <f t="shared" si="0"/>
        <v>0</v>
      </c>
      <c r="J9" s="699"/>
    </row>
    <row r="10" spans="1:10" ht="19.5" customHeight="1" thickBot="1">
      <c r="A10" s="311" t="s">
        <v>21</v>
      </c>
      <c r="B10" s="76" t="s">
        <v>73</v>
      </c>
      <c r="C10" s="517"/>
      <c r="D10" s="77"/>
      <c r="E10" s="78"/>
      <c r="F10" s="25"/>
      <c r="G10" s="25"/>
      <c r="H10" s="22"/>
      <c r="I10" s="312">
        <f t="shared" si="0"/>
        <v>0</v>
      </c>
      <c r="J10" s="699"/>
    </row>
    <row r="11" spans="1:10" ht="25.5" customHeight="1" thickBot="1">
      <c r="A11" s="309" t="s">
        <v>22</v>
      </c>
      <c r="B11" s="310" t="s">
        <v>6</v>
      </c>
      <c r="C11" s="518"/>
      <c r="D11" s="72">
        <f>+D12+D13</f>
        <v>0</v>
      </c>
      <c r="E11" s="73">
        <f>+E12+E13</f>
        <v>0</v>
      </c>
      <c r="F11" s="74">
        <f>+F12+F13</f>
        <v>0</v>
      </c>
      <c r="G11" s="74">
        <f>+G12+G13</f>
        <v>0</v>
      </c>
      <c r="H11" s="75">
        <f>+H12+H13</f>
        <v>0</v>
      </c>
      <c r="I11" s="72">
        <f t="shared" si="0"/>
        <v>0</v>
      </c>
      <c r="J11" s="699"/>
    </row>
    <row r="12" spans="1:10" ht="19.5" customHeight="1">
      <c r="A12" s="311" t="s">
        <v>23</v>
      </c>
      <c r="B12" s="76" t="s">
        <v>73</v>
      </c>
      <c r="C12" s="517"/>
      <c r="D12" s="77"/>
      <c r="E12" s="78"/>
      <c r="F12" s="25"/>
      <c r="G12" s="25"/>
      <c r="H12" s="22"/>
      <c r="I12" s="312">
        <f t="shared" si="0"/>
        <v>0</v>
      </c>
      <c r="J12" s="699"/>
    </row>
    <row r="13" spans="1:10" ht="19.5" customHeight="1" thickBot="1">
      <c r="A13" s="311" t="s">
        <v>24</v>
      </c>
      <c r="B13" s="76" t="s">
        <v>73</v>
      </c>
      <c r="C13" s="517"/>
      <c r="D13" s="77"/>
      <c r="E13" s="78"/>
      <c r="F13" s="25"/>
      <c r="G13" s="25"/>
      <c r="H13" s="22"/>
      <c r="I13" s="312">
        <f t="shared" si="0"/>
        <v>0</v>
      </c>
      <c r="J13" s="699"/>
    </row>
    <row r="14" spans="1:10" ht="19.5" customHeight="1" thickBot="1">
      <c r="A14" s="309" t="s">
        <v>25</v>
      </c>
      <c r="B14" s="310" t="s">
        <v>212</v>
      </c>
      <c r="C14" s="518"/>
      <c r="D14" s="72">
        <f>+D15</f>
        <v>0</v>
      </c>
      <c r="E14" s="73">
        <f>+E15</f>
        <v>0</v>
      </c>
      <c r="F14" s="74">
        <f>+F15</f>
        <v>0</v>
      </c>
      <c r="G14" s="74">
        <f>+G15</f>
        <v>0</v>
      </c>
      <c r="H14" s="75">
        <f>+H15</f>
        <v>0</v>
      </c>
      <c r="I14" s="72">
        <f t="shared" si="0"/>
        <v>0</v>
      </c>
      <c r="J14" s="699"/>
    </row>
    <row r="15" spans="1:10" ht="19.5" customHeight="1" thickBot="1">
      <c r="A15" s="311" t="s">
        <v>26</v>
      </c>
      <c r="B15" s="76" t="s">
        <v>73</v>
      </c>
      <c r="C15" s="517"/>
      <c r="D15" s="77"/>
      <c r="E15" s="78"/>
      <c r="F15" s="25"/>
      <c r="G15" s="25"/>
      <c r="H15" s="22"/>
      <c r="I15" s="312">
        <f t="shared" si="0"/>
        <v>0</v>
      </c>
      <c r="J15" s="699"/>
    </row>
    <row r="16" spans="1:10" ht="19.5" customHeight="1" thickBot="1">
      <c r="A16" s="309" t="s">
        <v>27</v>
      </c>
      <c r="B16" s="310" t="s">
        <v>213</v>
      </c>
      <c r="C16" s="518"/>
      <c r="D16" s="72">
        <f>+D17</f>
        <v>0</v>
      </c>
      <c r="E16" s="73">
        <f>+E17</f>
        <v>0</v>
      </c>
      <c r="F16" s="74">
        <f>+F17</f>
        <v>0</v>
      </c>
      <c r="G16" s="74">
        <f>+G17</f>
        <v>0</v>
      </c>
      <c r="H16" s="75">
        <f>+H17</f>
        <v>0</v>
      </c>
      <c r="I16" s="72">
        <f t="shared" si="0"/>
        <v>0</v>
      </c>
      <c r="J16" s="699"/>
    </row>
    <row r="17" spans="1:10" ht="19.5" customHeight="1" thickBot="1">
      <c r="A17" s="313" t="s">
        <v>28</v>
      </c>
      <c r="B17" s="79" t="s">
        <v>73</v>
      </c>
      <c r="C17" s="519"/>
      <c r="D17" s="80"/>
      <c r="E17" s="81"/>
      <c r="F17" s="26"/>
      <c r="G17" s="26"/>
      <c r="H17" s="24"/>
      <c r="I17" s="314">
        <f t="shared" si="0"/>
        <v>0</v>
      </c>
      <c r="J17" s="699"/>
    </row>
    <row r="18" spans="1:10" ht="19.5" customHeight="1" thickBot="1">
      <c r="A18" s="309" t="s">
        <v>29</v>
      </c>
      <c r="B18" s="315" t="s">
        <v>214</v>
      </c>
      <c r="C18" s="518"/>
      <c r="D18" s="72">
        <f>+D19</f>
        <v>0</v>
      </c>
      <c r="E18" s="73">
        <f>+E19</f>
        <v>0</v>
      </c>
      <c r="F18" s="74">
        <f>+F19</f>
        <v>0</v>
      </c>
      <c r="G18" s="74">
        <f>+G19</f>
        <v>0</v>
      </c>
      <c r="H18" s="75">
        <f>+H19</f>
        <v>0</v>
      </c>
      <c r="I18" s="72">
        <f t="shared" si="0"/>
        <v>0</v>
      </c>
      <c r="J18" s="699"/>
    </row>
    <row r="19" spans="1:10" ht="19.5" customHeight="1" thickBot="1">
      <c r="A19" s="316" t="s">
        <v>30</v>
      </c>
      <c r="B19" s="82" t="s">
        <v>73</v>
      </c>
      <c r="C19" s="520"/>
      <c r="D19" s="83"/>
      <c r="E19" s="84"/>
      <c r="F19" s="85"/>
      <c r="G19" s="85"/>
      <c r="H19" s="23"/>
      <c r="I19" s="317">
        <f t="shared" si="0"/>
        <v>0</v>
      </c>
      <c r="J19" s="699"/>
    </row>
    <row r="20" spans="1:10" ht="19.5" customHeight="1" thickBot="1">
      <c r="A20" s="701" t="s">
        <v>150</v>
      </c>
      <c r="B20" s="702"/>
      <c r="C20" s="141"/>
      <c r="D20" s="72">
        <f aca="true" t="shared" si="1" ref="D20:I20">+D8+D11+D14+D16+D18</f>
        <v>0</v>
      </c>
      <c r="E20" s="73">
        <f t="shared" si="1"/>
        <v>0</v>
      </c>
      <c r="F20" s="74">
        <f t="shared" si="1"/>
        <v>0</v>
      </c>
      <c r="G20" s="74">
        <f t="shared" si="1"/>
        <v>0</v>
      </c>
      <c r="H20" s="75">
        <f t="shared" si="1"/>
        <v>0</v>
      </c>
      <c r="I20" s="72">
        <f t="shared" si="1"/>
        <v>0</v>
      </c>
      <c r="J20" s="699"/>
    </row>
  </sheetData>
  <sheetProtection/>
  <mergeCells count="10">
    <mergeCell ref="A1:I1"/>
    <mergeCell ref="J9:J20"/>
    <mergeCell ref="A3:I3"/>
    <mergeCell ref="A20:B20"/>
    <mergeCell ref="I5:I6"/>
    <mergeCell ref="E5:H5"/>
    <mergeCell ref="A5:A6"/>
    <mergeCell ref="B5:B6"/>
    <mergeCell ref="C5:C6"/>
    <mergeCell ref="D5:D6"/>
  </mergeCells>
  <printOptions horizontalCentered="1"/>
  <pageMargins left="0.7874015748031497" right="0.7874015748031497" top="0.8267716535433072" bottom="0.7874015748031497" header="0" footer="0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zoomScale="120" zoomScaleNormal="120" zoomScaleSheetLayoutView="100" workbookViewId="0" topLeftCell="A1">
      <selection activeCell="E126" sqref="E126"/>
    </sheetView>
  </sheetViews>
  <sheetFormatPr defaultColWidth="9.00390625" defaultRowHeight="12.75"/>
  <cols>
    <col min="1" max="1" width="9.00390625" style="420" customWidth="1"/>
    <col min="2" max="2" width="75.875" style="420" customWidth="1"/>
    <col min="3" max="3" width="15.50390625" style="421" customWidth="1"/>
    <col min="4" max="5" width="15.50390625" style="420" customWidth="1"/>
    <col min="6" max="6" width="9.00390625" style="40" customWidth="1"/>
    <col min="7" max="16384" width="9.375" style="40" customWidth="1"/>
  </cols>
  <sheetData>
    <row r="1" spans="1:5" ht="15.75">
      <c r="A1" s="646" t="s">
        <v>655</v>
      </c>
      <c r="B1" s="646"/>
      <c r="C1" s="646"/>
      <c r="D1" s="646"/>
      <c r="E1" s="646"/>
    </row>
    <row r="2" spans="1:5" ht="57" customHeight="1">
      <c r="A2" s="710" t="s">
        <v>654</v>
      </c>
      <c r="B2" s="711"/>
      <c r="C2" s="711"/>
      <c r="D2" s="711"/>
      <c r="E2" s="711"/>
    </row>
    <row r="3" spans="1:5" ht="15.75" customHeight="1">
      <c r="A3" s="628" t="s">
        <v>16</v>
      </c>
      <c r="B3" s="628"/>
      <c r="C3" s="628"/>
      <c r="D3" s="628"/>
      <c r="E3" s="628"/>
    </row>
    <row r="4" spans="1:5" ht="15.75" customHeight="1" thickBot="1">
      <c r="A4" s="627" t="s">
        <v>157</v>
      </c>
      <c r="B4" s="627"/>
      <c r="D4" s="162"/>
      <c r="E4" s="338" t="s">
        <v>645</v>
      </c>
    </row>
    <row r="5" spans="1:5" ht="24.75" thickBot="1">
      <c r="A5" s="20" t="s">
        <v>649</v>
      </c>
      <c r="B5" s="21" t="s">
        <v>18</v>
      </c>
      <c r="C5" s="21" t="str">
        <f>+CONCATENATE(LEFT(ÖSSZEFÜGGÉSEK!A5,4)-2,". évi tény")</f>
        <v>2014. évi tény</v>
      </c>
      <c r="D5" s="443" t="str">
        <f>+CONCATENATE(LEFT(ÖSSZEFÜGGÉSEK!A5,4)-1,". évi várható")</f>
        <v>2015. évi várható</v>
      </c>
      <c r="E5" s="184" t="str">
        <f>+'1.1.sz.mell.'!C5</f>
        <v>2016. évi előirányzat</v>
      </c>
    </row>
    <row r="6" spans="1:5" s="42" customFormat="1" ht="12" customHeight="1" thickBot="1">
      <c r="A6" s="34" t="s">
        <v>508</v>
      </c>
      <c r="B6" s="35" t="s">
        <v>509</v>
      </c>
      <c r="C6" s="35" t="s">
        <v>510</v>
      </c>
      <c r="D6" s="35" t="s">
        <v>512</v>
      </c>
      <c r="E6" s="486" t="s">
        <v>511</v>
      </c>
    </row>
    <row r="7" spans="1:5" s="1" customFormat="1" ht="12" customHeight="1" thickBot="1">
      <c r="A7" s="17" t="s">
        <v>19</v>
      </c>
      <c r="B7" s="18" t="s">
        <v>263</v>
      </c>
      <c r="C7" s="435">
        <f>+C8+C9+C10+C11+C12+C13</f>
        <v>199076000</v>
      </c>
      <c r="D7" s="435">
        <f>+D8+D9+D10+D11+D12+D13</f>
        <v>180458000</v>
      </c>
      <c r="E7" s="296">
        <f>+E8+E9+E10+E11+E12+E13</f>
        <v>156066151</v>
      </c>
    </row>
    <row r="8" spans="1:5" s="1" customFormat="1" ht="12" customHeight="1">
      <c r="A8" s="12" t="s">
        <v>101</v>
      </c>
      <c r="B8" s="454" t="s">
        <v>264</v>
      </c>
      <c r="C8" s="437">
        <v>71744000</v>
      </c>
      <c r="D8" s="437">
        <v>57340000</v>
      </c>
      <c r="E8" s="332">
        <v>61122339</v>
      </c>
    </row>
    <row r="9" spans="1:5" s="1" customFormat="1" ht="12" customHeight="1">
      <c r="A9" s="11" t="s">
        <v>102</v>
      </c>
      <c r="B9" s="455" t="s">
        <v>265</v>
      </c>
      <c r="C9" s="436">
        <v>32124000</v>
      </c>
      <c r="D9" s="436">
        <v>32681000</v>
      </c>
      <c r="E9" s="331">
        <v>30928967</v>
      </c>
    </row>
    <row r="10" spans="1:5" s="1" customFormat="1" ht="12" customHeight="1">
      <c r="A10" s="11" t="s">
        <v>103</v>
      </c>
      <c r="B10" s="455" t="s">
        <v>266</v>
      </c>
      <c r="C10" s="436">
        <v>84567000</v>
      </c>
      <c r="D10" s="436">
        <v>80581000</v>
      </c>
      <c r="E10" s="331">
        <v>54715744</v>
      </c>
    </row>
    <row r="11" spans="1:5" s="1" customFormat="1" ht="12" customHeight="1">
      <c r="A11" s="11" t="s">
        <v>104</v>
      </c>
      <c r="B11" s="455" t="s">
        <v>267</v>
      </c>
      <c r="C11" s="436">
        <v>1979000</v>
      </c>
      <c r="D11" s="436">
        <v>1985000</v>
      </c>
      <c r="E11" s="331">
        <v>1987020</v>
      </c>
    </row>
    <row r="12" spans="1:5" s="1" customFormat="1" ht="12" customHeight="1">
      <c r="A12" s="11" t="s">
        <v>153</v>
      </c>
      <c r="B12" s="325" t="s">
        <v>447</v>
      </c>
      <c r="C12" s="436">
        <v>5831000</v>
      </c>
      <c r="D12" s="436">
        <v>7871000</v>
      </c>
      <c r="E12" s="331">
        <v>6183393</v>
      </c>
    </row>
    <row r="13" spans="1:5" s="1" customFormat="1" ht="12" customHeight="1" thickBot="1">
      <c r="A13" s="13" t="s">
        <v>105</v>
      </c>
      <c r="B13" s="326" t="s">
        <v>448</v>
      </c>
      <c r="C13" s="436">
        <v>2831000</v>
      </c>
      <c r="D13" s="436"/>
      <c r="E13" s="331">
        <v>1128688</v>
      </c>
    </row>
    <row r="14" spans="1:5" s="1" customFormat="1" ht="12" customHeight="1" thickBot="1">
      <c r="A14" s="17" t="s">
        <v>20</v>
      </c>
      <c r="B14" s="324" t="s">
        <v>268</v>
      </c>
      <c r="C14" s="435">
        <f>+C15+C16+C17+C18+C19</f>
        <v>114045000</v>
      </c>
      <c r="D14" s="435">
        <f>+D15+D16+D17+D18+D19</f>
        <v>147941000</v>
      </c>
      <c r="E14" s="296">
        <f>+E15+E16+E17+E18+E19</f>
        <v>172973311</v>
      </c>
    </row>
    <row r="15" spans="1:5" s="1" customFormat="1" ht="12" customHeight="1">
      <c r="A15" s="12" t="s">
        <v>107</v>
      </c>
      <c r="B15" s="454" t="s">
        <v>269</v>
      </c>
      <c r="C15" s="437"/>
      <c r="D15" s="437"/>
      <c r="E15" s="298"/>
    </row>
    <row r="16" spans="1:5" s="1" customFormat="1" ht="12" customHeight="1">
      <c r="A16" s="11" t="s">
        <v>108</v>
      </c>
      <c r="B16" s="455" t="s">
        <v>270</v>
      </c>
      <c r="C16" s="436"/>
      <c r="D16" s="436"/>
      <c r="E16" s="297"/>
    </row>
    <row r="17" spans="1:5" s="1" customFormat="1" ht="12" customHeight="1">
      <c r="A17" s="11" t="s">
        <v>109</v>
      </c>
      <c r="B17" s="455" t="s">
        <v>437</v>
      </c>
      <c r="C17" s="436"/>
      <c r="D17" s="436"/>
      <c r="E17" s="297"/>
    </row>
    <row r="18" spans="1:5" s="1" customFormat="1" ht="12" customHeight="1">
      <c r="A18" s="11" t="s">
        <v>110</v>
      </c>
      <c r="B18" s="455" t="s">
        <v>438</v>
      </c>
      <c r="C18" s="436"/>
      <c r="D18" s="436"/>
      <c r="E18" s="297"/>
    </row>
    <row r="19" spans="1:5" s="1" customFormat="1" ht="12" customHeight="1">
      <c r="A19" s="11" t="s">
        <v>111</v>
      </c>
      <c r="B19" s="455" t="s">
        <v>271</v>
      </c>
      <c r="C19" s="436">
        <v>114045000</v>
      </c>
      <c r="D19" s="436">
        <v>147941000</v>
      </c>
      <c r="E19" s="297">
        <v>172973311</v>
      </c>
    </row>
    <row r="20" spans="1:5" s="1" customFormat="1" ht="12" customHeight="1" thickBot="1">
      <c r="A20" s="13" t="s">
        <v>120</v>
      </c>
      <c r="B20" s="326" t="s">
        <v>272</v>
      </c>
      <c r="C20" s="438"/>
      <c r="D20" s="438"/>
      <c r="E20" s="299"/>
    </row>
    <row r="21" spans="1:5" s="1" customFormat="1" ht="12" customHeight="1" thickBot="1">
      <c r="A21" s="17" t="s">
        <v>21</v>
      </c>
      <c r="B21" s="18" t="s">
        <v>273</v>
      </c>
      <c r="C21" s="435">
        <f>+C22+C23+C24+C25+C26</f>
        <v>89006000</v>
      </c>
      <c r="D21" s="435">
        <f>+D22+D23+D24+D25+D26</f>
        <v>315094000</v>
      </c>
      <c r="E21" s="296">
        <f>+E22+E23+E24+E25+E26</f>
        <v>3810000</v>
      </c>
    </row>
    <row r="22" spans="1:5" s="1" customFormat="1" ht="12" customHeight="1">
      <c r="A22" s="12" t="s">
        <v>90</v>
      </c>
      <c r="B22" s="454" t="s">
        <v>274</v>
      </c>
      <c r="C22" s="437">
        <v>24000</v>
      </c>
      <c r="D22" s="437"/>
      <c r="E22" s="298"/>
    </row>
    <row r="23" spans="1:5" s="1" customFormat="1" ht="12" customHeight="1">
      <c r="A23" s="11" t="s">
        <v>91</v>
      </c>
      <c r="B23" s="455" t="s">
        <v>275</v>
      </c>
      <c r="C23" s="436"/>
      <c r="D23" s="436"/>
      <c r="E23" s="297"/>
    </row>
    <row r="24" spans="1:5" s="1" customFormat="1" ht="12" customHeight="1">
      <c r="A24" s="11" t="s">
        <v>92</v>
      </c>
      <c r="B24" s="455" t="s">
        <v>439</v>
      </c>
      <c r="C24" s="436"/>
      <c r="D24" s="436"/>
      <c r="E24" s="297"/>
    </row>
    <row r="25" spans="1:5" s="1" customFormat="1" ht="12" customHeight="1">
      <c r="A25" s="11" t="s">
        <v>93</v>
      </c>
      <c r="B25" s="455" t="s">
        <v>440</v>
      </c>
      <c r="C25" s="436"/>
      <c r="D25" s="436"/>
      <c r="E25" s="297"/>
    </row>
    <row r="26" spans="1:5" s="1" customFormat="1" ht="12" customHeight="1">
      <c r="A26" s="11" t="s">
        <v>176</v>
      </c>
      <c r="B26" s="455" t="s">
        <v>276</v>
      </c>
      <c r="C26" s="436">
        <v>88982000</v>
      </c>
      <c r="D26" s="436">
        <v>315094000</v>
      </c>
      <c r="E26" s="297">
        <v>3810000</v>
      </c>
    </row>
    <row r="27" spans="1:5" s="1" customFormat="1" ht="12" customHeight="1" thickBot="1">
      <c r="A27" s="13" t="s">
        <v>177</v>
      </c>
      <c r="B27" s="456" t="s">
        <v>277</v>
      </c>
      <c r="C27" s="438">
        <v>88982000</v>
      </c>
      <c r="D27" s="438">
        <v>305779000</v>
      </c>
      <c r="E27" s="299"/>
    </row>
    <row r="28" spans="1:5" s="1" customFormat="1" ht="12" customHeight="1" thickBot="1">
      <c r="A28" s="17" t="s">
        <v>178</v>
      </c>
      <c r="B28" s="18" t="s">
        <v>278</v>
      </c>
      <c r="C28" s="442">
        <f>SUM(C29:C35)</f>
        <v>9679000</v>
      </c>
      <c r="D28" s="442">
        <f>SUM(D29:D35)</f>
        <v>13304000</v>
      </c>
      <c r="E28" s="485">
        <f>SUM(E29:E35)</f>
        <v>12504000</v>
      </c>
    </row>
    <row r="29" spans="1:5" s="1" customFormat="1" ht="12" customHeight="1">
      <c r="A29" s="12" t="s">
        <v>279</v>
      </c>
      <c r="B29" s="454" t="s">
        <v>595</v>
      </c>
      <c r="C29" s="437">
        <v>1609000</v>
      </c>
      <c r="D29" s="437">
        <v>1556000</v>
      </c>
      <c r="E29" s="330">
        <v>1470000</v>
      </c>
    </row>
    <row r="30" spans="1:5" s="1" customFormat="1" ht="12" customHeight="1">
      <c r="A30" s="11" t="s">
        <v>280</v>
      </c>
      <c r="B30" s="455" t="s">
        <v>571</v>
      </c>
      <c r="C30" s="436"/>
      <c r="D30" s="436"/>
      <c r="E30" s="331"/>
    </row>
    <row r="31" spans="1:5" s="1" customFormat="1" ht="12" customHeight="1">
      <c r="A31" s="11" t="s">
        <v>281</v>
      </c>
      <c r="B31" s="455" t="s">
        <v>572</v>
      </c>
      <c r="C31" s="436">
        <v>6019000</v>
      </c>
      <c r="D31" s="436">
        <v>9264000</v>
      </c>
      <c r="E31" s="331">
        <v>9000000</v>
      </c>
    </row>
    <row r="32" spans="1:5" s="1" customFormat="1" ht="12" customHeight="1">
      <c r="A32" s="11" t="s">
        <v>282</v>
      </c>
      <c r="B32" s="455" t="s">
        <v>573</v>
      </c>
      <c r="C32" s="436"/>
      <c r="D32" s="436"/>
      <c r="E32" s="331"/>
    </row>
    <row r="33" spans="1:5" s="1" customFormat="1" ht="12" customHeight="1">
      <c r="A33" s="11" t="s">
        <v>567</v>
      </c>
      <c r="B33" s="455" t="s">
        <v>283</v>
      </c>
      <c r="C33" s="436">
        <v>1950000</v>
      </c>
      <c r="D33" s="436">
        <v>2191000</v>
      </c>
      <c r="E33" s="331">
        <v>1840000</v>
      </c>
    </row>
    <row r="34" spans="1:5" s="1" customFormat="1" ht="12" customHeight="1">
      <c r="A34" s="11" t="s">
        <v>568</v>
      </c>
      <c r="B34" s="455" t="s">
        <v>284</v>
      </c>
      <c r="C34" s="436"/>
      <c r="D34" s="436"/>
      <c r="E34" s="331"/>
    </row>
    <row r="35" spans="1:5" s="1" customFormat="1" ht="12" customHeight="1" thickBot="1">
      <c r="A35" s="13" t="s">
        <v>569</v>
      </c>
      <c r="B35" s="456" t="s">
        <v>285</v>
      </c>
      <c r="C35" s="438">
        <v>101000</v>
      </c>
      <c r="D35" s="438">
        <v>293000</v>
      </c>
      <c r="E35" s="336">
        <v>194000</v>
      </c>
    </row>
    <row r="36" spans="1:5" s="1" customFormat="1" ht="12" customHeight="1" thickBot="1">
      <c r="A36" s="17" t="s">
        <v>23</v>
      </c>
      <c r="B36" s="18" t="s">
        <v>449</v>
      </c>
      <c r="C36" s="435">
        <f>SUM(C37:C47)</f>
        <v>40947000</v>
      </c>
      <c r="D36" s="435">
        <f>SUM(D37:D47)</f>
        <v>67538000</v>
      </c>
      <c r="E36" s="296">
        <f>SUM(E37:E47)</f>
        <v>16425250</v>
      </c>
    </row>
    <row r="37" spans="1:5" s="1" customFormat="1" ht="12" customHeight="1">
      <c r="A37" s="12" t="s">
        <v>94</v>
      </c>
      <c r="B37" s="454" t="s">
        <v>288</v>
      </c>
      <c r="C37" s="437">
        <v>1024000</v>
      </c>
      <c r="D37" s="437">
        <v>1369000</v>
      </c>
      <c r="E37" s="298">
        <v>1400000</v>
      </c>
    </row>
    <row r="38" spans="1:5" s="1" customFormat="1" ht="12" customHeight="1">
      <c r="A38" s="11" t="s">
        <v>95</v>
      </c>
      <c r="B38" s="455" t="s">
        <v>289</v>
      </c>
      <c r="C38" s="436">
        <v>9572000</v>
      </c>
      <c r="D38" s="436">
        <v>8855000</v>
      </c>
      <c r="E38" s="297">
        <v>10585000</v>
      </c>
    </row>
    <row r="39" spans="1:5" s="1" customFormat="1" ht="12" customHeight="1">
      <c r="A39" s="11" t="s">
        <v>96</v>
      </c>
      <c r="B39" s="455" t="s">
        <v>290</v>
      </c>
      <c r="C39" s="436">
        <v>213000</v>
      </c>
      <c r="D39" s="436">
        <v>461000</v>
      </c>
      <c r="E39" s="297">
        <v>815000</v>
      </c>
    </row>
    <row r="40" spans="1:5" s="1" customFormat="1" ht="12" customHeight="1">
      <c r="A40" s="11" t="s">
        <v>180</v>
      </c>
      <c r="B40" s="455" t="s">
        <v>291</v>
      </c>
      <c r="C40" s="436"/>
      <c r="D40" s="436"/>
      <c r="E40" s="297"/>
    </row>
    <row r="41" spans="1:5" s="1" customFormat="1" ht="12" customHeight="1">
      <c r="A41" s="11" t="s">
        <v>181</v>
      </c>
      <c r="B41" s="455" t="s">
        <v>292</v>
      </c>
      <c r="C41" s="436">
        <v>423000</v>
      </c>
      <c r="D41" s="436">
        <v>216000</v>
      </c>
      <c r="E41" s="297">
        <v>170000</v>
      </c>
    </row>
    <row r="42" spans="1:5" s="1" customFormat="1" ht="12" customHeight="1">
      <c r="A42" s="11" t="s">
        <v>182</v>
      </c>
      <c r="B42" s="455" t="s">
        <v>293</v>
      </c>
      <c r="C42" s="436">
        <v>2315000</v>
      </c>
      <c r="D42" s="436">
        <v>2640000</v>
      </c>
      <c r="E42" s="297">
        <v>3132250</v>
      </c>
    </row>
    <row r="43" spans="1:5" s="1" customFormat="1" ht="12" customHeight="1">
      <c r="A43" s="11" t="s">
        <v>183</v>
      </c>
      <c r="B43" s="455" t="s">
        <v>294</v>
      </c>
      <c r="C43" s="436">
        <v>27391000</v>
      </c>
      <c r="D43" s="436">
        <v>53992000</v>
      </c>
      <c r="E43" s="297"/>
    </row>
    <row r="44" spans="1:5" s="1" customFormat="1" ht="12" customHeight="1">
      <c r="A44" s="11" t="s">
        <v>184</v>
      </c>
      <c r="B44" s="455" t="s">
        <v>575</v>
      </c>
      <c r="C44" s="436">
        <v>9000</v>
      </c>
      <c r="D44" s="436">
        <v>5000</v>
      </c>
      <c r="E44" s="297">
        <v>10000</v>
      </c>
    </row>
    <row r="45" spans="1:5" s="1" customFormat="1" ht="12" customHeight="1">
      <c r="A45" s="11" t="s">
        <v>286</v>
      </c>
      <c r="B45" s="455" t="s">
        <v>296</v>
      </c>
      <c r="C45" s="439"/>
      <c r="D45" s="439"/>
      <c r="E45" s="300"/>
    </row>
    <row r="46" spans="1:5" s="1" customFormat="1" ht="12" customHeight="1">
      <c r="A46" s="13" t="s">
        <v>287</v>
      </c>
      <c r="B46" s="456" t="s">
        <v>451</v>
      </c>
      <c r="C46" s="440"/>
      <c r="D46" s="440"/>
      <c r="E46" s="301">
        <v>313000</v>
      </c>
    </row>
    <row r="47" spans="1:5" s="1" customFormat="1" ht="12" customHeight="1" thickBot="1">
      <c r="A47" s="13" t="s">
        <v>450</v>
      </c>
      <c r="B47" s="326" t="s">
        <v>297</v>
      </c>
      <c r="C47" s="440"/>
      <c r="D47" s="440"/>
      <c r="E47" s="301"/>
    </row>
    <row r="48" spans="1:5" s="1" customFormat="1" ht="12" customHeight="1" thickBot="1">
      <c r="A48" s="17" t="s">
        <v>24</v>
      </c>
      <c r="B48" s="18" t="s">
        <v>298</v>
      </c>
      <c r="C48" s="435">
        <f>SUM(C49:C53)</f>
        <v>2500000</v>
      </c>
      <c r="D48" s="435">
        <f>SUM(D49:D53)</f>
        <v>0</v>
      </c>
      <c r="E48" s="296">
        <f>SUM(E49:E53)</f>
        <v>800000</v>
      </c>
    </row>
    <row r="49" spans="1:5" s="1" customFormat="1" ht="12" customHeight="1">
      <c r="A49" s="12" t="s">
        <v>97</v>
      </c>
      <c r="B49" s="454" t="s">
        <v>302</v>
      </c>
      <c r="C49" s="500"/>
      <c r="D49" s="500"/>
      <c r="E49" s="323"/>
    </row>
    <row r="50" spans="1:5" s="1" customFormat="1" ht="12" customHeight="1">
      <c r="A50" s="11" t="s">
        <v>98</v>
      </c>
      <c r="B50" s="455" t="s">
        <v>303</v>
      </c>
      <c r="C50" s="439">
        <v>2500000</v>
      </c>
      <c r="D50" s="439"/>
      <c r="E50" s="300">
        <v>800000</v>
      </c>
    </row>
    <row r="51" spans="1:5" s="1" customFormat="1" ht="12" customHeight="1">
      <c r="A51" s="11" t="s">
        <v>299</v>
      </c>
      <c r="B51" s="455" t="s">
        <v>304</v>
      </c>
      <c r="C51" s="439"/>
      <c r="D51" s="439"/>
      <c r="E51" s="300"/>
    </row>
    <row r="52" spans="1:5" s="1" customFormat="1" ht="12" customHeight="1">
      <c r="A52" s="11" t="s">
        <v>300</v>
      </c>
      <c r="B52" s="455" t="s">
        <v>305</v>
      </c>
      <c r="C52" s="439"/>
      <c r="D52" s="439"/>
      <c r="E52" s="300"/>
    </row>
    <row r="53" spans="1:5" s="1" customFormat="1" ht="12" customHeight="1" thickBot="1">
      <c r="A53" s="13" t="s">
        <v>301</v>
      </c>
      <c r="B53" s="326" t="s">
        <v>306</v>
      </c>
      <c r="C53" s="440"/>
      <c r="D53" s="440"/>
      <c r="E53" s="301"/>
    </row>
    <row r="54" spans="1:5" s="1" customFormat="1" ht="12" customHeight="1" thickBot="1">
      <c r="A54" s="17" t="s">
        <v>185</v>
      </c>
      <c r="B54" s="18" t="s">
        <v>307</v>
      </c>
      <c r="C54" s="435">
        <f>SUM(C55:C57)</f>
        <v>24000</v>
      </c>
      <c r="D54" s="435">
        <f>SUM(D55:D57)</f>
        <v>152000</v>
      </c>
      <c r="E54" s="296">
        <f>SUM(E55:E57)</f>
        <v>30000</v>
      </c>
    </row>
    <row r="55" spans="1:5" s="1" customFormat="1" ht="12" customHeight="1">
      <c r="A55" s="12" t="s">
        <v>99</v>
      </c>
      <c r="B55" s="454" t="s">
        <v>308</v>
      </c>
      <c r="C55" s="437"/>
      <c r="D55" s="437"/>
      <c r="E55" s="298"/>
    </row>
    <row r="56" spans="1:5" s="1" customFormat="1" ht="12" customHeight="1">
      <c r="A56" s="11" t="s">
        <v>100</v>
      </c>
      <c r="B56" s="455" t="s">
        <v>441</v>
      </c>
      <c r="C56" s="436"/>
      <c r="D56" s="436"/>
      <c r="E56" s="297"/>
    </row>
    <row r="57" spans="1:5" s="1" customFormat="1" ht="12" customHeight="1">
      <c r="A57" s="11" t="s">
        <v>311</v>
      </c>
      <c r="B57" s="455" t="s">
        <v>309</v>
      </c>
      <c r="C57" s="436">
        <v>24000</v>
      </c>
      <c r="D57" s="436">
        <v>152000</v>
      </c>
      <c r="E57" s="297">
        <v>30000</v>
      </c>
    </row>
    <row r="58" spans="1:5" s="1" customFormat="1" ht="12" customHeight="1" thickBot="1">
      <c r="A58" s="13" t="s">
        <v>312</v>
      </c>
      <c r="B58" s="326" t="s">
        <v>310</v>
      </c>
      <c r="C58" s="438"/>
      <c r="D58" s="438"/>
      <c r="E58" s="299"/>
    </row>
    <row r="59" spans="1:5" s="1" customFormat="1" ht="12" customHeight="1" thickBot="1">
      <c r="A59" s="17" t="s">
        <v>26</v>
      </c>
      <c r="B59" s="324" t="s">
        <v>313</v>
      </c>
      <c r="C59" s="435">
        <f>SUM(C60:C62)</f>
        <v>25000</v>
      </c>
      <c r="D59" s="435">
        <f>SUM(D60:D62)</f>
        <v>0</v>
      </c>
      <c r="E59" s="296">
        <f>SUM(E60:E62)</f>
        <v>50000</v>
      </c>
    </row>
    <row r="60" spans="1:5" s="1" customFormat="1" ht="12" customHeight="1">
      <c r="A60" s="12" t="s">
        <v>186</v>
      </c>
      <c r="B60" s="454" t="s">
        <v>315</v>
      </c>
      <c r="C60" s="439"/>
      <c r="D60" s="439"/>
      <c r="E60" s="300"/>
    </row>
    <row r="61" spans="1:5" s="1" customFormat="1" ht="12" customHeight="1">
      <c r="A61" s="11" t="s">
        <v>187</v>
      </c>
      <c r="B61" s="455" t="s">
        <v>442</v>
      </c>
      <c r="C61" s="439"/>
      <c r="D61" s="439"/>
      <c r="E61" s="300"/>
    </row>
    <row r="62" spans="1:5" s="1" customFormat="1" ht="12" customHeight="1">
      <c r="A62" s="11" t="s">
        <v>239</v>
      </c>
      <c r="B62" s="455" t="s">
        <v>316</v>
      </c>
      <c r="C62" s="439">
        <v>25000</v>
      </c>
      <c r="D62" s="439"/>
      <c r="E62" s="300">
        <v>50000</v>
      </c>
    </row>
    <row r="63" spans="1:5" s="1" customFormat="1" ht="12" customHeight="1" thickBot="1">
      <c r="A63" s="13" t="s">
        <v>314</v>
      </c>
      <c r="B63" s="326" t="s">
        <v>317</v>
      </c>
      <c r="C63" s="439"/>
      <c r="D63" s="439"/>
      <c r="E63" s="300"/>
    </row>
    <row r="64" spans="1:5" s="1" customFormat="1" ht="12" customHeight="1" thickBot="1">
      <c r="A64" s="533" t="s">
        <v>491</v>
      </c>
      <c r="B64" s="18" t="s">
        <v>318</v>
      </c>
      <c r="C64" s="442">
        <f>+C7+C14+C21+C28+C36+C48+C54+C59</f>
        <v>455302000</v>
      </c>
      <c r="D64" s="442">
        <f>+D7+D14+D21+D28+D36+D48+D54+D59</f>
        <v>724487000</v>
      </c>
      <c r="E64" s="485">
        <f>+E7+E14+E21+E28+E36+E48+E54+E59</f>
        <v>362658712</v>
      </c>
    </row>
    <row r="65" spans="1:5" s="1" customFormat="1" ht="12" customHeight="1" thickBot="1">
      <c r="A65" s="501" t="s">
        <v>319</v>
      </c>
      <c r="B65" s="324" t="s">
        <v>558</v>
      </c>
      <c r="C65" s="435">
        <f>SUM(C66:C68)</f>
        <v>0</v>
      </c>
      <c r="D65" s="435">
        <f>SUM(D66:D68)</f>
        <v>0</v>
      </c>
      <c r="E65" s="296">
        <f>SUM(E66:E68)</f>
        <v>0</v>
      </c>
    </row>
    <row r="66" spans="1:5" s="1" customFormat="1" ht="12" customHeight="1">
      <c r="A66" s="12" t="s">
        <v>351</v>
      </c>
      <c r="B66" s="454" t="s">
        <v>321</v>
      </c>
      <c r="C66" s="439"/>
      <c r="D66" s="439"/>
      <c r="E66" s="300"/>
    </row>
    <row r="67" spans="1:5" s="1" customFormat="1" ht="12" customHeight="1">
      <c r="A67" s="11" t="s">
        <v>360</v>
      </c>
      <c r="B67" s="455" t="s">
        <v>322</v>
      </c>
      <c r="C67" s="439"/>
      <c r="D67" s="439"/>
      <c r="E67" s="300"/>
    </row>
    <row r="68" spans="1:5" s="1" customFormat="1" ht="12" customHeight="1" thickBot="1">
      <c r="A68" s="13" t="s">
        <v>361</v>
      </c>
      <c r="B68" s="527" t="s">
        <v>476</v>
      </c>
      <c r="C68" s="439"/>
      <c r="D68" s="439"/>
      <c r="E68" s="300"/>
    </row>
    <row r="69" spans="1:5" s="1" customFormat="1" ht="12" customHeight="1" thickBot="1">
      <c r="A69" s="501" t="s">
        <v>324</v>
      </c>
      <c r="B69" s="324" t="s">
        <v>325</v>
      </c>
      <c r="C69" s="435">
        <f>SUM(C70:C73)</f>
        <v>0</v>
      </c>
      <c r="D69" s="435">
        <f>SUM(D70:D73)</f>
        <v>0</v>
      </c>
      <c r="E69" s="296">
        <f>SUM(E70:E73)</f>
        <v>0</v>
      </c>
    </row>
    <row r="70" spans="1:5" s="1" customFormat="1" ht="12" customHeight="1">
      <c r="A70" s="12" t="s">
        <v>154</v>
      </c>
      <c r="B70" s="454" t="s">
        <v>326</v>
      </c>
      <c r="C70" s="439"/>
      <c r="D70" s="439"/>
      <c r="E70" s="300"/>
    </row>
    <row r="71" spans="1:7" s="1" customFormat="1" ht="17.25" customHeight="1">
      <c r="A71" s="11" t="s">
        <v>155</v>
      </c>
      <c r="B71" s="455" t="s">
        <v>327</v>
      </c>
      <c r="C71" s="439"/>
      <c r="D71" s="439"/>
      <c r="E71" s="300"/>
      <c r="G71" s="43"/>
    </row>
    <row r="72" spans="1:5" s="1" customFormat="1" ht="12" customHeight="1">
      <c r="A72" s="11" t="s">
        <v>352</v>
      </c>
      <c r="B72" s="455" t="s">
        <v>328</v>
      </c>
      <c r="C72" s="439"/>
      <c r="D72" s="439"/>
      <c r="E72" s="300"/>
    </row>
    <row r="73" spans="1:5" s="1" customFormat="1" ht="12" customHeight="1" thickBot="1">
      <c r="A73" s="13" t="s">
        <v>353</v>
      </c>
      <c r="B73" s="326" t="s">
        <v>329</v>
      </c>
      <c r="C73" s="439"/>
      <c r="D73" s="439"/>
      <c r="E73" s="300"/>
    </row>
    <row r="74" spans="1:5" s="1" customFormat="1" ht="12" customHeight="1" thickBot="1">
      <c r="A74" s="501" t="s">
        <v>330</v>
      </c>
      <c r="B74" s="324" t="s">
        <v>331</v>
      </c>
      <c r="C74" s="435">
        <f>SUM(C75:C76)</f>
        <v>31492000</v>
      </c>
      <c r="D74" s="435">
        <f>SUM(D75:D76)</f>
        <v>26741000</v>
      </c>
      <c r="E74" s="296">
        <f>SUM(E75:E76)</f>
        <v>39693000</v>
      </c>
    </row>
    <row r="75" spans="1:5" s="1" customFormat="1" ht="12" customHeight="1">
      <c r="A75" s="12" t="s">
        <v>354</v>
      </c>
      <c r="B75" s="454" t="s">
        <v>332</v>
      </c>
      <c r="C75" s="439">
        <v>31492000</v>
      </c>
      <c r="D75" s="439">
        <v>26741000</v>
      </c>
      <c r="E75" s="300">
        <v>39693000</v>
      </c>
    </row>
    <row r="76" spans="1:5" s="1" customFormat="1" ht="12" customHeight="1" thickBot="1">
      <c r="A76" s="13" t="s">
        <v>355</v>
      </c>
      <c r="B76" s="326" t="s">
        <v>333</v>
      </c>
      <c r="C76" s="439"/>
      <c r="D76" s="439"/>
      <c r="E76" s="300"/>
    </row>
    <row r="77" spans="1:5" s="1" customFormat="1" ht="12" customHeight="1" thickBot="1">
      <c r="A77" s="501" t="s">
        <v>334</v>
      </c>
      <c r="B77" s="324" t="s">
        <v>335</v>
      </c>
      <c r="C77" s="435">
        <f>SUM(C78:C80)</f>
        <v>5223000</v>
      </c>
      <c r="D77" s="435">
        <f>SUM(D78:D80)</f>
        <v>5279000</v>
      </c>
      <c r="E77" s="296">
        <f>SUM(E78:E80)</f>
        <v>5736590</v>
      </c>
    </row>
    <row r="78" spans="1:5" s="1" customFormat="1" ht="12" customHeight="1">
      <c r="A78" s="12" t="s">
        <v>356</v>
      </c>
      <c r="B78" s="454" t="s">
        <v>336</v>
      </c>
      <c r="C78" s="439">
        <v>5223000</v>
      </c>
      <c r="D78" s="439">
        <v>5279000</v>
      </c>
      <c r="E78" s="300">
        <v>5736590</v>
      </c>
    </row>
    <row r="79" spans="1:5" s="1" customFormat="1" ht="12" customHeight="1">
      <c r="A79" s="11" t="s">
        <v>357</v>
      </c>
      <c r="B79" s="455" t="s">
        <v>337</v>
      </c>
      <c r="C79" s="439"/>
      <c r="D79" s="439"/>
      <c r="E79" s="300"/>
    </row>
    <row r="80" spans="1:5" s="1" customFormat="1" ht="12" customHeight="1" thickBot="1">
      <c r="A80" s="13" t="s">
        <v>358</v>
      </c>
      <c r="B80" s="326" t="s">
        <v>338</v>
      </c>
      <c r="C80" s="439"/>
      <c r="D80" s="439"/>
      <c r="E80" s="300"/>
    </row>
    <row r="81" spans="1:5" s="1" customFormat="1" ht="12" customHeight="1" thickBot="1">
      <c r="A81" s="501" t="s">
        <v>339</v>
      </c>
      <c r="B81" s="324" t="s">
        <v>359</v>
      </c>
      <c r="C81" s="435">
        <f>SUM(C82:C85)</f>
        <v>0</v>
      </c>
      <c r="D81" s="435">
        <f>SUM(D82:D85)</f>
        <v>0</v>
      </c>
      <c r="E81" s="296">
        <f>SUM(E82:E85)</f>
        <v>0</v>
      </c>
    </row>
    <row r="82" spans="1:5" s="1" customFormat="1" ht="12" customHeight="1">
      <c r="A82" s="458" t="s">
        <v>340</v>
      </c>
      <c r="B82" s="454" t="s">
        <v>341</v>
      </c>
      <c r="C82" s="439"/>
      <c r="D82" s="439"/>
      <c r="E82" s="300"/>
    </row>
    <row r="83" spans="1:5" s="1" customFormat="1" ht="12" customHeight="1">
      <c r="A83" s="459" t="s">
        <v>342</v>
      </c>
      <c r="B83" s="455" t="s">
        <v>343</v>
      </c>
      <c r="C83" s="439"/>
      <c r="D83" s="439"/>
      <c r="E83" s="300"/>
    </row>
    <row r="84" spans="1:5" s="1" customFormat="1" ht="12" customHeight="1">
      <c r="A84" s="459" t="s">
        <v>344</v>
      </c>
      <c r="B84" s="455" t="s">
        <v>345</v>
      </c>
      <c r="C84" s="439"/>
      <c r="D84" s="439"/>
      <c r="E84" s="300"/>
    </row>
    <row r="85" spans="1:5" s="1" customFormat="1" ht="12" customHeight="1" thickBot="1">
      <c r="A85" s="460" t="s">
        <v>346</v>
      </c>
      <c r="B85" s="326" t="s">
        <v>347</v>
      </c>
      <c r="C85" s="439"/>
      <c r="D85" s="439"/>
      <c r="E85" s="300"/>
    </row>
    <row r="86" spans="1:5" s="1" customFormat="1" ht="12" customHeight="1" thickBot="1">
      <c r="A86" s="501" t="s">
        <v>348</v>
      </c>
      <c r="B86" s="324" t="s">
        <v>490</v>
      </c>
      <c r="C86" s="503"/>
      <c r="D86" s="503"/>
      <c r="E86" s="504"/>
    </row>
    <row r="87" spans="1:5" s="1" customFormat="1" ht="12" customHeight="1" thickBot="1">
      <c r="A87" s="501" t="s">
        <v>350</v>
      </c>
      <c r="B87" s="324" t="s">
        <v>349</v>
      </c>
      <c r="C87" s="503"/>
      <c r="D87" s="503"/>
      <c r="E87" s="504"/>
    </row>
    <row r="88" spans="1:5" s="1" customFormat="1" ht="12" customHeight="1" thickBot="1">
      <c r="A88" s="501" t="s">
        <v>362</v>
      </c>
      <c r="B88" s="461" t="s">
        <v>493</v>
      </c>
      <c r="C88" s="442">
        <f>+C65+C69+C74+C77+C81+C87+C86</f>
        <v>36715000</v>
      </c>
      <c r="D88" s="442">
        <f>+D65+D69+D74+D77+D81+D87+D86</f>
        <v>32020000</v>
      </c>
      <c r="E88" s="485">
        <f>+E65+E69+E74+E77+E81+E87+E86</f>
        <v>45429590</v>
      </c>
    </row>
    <row r="89" spans="1:5" s="1" customFormat="1" ht="12" customHeight="1" thickBot="1">
      <c r="A89" s="502" t="s">
        <v>492</v>
      </c>
      <c r="B89" s="462" t="s">
        <v>494</v>
      </c>
      <c r="C89" s="442">
        <f>+C64+C88</f>
        <v>492017000</v>
      </c>
      <c r="D89" s="442">
        <f>+D64+D88</f>
        <v>756507000</v>
      </c>
      <c r="E89" s="485">
        <f>+E64+E88</f>
        <v>408088302</v>
      </c>
    </row>
    <row r="90" spans="1:5" s="1" customFormat="1" ht="12" customHeight="1">
      <c r="A90" s="406"/>
      <c r="B90" s="407"/>
      <c r="C90" s="408"/>
      <c r="D90" s="409"/>
      <c r="E90" s="410"/>
    </row>
    <row r="91" spans="1:5" s="1" customFormat="1" ht="12" customHeight="1">
      <c r="A91" s="628" t="s">
        <v>48</v>
      </c>
      <c r="B91" s="628"/>
      <c r="C91" s="628"/>
      <c r="D91" s="628"/>
      <c r="E91" s="628"/>
    </row>
    <row r="92" spans="1:5" s="1" customFormat="1" ht="12" customHeight="1" thickBot="1">
      <c r="A92" s="632" t="s">
        <v>158</v>
      </c>
      <c r="B92" s="632"/>
      <c r="C92" s="421"/>
      <c r="D92" s="162"/>
      <c r="E92" s="338" t="s">
        <v>238</v>
      </c>
    </row>
    <row r="93" spans="1:6" s="1" customFormat="1" ht="24" customHeight="1" thickBot="1">
      <c r="A93" s="20" t="s">
        <v>649</v>
      </c>
      <c r="B93" s="21" t="s">
        <v>49</v>
      </c>
      <c r="C93" s="21" t="str">
        <f>+C5</f>
        <v>2014. évi tény</v>
      </c>
      <c r="D93" s="21" t="str">
        <f>+D5</f>
        <v>2015. évi várható</v>
      </c>
      <c r="E93" s="184" t="str">
        <f>+E5</f>
        <v>2016. évi előirányzat</v>
      </c>
      <c r="F93" s="170"/>
    </row>
    <row r="94" spans="1:6" s="1" customFormat="1" ht="12" customHeight="1" thickBot="1">
      <c r="A94" s="34" t="s">
        <v>508</v>
      </c>
      <c r="B94" s="35" t="s">
        <v>509</v>
      </c>
      <c r="C94" s="35" t="s">
        <v>510</v>
      </c>
      <c r="D94" s="35" t="s">
        <v>512</v>
      </c>
      <c r="E94" s="486" t="s">
        <v>511</v>
      </c>
      <c r="F94" s="170"/>
    </row>
    <row r="95" spans="1:6" s="1" customFormat="1" ht="15" customHeight="1" thickBot="1">
      <c r="A95" s="19" t="s">
        <v>19</v>
      </c>
      <c r="B95" s="28" t="s">
        <v>452</v>
      </c>
      <c r="C95" s="434">
        <f>C96+C97+C98+C99+C100+C113</f>
        <v>359155000</v>
      </c>
      <c r="D95" s="434">
        <f>D96+D97+D98+D99+D100+D113</f>
        <v>415238000</v>
      </c>
      <c r="E95" s="537">
        <f>E96+E97+E98+E99+E100+E113</f>
        <v>395893352</v>
      </c>
      <c r="F95" s="170"/>
    </row>
    <row r="96" spans="1:5" s="1" customFormat="1" ht="12.75" customHeight="1">
      <c r="A96" s="14" t="s">
        <v>101</v>
      </c>
      <c r="B96" s="7" t="s">
        <v>50</v>
      </c>
      <c r="C96" s="544">
        <v>141600000</v>
      </c>
      <c r="D96" s="544">
        <v>176932000</v>
      </c>
      <c r="E96" s="538">
        <v>236003159</v>
      </c>
    </row>
    <row r="97" spans="1:5" ht="16.5" customHeight="1">
      <c r="A97" s="11" t="s">
        <v>102</v>
      </c>
      <c r="B97" s="5" t="s">
        <v>188</v>
      </c>
      <c r="C97" s="436">
        <v>28154000</v>
      </c>
      <c r="D97" s="436">
        <v>34510000</v>
      </c>
      <c r="E97" s="297">
        <v>43769168</v>
      </c>
    </row>
    <row r="98" spans="1:5" ht="15.75">
      <c r="A98" s="11" t="s">
        <v>103</v>
      </c>
      <c r="B98" s="5" t="s">
        <v>144</v>
      </c>
      <c r="C98" s="438">
        <v>82614000</v>
      </c>
      <c r="D98" s="438">
        <v>129548000</v>
      </c>
      <c r="E98" s="299">
        <v>64989034</v>
      </c>
    </row>
    <row r="99" spans="1:5" s="42" customFormat="1" ht="12" customHeight="1">
      <c r="A99" s="11" t="s">
        <v>104</v>
      </c>
      <c r="B99" s="8" t="s">
        <v>189</v>
      </c>
      <c r="C99" s="438">
        <v>82772000</v>
      </c>
      <c r="D99" s="438">
        <v>34417000</v>
      </c>
      <c r="E99" s="299">
        <v>13212150</v>
      </c>
    </row>
    <row r="100" spans="1:5" ht="12" customHeight="1">
      <c r="A100" s="11" t="s">
        <v>115</v>
      </c>
      <c r="B100" s="16" t="s">
        <v>190</v>
      </c>
      <c r="C100" s="438">
        <v>24015000</v>
      </c>
      <c r="D100" s="438">
        <v>39831000</v>
      </c>
      <c r="E100" s="299">
        <v>35919841</v>
      </c>
    </row>
    <row r="101" spans="1:5" ht="12" customHeight="1">
      <c r="A101" s="11" t="s">
        <v>105</v>
      </c>
      <c r="B101" s="5" t="s">
        <v>457</v>
      </c>
      <c r="C101" s="438">
        <v>182000</v>
      </c>
      <c r="D101" s="438">
        <v>1688000</v>
      </c>
      <c r="E101" s="299"/>
    </row>
    <row r="102" spans="1:5" ht="12" customHeight="1">
      <c r="A102" s="11" t="s">
        <v>106</v>
      </c>
      <c r="B102" s="166" t="s">
        <v>456</v>
      </c>
      <c r="C102" s="438"/>
      <c r="D102" s="438"/>
      <c r="E102" s="299"/>
    </row>
    <row r="103" spans="1:5" ht="12" customHeight="1">
      <c r="A103" s="11" t="s">
        <v>116</v>
      </c>
      <c r="B103" s="166" t="s">
        <v>455</v>
      </c>
      <c r="C103" s="438"/>
      <c r="D103" s="438"/>
      <c r="E103" s="299">
        <v>29841</v>
      </c>
    </row>
    <row r="104" spans="1:5" ht="12" customHeight="1">
      <c r="A104" s="11" t="s">
        <v>117</v>
      </c>
      <c r="B104" s="164" t="s">
        <v>365</v>
      </c>
      <c r="C104" s="438"/>
      <c r="D104" s="438"/>
      <c r="E104" s="299"/>
    </row>
    <row r="105" spans="1:5" ht="12" customHeight="1">
      <c r="A105" s="11" t="s">
        <v>118</v>
      </c>
      <c r="B105" s="165" t="s">
        <v>366</v>
      </c>
      <c r="C105" s="438"/>
      <c r="D105" s="438"/>
      <c r="E105" s="299"/>
    </row>
    <row r="106" spans="1:5" ht="12" customHeight="1">
      <c r="A106" s="11" t="s">
        <v>119</v>
      </c>
      <c r="B106" s="165" t="s">
        <v>367</v>
      </c>
      <c r="C106" s="438"/>
      <c r="D106" s="438"/>
      <c r="E106" s="299"/>
    </row>
    <row r="107" spans="1:5" ht="12" customHeight="1">
      <c r="A107" s="11" t="s">
        <v>121</v>
      </c>
      <c r="B107" s="164" t="s">
        <v>368</v>
      </c>
      <c r="C107" s="438">
        <v>22872000</v>
      </c>
      <c r="D107" s="438">
        <v>37936000</v>
      </c>
      <c r="E107" s="299">
        <v>34270000</v>
      </c>
    </row>
    <row r="108" spans="1:5" ht="12" customHeight="1">
      <c r="A108" s="11" t="s">
        <v>191</v>
      </c>
      <c r="B108" s="164" t="s">
        <v>369</v>
      </c>
      <c r="C108" s="438"/>
      <c r="D108" s="438"/>
      <c r="E108" s="299"/>
    </row>
    <row r="109" spans="1:5" ht="12" customHeight="1">
      <c r="A109" s="11" t="s">
        <v>363</v>
      </c>
      <c r="B109" s="165" t="s">
        <v>370</v>
      </c>
      <c r="C109" s="438"/>
      <c r="D109" s="438"/>
      <c r="E109" s="299"/>
    </row>
    <row r="110" spans="1:5" ht="12" customHeight="1">
      <c r="A110" s="10" t="s">
        <v>364</v>
      </c>
      <c r="B110" s="166" t="s">
        <v>371</v>
      </c>
      <c r="C110" s="438"/>
      <c r="D110" s="438"/>
      <c r="E110" s="299"/>
    </row>
    <row r="111" spans="1:5" ht="12" customHeight="1">
      <c r="A111" s="11" t="s">
        <v>453</v>
      </c>
      <c r="B111" s="166" t="s">
        <v>372</v>
      </c>
      <c r="C111" s="438"/>
      <c r="D111" s="438"/>
      <c r="E111" s="299"/>
    </row>
    <row r="112" spans="1:5" ht="12" customHeight="1">
      <c r="A112" s="13" t="s">
        <v>454</v>
      </c>
      <c r="B112" s="166" t="s">
        <v>373</v>
      </c>
      <c r="C112" s="438">
        <v>961000</v>
      </c>
      <c r="D112" s="438">
        <v>207000</v>
      </c>
      <c r="E112" s="299">
        <v>1620000</v>
      </c>
    </row>
    <row r="113" spans="1:5" ht="12" customHeight="1">
      <c r="A113" s="11" t="s">
        <v>458</v>
      </c>
      <c r="B113" s="8" t="s">
        <v>51</v>
      </c>
      <c r="C113" s="436"/>
      <c r="D113" s="436"/>
      <c r="E113" s="297">
        <v>2000000</v>
      </c>
    </row>
    <row r="114" spans="1:5" ht="12" customHeight="1">
      <c r="A114" s="11" t="s">
        <v>459</v>
      </c>
      <c r="B114" s="5" t="s">
        <v>461</v>
      </c>
      <c r="C114" s="436"/>
      <c r="D114" s="436"/>
      <c r="E114" s="297">
        <v>1000000</v>
      </c>
    </row>
    <row r="115" spans="1:5" ht="12" customHeight="1" thickBot="1">
      <c r="A115" s="15" t="s">
        <v>460</v>
      </c>
      <c r="B115" s="531" t="s">
        <v>462</v>
      </c>
      <c r="C115" s="545"/>
      <c r="D115" s="545"/>
      <c r="E115" s="539">
        <v>1000000</v>
      </c>
    </row>
    <row r="116" spans="1:5" ht="12" customHeight="1" thickBot="1">
      <c r="A116" s="528" t="s">
        <v>20</v>
      </c>
      <c r="B116" s="529" t="s">
        <v>374</v>
      </c>
      <c r="C116" s="546">
        <f>+C117+C119+C121</f>
        <v>106121000</v>
      </c>
      <c r="D116" s="546">
        <f>+D117+D119+D121</f>
        <v>296353000</v>
      </c>
      <c r="E116" s="540">
        <f>+E117+E119+E121</f>
        <v>6916200</v>
      </c>
    </row>
    <row r="117" spans="1:5" ht="12" customHeight="1">
      <c r="A117" s="12" t="s">
        <v>107</v>
      </c>
      <c r="B117" s="5" t="s">
        <v>237</v>
      </c>
      <c r="C117" s="437">
        <v>105537000</v>
      </c>
      <c r="D117" s="437">
        <v>296353000</v>
      </c>
      <c r="E117" s="298">
        <v>4935000</v>
      </c>
    </row>
    <row r="118" spans="1:5" ht="15.75">
      <c r="A118" s="12" t="s">
        <v>108</v>
      </c>
      <c r="B118" s="9" t="s">
        <v>378</v>
      </c>
      <c r="C118" s="437"/>
      <c r="D118" s="437">
        <v>287038000</v>
      </c>
      <c r="E118" s="298"/>
    </row>
    <row r="119" spans="1:5" ht="12" customHeight="1">
      <c r="A119" s="12" t="s">
        <v>109</v>
      </c>
      <c r="B119" s="9" t="s">
        <v>192</v>
      </c>
      <c r="C119" s="436"/>
      <c r="D119" s="436"/>
      <c r="E119" s="297"/>
    </row>
    <row r="120" spans="1:5" ht="12" customHeight="1">
      <c r="A120" s="12" t="s">
        <v>110</v>
      </c>
      <c r="B120" s="9" t="s">
        <v>379</v>
      </c>
      <c r="C120" s="436"/>
      <c r="D120" s="436"/>
      <c r="E120" s="297"/>
    </row>
    <row r="121" spans="1:5" ht="12" customHeight="1">
      <c r="A121" s="12" t="s">
        <v>111</v>
      </c>
      <c r="B121" s="326" t="s">
        <v>240</v>
      </c>
      <c r="C121" s="436">
        <v>584000</v>
      </c>
      <c r="D121" s="436"/>
      <c r="E121" s="297">
        <v>1981200</v>
      </c>
    </row>
    <row r="122" spans="1:5" ht="12" customHeight="1">
      <c r="A122" s="12" t="s">
        <v>120</v>
      </c>
      <c r="B122" s="325" t="s">
        <v>443</v>
      </c>
      <c r="C122" s="436"/>
      <c r="D122" s="436"/>
      <c r="E122" s="297"/>
    </row>
    <row r="123" spans="1:5" ht="12" customHeight="1">
      <c r="A123" s="12" t="s">
        <v>122</v>
      </c>
      <c r="B123" s="450" t="s">
        <v>384</v>
      </c>
      <c r="C123" s="436"/>
      <c r="D123" s="436"/>
      <c r="E123" s="297"/>
    </row>
    <row r="124" spans="1:5" ht="12" customHeight="1">
      <c r="A124" s="12" t="s">
        <v>193</v>
      </c>
      <c r="B124" s="165" t="s">
        <v>367</v>
      </c>
      <c r="C124" s="436"/>
      <c r="D124" s="436"/>
      <c r="E124" s="297"/>
    </row>
    <row r="125" spans="1:5" ht="12" customHeight="1">
      <c r="A125" s="12" t="s">
        <v>194</v>
      </c>
      <c r="B125" s="165" t="s">
        <v>383</v>
      </c>
      <c r="C125" s="436"/>
      <c r="D125" s="436"/>
      <c r="E125" s="297">
        <v>1981200</v>
      </c>
    </row>
    <row r="126" spans="1:5" ht="12" customHeight="1">
      <c r="A126" s="12" t="s">
        <v>195</v>
      </c>
      <c r="B126" s="165" t="s">
        <v>382</v>
      </c>
      <c r="C126" s="436"/>
      <c r="D126" s="436"/>
      <c r="E126" s="297"/>
    </row>
    <row r="127" spans="1:5" ht="12" customHeight="1">
      <c r="A127" s="12" t="s">
        <v>375</v>
      </c>
      <c r="B127" s="165" t="s">
        <v>370</v>
      </c>
      <c r="C127" s="436"/>
      <c r="D127" s="436"/>
      <c r="E127" s="297"/>
    </row>
    <row r="128" spans="1:5" ht="12" customHeight="1">
      <c r="A128" s="12" t="s">
        <v>376</v>
      </c>
      <c r="B128" s="165" t="s">
        <v>381</v>
      </c>
      <c r="C128" s="436">
        <v>584000</v>
      </c>
      <c r="D128" s="436"/>
      <c r="E128" s="297"/>
    </row>
    <row r="129" spans="1:5" ht="12" customHeight="1" thickBot="1">
      <c r="A129" s="10" t="s">
        <v>377</v>
      </c>
      <c r="B129" s="165" t="s">
        <v>380</v>
      </c>
      <c r="C129" s="438"/>
      <c r="D129" s="438"/>
      <c r="E129" s="299"/>
    </row>
    <row r="130" spans="1:5" ht="12" customHeight="1" thickBot="1">
      <c r="A130" s="17" t="s">
        <v>21</v>
      </c>
      <c r="B130" s="145" t="s">
        <v>463</v>
      </c>
      <c r="C130" s="435">
        <f>+C95+C116</f>
        <v>465276000</v>
      </c>
      <c r="D130" s="435">
        <f>+D95+D116</f>
        <v>711591000</v>
      </c>
      <c r="E130" s="296">
        <f>+E95+E116</f>
        <v>402809552</v>
      </c>
    </row>
    <row r="131" spans="1:5" ht="12" customHeight="1" thickBot="1">
      <c r="A131" s="17" t="s">
        <v>22</v>
      </c>
      <c r="B131" s="145" t="s">
        <v>464</v>
      </c>
      <c r="C131" s="435">
        <f>+C132+C133+C134</f>
        <v>0</v>
      </c>
      <c r="D131" s="435">
        <f>+D132+D133+D134</f>
        <v>0</v>
      </c>
      <c r="E131" s="296">
        <f>+E132+E133+E134</f>
        <v>0</v>
      </c>
    </row>
    <row r="132" spans="1:5" ht="12" customHeight="1">
      <c r="A132" s="12" t="s">
        <v>279</v>
      </c>
      <c r="B132" s="9" t="s">
        <v>471</v>
      </c>
      <c r="C132" s="436"/>
      <c r="D132" s="436"/>
      <c r="E132" s="297"/>
    </row>
    <row r="133" spans="1:5" ht="12" customHeight="1">
      <c r="A133" s="12" t="s">
        <v>280</v>
      </c>
      <c r="B133" s="9" t="s">
        <v>472</v>
      </c>
      <c r="C133" s="436"/>
      <c r="D133" s="436"/>
      <c r="E133" s="297"/>
    </row>
    <row r="134" spans="1:5" ht="12" customHeight="1" thickBot="1">
      <c r="A134" s="10" t="s">
        <v>281</v>
      </c>
      <c r="B134" s="9" t="s">
        <v>473</v>
      </c>
      <c r="C134" s="436"/>
      <c r="D134" s="436"/>
      <c r="E134" s="297"/>
    </row>
    <row r="135" spans="1:5" ht="12" customHeight="1" thickBot="1">
      <c r="A135" s="17" t="s">
        <v>23</v>
      </c>
      <c r="B135" s="145" t="s">
        <v>465</v>
      </c>
      <c r="C135" s="435">
        <f>SUM(C136:C141)</f>
        <v>0</v>
      </c>
      <c r="D135" s="435">
        <f>SUM(D136:D141)</f>
        <v>0</v>
      </c>
      <c r="E135" s="296">
        <f>SUM(E136:E141)</f>
        <v>0</v>
      </c>
    </row>
    <row r="136" spans="1:5" ht="12" customHeight="1">
      <c r="A136" s="12" t="s">
        <v>94</v>
      </c>
      <c r="B136" s="6" t="s">
        <v>474</v>
      </c>
      <c r="C136" s="436"/>
      <c r="D136" s="436"/>
      <c r="E136" s="297"/>
    </row>
    <row r="137" spans="1:5" ht="12" customHeight="1">
      <c r="A137" s="12" t="s">
        <v>95</v>
      </c>
      <c r="B137" s="6" t="s">
        <v>466</v>
      </c>
      <c r="C137" s="436"/>
      <c r="D137" s="436"/>
      <c r="E137" s="297"/>
    </row>
    <row r="138" spans="1:5" ht="12" customHeight="1">
      <c r="A138" s="12" t="s">
        <v>96</v>
      </c>
      <c r="B138" s="6" t="s">
        <v>467</v>
      </c>
      <c r="C138" s="436"/>
      <c r="D138" s="436"/>
      <c r="E138" s="297"/>
    </row>
    <row r="139" spans="1:5" ht="12" customHeight="1">
      <c r="A139" s="12" t="s">
        <v>180</v>
      </c>
      <c r="B139" s="6" t="s">
        <v>468</v>
      </c>
      <c r="C139" s="436"/>
      <c r="D139" s="436"/>
      <c r="E139" s="297"/>
    </row>
    <row r="140" spans="1:5" ht="12" customHeight="1">
      <c r="A140" s="12" t="s">
        <v>181</v>
      </c>
      <c r="B140" s="6" t="s">
        <v>469</v>
      </c>
      <c r="C140" s="436"/>
      <c r="D140" s="436"/>
      <c r="E140" s="297"/>
    </row>
    <row r="141" spans="1:5" ht="12" customHeight="1" thickBot="1">
      <c r="A141" s="10" t="s">
        <v>182</v>
      </c>
      <c r="B141" s="6" t="s">
        <v>470</v>
      </c>
      <c r="C141" s="436"/>
      <c r="D141" s="436"/>
      <c r="E141" s="297"/>
    </row>
    <row r="142" spans="1:5" ht="12" customHeight="1" thickBot="1">
      <c r="A142" s="17" t="s">
        <v>24</v>
      </c>
      <c r="B142" s="145" t="s">
        <v>478</v>
      </c>
      <c r="C142" s="442">
        <f>+C143+C144+C145+C146</f>
        <v>0</v>
      </c>
      <c r="D142" s="442">
        <f>+D143+D144+D145+D146</f>
        <v>5223000</v>
      </c>
      <c r="E142" s="485">
        <f>+E143+E144+E145+E146</f>
        <v>5278750</v>
      </c>
    </row>
    <row r="143" spans="1:5" ht="12" customHeight="1">
      <c r="A143" s="12" t="s">
        <v>97</v>
      </c>
      <c r="B143" s="6" t="s">
        <v>385</v>
      </c>
      <c r="C143" s="436"/>
      <c r="D143" s="436"/>
      <c r="E143" s="297"/>
    </row>
    <row r="144" spans="1:5" ht="12" customHeight="1">
      <c r="A144" s="12" t="s">
        <v>98</v>
      </c>
      <c r="B144" s="6" t="s">
        <v>386</v>
      </c>
      <c r="C144" s="436"/>
      <c r="D144" s="436">
        <v>5223000</v>
      </c>
      <c r="E144" s="297">
        <v>5278750</v>
      </c>
    </row>
    <row r="145" spans="1:5" ht="12" customHeight="1">
      <c r="A145" s="12" t="s">
        <v>299</v>
      </c>
      <c r="B145" s="6" t="s">
        <v>479</v>
      </c>
      <c r="C145" s="436"/>
      <c r="D145" s="436"/>
      <c r="E145" s="297"/>
    </row>
    <row r="146" spans="1:5" ht="12" customHeight="1" thickBot="1">
      <c r="A146" s="10" t="s">
        <v>300</v>
      </c>
      <c r="B146" s="4" t="s">
        <v>405</v>
      </c>
      <c r="C146" s="436"/>
      <c r="D146" s="436"/>
      <c r="E146" s="297"/>
    </row>
    <row r="147" spans="1:5" ht="12" customHeight="1" thickBot="1">
      <c r="A147" s="17" t="s">
        <v>25</v>
      </c>
      <c r="B147" s="145" t="s">
        <v>480</v>
      </c>
      <c r="C147" s="547">
        <f>SUM(C148:C152)</f>
        <v>0</v>
      </c>
      <c r="D147" s="547">
        <f>SUM(D148:D152)</f>
        <v>0</v>
      </c>
      <c r="E147" s="541">
        <f>SUM(E148:E152)</f>
        <v>0</v>
      </c>
    </row>
    <row r="148" spans="1:5" ht="12" customHeight="1">
      <c r="A148" s="12" t="s">
        <v>99</v>
      </c>
      <c r="B148" s="6" t="s">
        <v>475</v>
      </c>
      <c r="C148" s="436"/>
      <c r="D148" s="436"/>
      <c r="E148" s="297"/>
    </row>
    <row r="149" spans="1:5" ht="12" customHeight="1">
      <c r="A149" s="12" t="s">
        <v>100</v>
      </c>
      <c r="B149" s="6" t="s">
        <v>482</v>
      </c>
      <c r="C149" s="436"/>
      <c r="D149" s="436"/>
      <c r="E149" s="297"/>
    </row>
    <row r="150" spans="1:5" ht="12" customHeight="1">
      <c r="A150" s="12" t="s">
        <v>311</v>
      </c>
      <c r="B150" s="6" t="s">
        <v>477</v>
      </c>
      <c r="C150" s="436"/>
      <c r="D150" s="436"/>
      <c r="E150" s="297"/>
    </row>
    <row r="151" spans="1:5" ht="12" customHeight="1">
      <c r="A151" s="12" t="s">
        <v>312</v>
      </c>
      <c r="B151" s="6" t="s">
        <v>483</v>
      </c>
      <c r="C151" s="436"/>
      <c r="D151" s="436"/>
      <c r="E151" s="297"/>
    </row>
    <row r="152" spans="1:5" ht="12" customHeight="1" thickBot="1">
      <c r="A152" s="12" t="s">
        <v>481</v>
      </c>
      <c r="B152" s="6" t="s">
        <v>484</v>
      </c>
      <c r="C152" s="436"/>
      <c r="D152" s="436"/>
      <c r="E152" s="297"/>
    </row>
    <row r="153" spans="1:5" ht="12" customHeight="1" thickBot="1">
      <c r="A153" s="17" t="s">
        <v>26</v>
      </c>
      <c r="B153" s="145" t="s">
        <v>485</v>
      </c>
      <c r="C153" s="548"/>
      <c r="D153" s="548"/>
      <c r="E153" s="542"/>
    </row>
    <row r="154" spans="1:5" ht="12" customHeight="1" thickBot="1">
      <c r="A154" s="17" t="s">
        <v>27</v>
      </c>
      <c r="B154" s="145" t="s">
        <v>486</v>
      </c>
      <c r="C154" s="548"/>
      <c r="D154" s="548"/>
      <c r="E154" s="542"/>
    </row>
    <row r="155" spans="1:6" ht="15" customHeight="1" thickBot="1">
      <c r="A155" s="17" t="s">
        <v>28</v>
      </c>
      <c r="B155" s="145" t="s">
        <v>488</v>
      </c>
      <c r="C155" s="549">
        <f>+C131+C135+C142+C147+C153+C154</f>
        <v>0</v>
      </c>
      <c r="D155" s="549">
        <f>+D131+D135+D142+D147+D153+D154</f>
        <v>5223000</v>
      </c>
      <c r="E155" s="543">
        <f>+E131+E135+E142+E147+E153+E154</f>
        <v>5278750</v>
      </c>
      <c r="F155" s="146"/>
    </row>
    <row r="156" spans="1:5" s="1" customFormat="1" ht="12.75" customHeight="1" thickBot="1">
      <c r="A156" s="327" t="s">
        <v>29</v>
      </c>
      <c r="B156" s="417" t="s">
        <v>487</v>
      </c>
      <c r="C156" s="549">
        <f>+C130+C155</f>
        <v>465276000</v>
      </c>
      <c r="D156" s="549">
        <f>+D130+D155</f>
        <v>716814000</v>
      </c>
      <c r="E156" s="543">
        <f>+E130+E155</f>
        <v>408088302</v>
      </c>
    </row>
    <row r="157" ht="15.75">
      <c r="C157" s="420"/>
    </row>
    <row r="158" ht="15.75">
      <c r="C158" s="420"/>
    </row>
    <row r="159" ht="15.75">
      <c r="C159" s="420"/>
    </row>
    <row r="160" ht="16.5" customHeight="1">
      <c r="C160" s="420"/>
    </row>
    <row r="161" ht="15.75">
      <c r="C161" s="420"/>
    </row>
    <row r="162" ht="15.75">
      <c r="C162" s="420"/>
    </row>
    <row r="163" ht="15.75">
      <c r="C163" s="420"/>
    </row>
    <row r="164" ht="15.75">
      <c r="C164" s="420"/>
    </row>
    <row r="165" ht="15.75">
      <c r="C165" s="420"/>
    </row>
    <row r="166" ht="15.75">
      <c r="C166" s="420"/>
    </row>
    <row r="167" ht="15.75">
      <c r="C167" s="420"/>
    </row>
    <row r="168" ht="15.75">
      <c r="C168" s="420"/>
    </row>
    <row r="169" ht="15.75">
      <c r="C169" s="420"/>
    </row>
  </sheetData>
  <sheetProtection/>
  <mergeCells count="6">
    <mergeCell ref="A3:E3"/>
    <mergeCell ref="A91:E91"/>
    <mergeCell ref="A92:B92"/>
    <mergeCell ref="A4:B4"/>
    <mergeCell ref="A1:E1"/>
    <mergeCell ref="A2:E2"/>
  </mergeCells>
  <printOptions horizontalCentered="1"/>
  <pageMargins left="0.7874015748031497" right="0.7874015748031497" top="0.4724409448818898" bottom="0.4724409448818898" header="0" footer="0"/>
  <pageSetup fitToHeight="2" fitToWidth="3" horizontalDpi="600" verticalDpi="600" orientation="portrait" paperSize="9" scale="62" r:id="rId1"/>
  <headerFooter alignWithMargins="0">
    <oddHeader xml:space="preserve">&amp;R&amp;"Times New Roman CE,Félkövér dőlt"&amp;11 </oddHeader>
  </headerFooter>
  <rowBreaks count="1" manualBreakCount="1">
    <brk id="90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5"/>
  <sheetViews>
    <sheetView workbookViewId="0" topLeftCell="A1">
      <selection activeCell="A1" sqref="A1:D1"/>
    </sheetView>
  </sheetViews>
  <sheetFormatPr defaultColWidth="9.00390625" defaultRowHeight="12.75"/>
  <cols>
    <col min="1" max="1" width="88.625" style="49" customWidth="1"/>
    <col min="2" max="2" width="11.50390625" style="49" customWidth="1"/>
    <col min="3" max="3" width="7.125" style="49" customWidth="1"/>
    <col min="4" max="4" width="18.50390625" style="49" customWidth="1"/>
    <col min="5" max="16384" width="9.375" style="49" customWidth="1"/>
  </cols>
  <sheetData>
    <row r="1" spans="1:4" s="625" customFormat="1" ht="11.25">
      <c r="A1" s="664" t="s">
        <v>665</v>
      </c>
      <c r="B1" s="664"/>
      <c r="C1" s="664"/>
      <c r="D1" s="664"/>
    </row>
    <row r="2" spans="1:4" ht="47.25" customHeight="1">
      <c r="A2" s="714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2" s="714"/>
      <c r="C2" s="715"/>
      <c r="D2" s="715"/>
    </row>
    <row r="3" spans="1:4" s="51" customFormat="1" ht="15.75">
      <c r="A3" s="413"/>
      <c r="B3" s="413"/>
      <c r="C3" s="573"/>
      <c r="D3" s="573"/>
    </row>
    <row r="4" spans="1:4" ht="15.75">
      <c r="A4" s="413"/>
      <c r="B4" s="716" t="s">
        <v>14</v>
      </c>
      <c r="C4" s="717"/>
      <c r="D4" s="717"/>
    </row>
    <row r="5" spans="1:4" s="603" customFormat="1" ht="41.25" customHeight="1">
      <c r="A5" s="574" t="s">
        <v>53</v>
      </c>
      <c r="B5" s="575" t="s">
        <v>598</v>
      </c>
      <c r="C5" s="602" t="s">
        <v>599</v>
      </c>
      <c r="D5" s="576" t="s">
        <v>600</v>
      </c>
    </row>
    <row r="6" spans="1:4" ht="12.75">
      <c r="A6" s="577" t="s">
        <v>601</v>
      </c>
      <c r="B6" s="578"/>
      <c r="C6" s="579"/>
      <c r="D6" s="580">
        <f>SUM(D7,D8,D13,D14,D15,D16)</f>
        <v>61122339</v>
      </c>
    </row>
    <row r="7" spans="1:4" ht="12.75">
      <c r="A7" s="581" t="s">
        <v>602</v>
      </c>
      <c r="B7" s="582" t="s">
        <v>603</v>
      </c>
      <c r="C7" s="583">
        <v>7.01</v>
      </c>
      <c r="D7" s="584">
        <v>32105800</v>
      </c>
    </row>
    <row r="8" spans="1:4" ht="12.75">
      <c r="A8" s="581" t="s">
        <v>604</v>
      </c>
      <c r="B8" s="582"/>
      <c r="C8" s="583"/>
      <c r="D8" s="584">
        <f>SUM(D9:D12)</f>
        <v>8783580</v>
      </c>
    </row>
    <row r="9" spans="1:4" ht="12.75">
      <c r="A9" s="581" t="s">
        <v>605</v>
      </c>
      <c r="B9" s="582"/>
      <c r="C9" s="583"/>
      <c r="D9" s="584">
        <v>3978320</v>
      </c>
    </row>
    <row r="10" spans="1:4" ht="12.75">
      <c r="A10" s="581" t="s">
        <v>606</v>
      </c>
      <c r="B10" s="582"/>
      <c r="C10" s="583"/>
      <c r="D10" s="584">
        <v>3008000</v>
      </c>
    </row>
    <row r="11" spans="1:4" ht="12.75">
      <c r="A11" s="581" t="s">
        <v>607</v>
      </c>
      <c r="B11" s="582"/>
      <c r="C11" s="583"/>
      <c r="D11" s="584">
        <v>167400</v>
      </c>
    </row>
    <row r="12" spans="1:4" ht="12.75" customHeight="1">
      <c r="A12" s="581" t="s">
        <v>608</v>
      </c>
      <c r="B12" s="582"/>
      <c r="C12" s="585"/>
      <c r="D12" s="584">
        <v>1629860</v>
      </c>
    </row>
    <row r="13" spans="1:4" ht="12.75">
      <c r="A13" s="581" t="s">
        <v>609</v>
      </c>
      <c r="B13" s="582"/>
      <c r="C13" s="585"/>
      <c r="D13" s="584">
        <v>6000000</v>
      </c>
    </row>
    <row r="14" spans="1:4" ht="12.75">
      <c r="A14" s="581" t="s">
        <v>610</v>
      </c>
      <c r="B14" s="582"/>
      <c r="C14" s="585"/>
      <c r="D14" s="584">
        <v>30600</v>
      </c>
    </row>
    <row r="15" spans="1:4" ht="12.75">
      <c r="A15" s="581" t="s">
        <v>611</v>
      </c>
      <c r="B15" s="582"/>
      <c r="C15" s="585"/>
      <c r="D15" s="584">
        <v>14075994</v>
      </c>
    </row>
    <row r="16" spans="1:4" ht="12.75">
      <c r="A16" s="581" t="s">
        <v>631</v>
      </c>
      <c r="B16" s="582"/>
      <c r="C16" s="585"/>
      <c r="D16" s="584">
        <v>126365</v>
      </c>
    </row>
    <row r="17" spans="1:4" ht="24">
      <c r="A17" s="586" t="s">
        <v>612</v>
      </c>
      <c r="B17" s="587"/>
      <c r="C17" s="588"/>
      <c r="D17" s="580">
        <f>SUM(D18,D26,D30)</f>
        <v>30928967</v>
      </c>
    </row>
    <row r="18" spans="1:4" ht="21">
      <c r="A18" s="577" t="s">
        <v>613</v>
      </c>
      <c r="B18" s="578"/>
      <c r="C18" s="589"/>
      <c r="D18" s="590">
        <f>SUM(D20,D21,D23,,D24,D25)</f>
        <v>26678300</v>
      </c>
    </row>
    <row r="19" spans="1:4" ht="12.75">
      <c r="A19" s="581" t="s">
        <v>632</v>
      </c>
      <c r="B19" s="582"/>
      <c r="C19" s="585"/>
      <c r="D19" s="591"/>
    </row>
    <row r="20" spans="1:4" ht="12.75">
      <c r="A20" s="581" t="s">
        <v>614</v>
      </c>
      <c r="B20" s="582" t="s">
        <v>603</v>
      </c>
      <c r="C20" s="585">
        <v>5.1</v>
      </c>
      <c r="D20" s="584">
        <v>14647200</v>
      </c>
    </row>
    <row r="21" spans="1:4" s="52" customFormat="1" ht="19.5" customHeight="1">
      <c r="A21" s="592" t="s">
        <v>615</v>
      </c>
      <c r="B21" s="593" t="s">
        <v>603</v>
      </c>
      <c r="C21" s="585">
        <v>4</v>
      </c>
      <c r="D21" s="594">
        <v>4800000</v>
      </c>
    </row>
    <row r="22" spans="1:4" ht="12.75">
      <c r="A22" s="591" t="s">
        <v>633</v>
      </c>
      <c r="B22" s="583"/>
      <c r="C22" s="583"/>
      <c r="D22" s="591"/>
    </row>
    <row r="23" spans="1:4" ht="12.75">
      <c r="A23" s="591" t="s">
        <v>616</v>
      </c>
      <c r="B23" s="583" t="s">
        <v>603</v>
      </c>
      <c r="C23" s="583">
        <v>4.1</v>
      </c>
      <c r="D23" s="584">
        <v>5887600</v>
      </c>
    </row>
    <row r="24" spans="1:4" ht="12.75">
      <c r="A24" s="591" t="s">
        <v>617</v>
      </c>
      <c r="B24" s="583" t="s">
        <v>603</v>
      </c>
      <c r="C24" s="583">
        <v>2</v>
      </c>
      <c r="D24" s="584">
        <v>1200000</v>
      </c>
    </row>
    <row r="25" spans="1:4" ht="12.75">
      <c r="A25" s="591" t="s">
        <v>634</v>
      </c>
      <c r="B25" s="583" t="s">
        <v>603</v>
      </c>
      <c r="C25" s="583">
        <v>4.1</v>
      </c>
      <c r="D25" s="584">
        <v>143500</v>
      </c>
    </row>
    <row r="26" spans="1:4" ht="12.75">
      <c r="A26" s="596" t="s">
        <v>618</v>
      </c>
      <c r="B26" s="597"/>
      <c r="C26" s="597"/>
      <c r="D26" s="590">
        <f>SUM(D28,D29)</f>
        <v>3866667</v>
      </c>
    </row>
    <row r="27" spans="1:4" ht="12.75">
      <c r="A27" s="591" t="s">
        <v>632</v>
      </c>
      <c r="B27" s="583"/>
      <c r="C27" s="583"/>
      <c r="D27" s="591"/>
    </row>
    <row r="28" spans="1:4" ht="12.75">
      <c r="A28" s="591" t="s">
        <v>619</v>
      </c>
      <c r="B28" s="583" t="s">
        <v>603</v>
      </c>
      <c r="C28" s="583">
        <v>51</v>
      </c>
      <c r="D28" s="584">
        <v>2720000</v>
      </c>
    </row>
    <row r="29" spans="1:4" ht="12.75">
      <c r="A29" s="591" t="s">
        <v>620</v>
      </c>
      <c r="B29" s="583" t="s">
        <v>603</v>
      </c>
      <c r="C29" s="583">
        <v>43</v>
      </c>
      <c r="D29" s="584">
        <v>1146667</v>
      </c>
    </row>
    <row r="30" spans="1:4" ht="12.75">
      <c r="A30" s="591" t="s">
        <v>635</v>
      </c>
      <c r="B30" s="583"/>
      <c r="C30" s="583"/>
      <c r="D30" s="580">
        <v>384000</v>
      </c>
    </row>
    <row r="31" spans="1:4" ht="25.5">
      <c r="A31" s="595" t="s">
        <v>636</v>
      </c>
      <c r="B31" s="604" t="s">
        <v>603</v>
      </c>
      <c r="C31" s="605">
        <v>1</v>
      </c>
      <c r="D31" s="584">
        <v>384000</v>
      </c>
    </row>
    <row r="32" spans="1:4" ht="12.75">
      <c r="A32" s="718" t="s">
        <v>621</v>
      </c>
      <c r="B32" s="719"/>
      <c r="C32" s="720"/>
      <c r="D32" s="580">
        <f>SUM(D33,D34,D39)</f>
        <v>51515815</v>
      </c>
    </row>
    <row r="33" spans="1:4" ht="12.75">
      <c r="A33" s="591" t="s">
        <v>622</v>
      </c>
      <c r="B33" s="583" t="s">
        <v>603</v>
      </c>
      <c r="C33" s="583">
        <v>0</v>
      </c>
      <c r="D33" s="590">
        <v>15898676</v>
      </c>
    </row>
    <row r="34" spans="1:4" ht="12.75">
      <c r="A34" s="598" t="s">
        <v>623</v>
      </c>
      <c r="B34" s="579"/>
      <c r="C34" s="579"/>
      <c r="D34" s="590">
        <f>SUM(D35,D36,D37,D38)</f>
        <v>14536880</v>
      </c>
    </row>
    <row r="35" spans="1:4" ht="12.75">
      <c r="A35" s="591" t="s">
        <v>637</v>
      </c>
      <c r="B35" s="583"/>
      <c r="C35" s="583"/>
      <c r="D35" s="584">
        <v>6000000</v>
      </c>
    </row>
    <row r="36" spans="1:4" ht="12.75">
      <c r="A36" s="591" t="s">
        <v>624</v>
      </c>
      <c r="B36" s="583" t="s">
        <v>603</v>
      </c>
      <c r="C36" s="583">
        <v>33</v>
      </c>
      <c r="D36" s="584">
        <v>1826880</v>
      </c>
    </row>
    <row r="37" spans="1:4" ht="12.75">
      <c r="A37" s="591" t="s">
        <v>625</v>
      </c>
      <c r="B37" s="583" t="s">
        <v>603</v>
      </c>
      <c r="C37" s="583">
        <v>35</v>
      </c>
      <c r="D37" s="584">
        <v>5075000</v>
      </c>
    </row>
    <row r="38" spans="1:4" ht="12.75">
      <c r="A38" s="591" t="s">
        <v>626</v>
      </c>
      <c r="B38" s="583" t="s">
        <v>603</v>
      </c>
      <c r="C38" s="599">
        <v>15</v>
      </c>
      <c r="D38" s="584">
        <v>1635000</v>
      </c>
    </row>
    <row r="39" spans="1:4" ht="12.75">
      <c r="A39" s="598" t="s">
        <v>627</v>
      </c>
      <c r="B39" s="579" t="s">
        <v>603</v>
      </c>
      <c r="C39" s="600"/>
      <c r="D39" s="590">
        <f>SUM(D40:D42)</f>
        <v>21080259</v>
      </c>
    </row>
    <row r="40" spans="1:4" ht="12.75">
      <c r="A40" s="591" t="s">
        <v>628</v>
      </c>
      <c r="B40" s="583" t="s">
        <v>603</v>
      </c>
      <c r="C40" s="606">
        <v>4.03</v>
      </c>
      <c r="D40" s="584">
        <v>6576960</v>
      </c>
    </row>
    <row r="41" spans="1:4" ht="12.75">
      <c r="A41" s="591" t="s">
        <v>629</v>
      </c>
      <c r="B41" s="583"/>
      <c r="C41" s="599"/>
      <c r="D41" s="584">
        <v>12152049</v>
      </c>
    </row>
    <row r="42" spans="1:4" ht="12.75">
      <c r="A42" s="591" t="s">
        <v>638</v>
      </c>
      <c r="B42" s="583" t="s">
        <v>639</v>
      </c>
      <c r="C42" s="599">
        <v>4125</v>
      </c>
      <c r="D42" s="584">
        <v>2351250</v>
      </c>
    </row>
    <row r="43" spans="1:4" s="607" customFormat="1" ht="12.75">
      <c r="A43" s="598" t="s">
        <v>641</v>
      </c>
      <c r="B43" s="579"/>
      <c r="C43" s="600"/>
      <c r="D43" s="580">
        <v>1987020</v>
      </c>
    </row>
    <row r="44" spans="1:4" ht="25.5">
      <c r="A44" s="595" t="s">
        <v>640</v>
      </c>
      <c r="B44" s="583" t="s">
        <v>603</v>
      </c>
      <c r="C44" s="599">
        <v>1743</v>
      </c>
      <c r="D44" s="584">
        <v>1987020</v>
      </c>
    </row>
    <row r="45" spans="1:4" ht="15.75">
      <c r="A45" s="601" t="s">
        <v>630</v>
      </c>
      <c r="B45" s="712">
        <f>SUM(D32,D17,D6,D43)</f>
        <v>145554141</v>
      </c>
      <c r="C45" s="713"/>
      <c r="D45" s="713"/>
    </row>
  </sheetData>
  <sheetProtection/>
  <mergeCells count="5">
    <mergeCell ref="B45:D45"/>
    <mergeCell ref="A2:D2"/>
    <mergeCell ref="B4:D4"/>
    <mergeCell ref="A32:C32"/>
    <mergeCell ref="A1:D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workbookViewId="0" topLeftCell="A1">
      <selection activeCell="B11" sqref="B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2.75">
      <c r="A1" s="725" t="s">
        <v>658</v>
      </c>
      <c r="B1" s="725"/>
      <c r="C1" s="725"/>
      <c r="D1" s="725"/>
    </row>
    <row r="2" spans="1:4" ht="45" customHeight="1">
      <c r="A2" s="724" t="s">
        <v>659</v>
      </c>
      <c r="B2" s="724"/>
      <c r="C2" s="724"/>
      <c r="D2" s="724"/>
    </row>
    <row r="3" spans="1:4" ht="17.25" customHeight="1">
      <c r="A3" s="412"/>
      <c r="B3" s="412"/>
      <c r="C3" s="412"/>
      <c r="D3" s="412"/>
    </row>
    <row r="4" spans="1:4" ht="13.5" thickBot="1">
      <c r="A4" s="236"/>
      <c r="B4" s="236"/>
      <c r="C4" s="721" t="s">
        <v>646</v>
      </c>
      <c r="D4" s="721"/>
    </row>
    <row r="5" spans="1:4" ht="42.75" customHeight="1" thickBot="1">
      <c r="A5" s="414" t="s">
        <v>72</v>
      </c>
      <c r="B5" s="415" t="s">
        <v>128</v>
      </c>
      <c r="C5" s="415" t="s">
        <v>129</v>
      </c>
      <c r="D5" s="416" t="s">
        <v>15</v>
      </c>
    </row>
    <row r="6" spans="1:4" ht="35.25" customHeight="1">
      <c r="A6" s="237" t="s">
        <v>19</v>
      </c>
      <c r="B6" s="29" t="s">
        <v>594</v>
      </c>
      <c r="C6" s="608" t="s">
        <v>642</v>
      </c>
      <c r="D6" s="30">
        <v>800000</v>
      </c>
    </row>
    <row r="7" spans="1:4" ht="15.75" customHeight="1">
      <c r="A7" s="238" t="s">
        <v>20</v>
      </c>
      <c r="B7" s="31" t="s">
        <v>643</v>
      </c>
      <c r="C7" s="31" t="s">
        <v>644</v>
      </c>
      <c r="D7" s="32">
        <v>820000</v>
      </c>
    </row>
    <row r="8" spans="1:4" ht="15.75" customHeight="1">
      <c r="A8" s="238" t="s">
        <v>21</v>
      </c>
      <c r="B8" s="31"/>
      <c r="C8" s="31"/>
      <c r="D8" s="32"/>
    </row>
    <row r="9" spans="1:4" ht="15.75" customHeight="1">
      <c r="A9" s="238" t="s">
        <v>22</v>
      </c>
      <c r="B9" s="31"/>
      <c r="C9" s="31"/>
      <c r="D9" s="32"/>
    </row>
    <row r="10" spans="1:4" ht="15.75" customHeight="1">
      <c r="A10" s="238" t="s">
        <v>23</v>
      </c>
      <c r="B10" s="31"/>
      <c r="C10" s="31"/>
      <c r="D10" s="32"/>
    </row>
    <row r="11" spans="1:4" ht="15.75" customHeight="1">
      <c r="A11" s="238" t="s">
        <v>24</v>
      </c>
      <c r="B11" s="31"/>
      <c r="C11" s="31"/>
      <c r="D11" s="32"/>
    </row>
    <row r="12" spans="1:4" ht="15.75" customHeight="1">
      <c r="A12" s="238" t="s">
        <v>25</v>
      </c>
      <c r="B12" s="31"/>
      <c r="C12" s="31"/>
      <c r="D12" s="32"/>
    </row>
    <row r="13" spans="1:4" ht="15.75" customHeight="1">
      <c r="A13" s="238" t="s">
        <v>26</v>
      </c>
      <c r="B13" s="31"/>
      <c r="C13" s="31"/>
      <c r="D13" s="32"/>
    </row>
    <row r="14" spans="1:4" ht="15.75" customHeight="1">
      <c r="A14" s="238" t="s">
        <v>27</v>
      </c>
      <c r="B14" s="31"/>
      <c r="C14" s="31"/>
      <c r="D14" s="32"/>
    </row>
    <row r="15" spans="1:4" ht="15.75" customHeight="1">
      <c r="A15" s="238" t="s">
        <v>28</v>
      </c>
      <c r="B15" s="31"/>
      <c r="C15" s="31"/>
      <c r="D15" s="32"/>
    </row>
    <row r="16" spans="1:4" ht="15.75" customHeight="1">
      <c r="A16" s="238" t="s">
        <v>29</v>
      </c>
      <c r="B16" s="31"/>
      <c r="C16" s="31"/>
      <c r="D16" s="32"/>
    </row>
    <row r="17" spans="1:4" ht="15.75" customHeight="1">
      <c r="A17" s="238" t="s">
        <v>30</v>
      </c>
      <c r="B17" s="31"/>
      <c r="C17" s="31"/>
      <c r="D17" s="32"/>
    </row>
    <row r="18" spans="1:4" ht="15.75" customHeight="1">
      <c r="A18" s="238" t="s">
        <v>31</v>
      </c>
      <c r="B18" s="31"/>
      <c r="C18" s="31"/>
      <c r="D18" s="32"/>
    </row>
    <row r="19" spans="1:4" ht="15.75" customHeight="1">
      <c r="A19" s="238" t="s">
        <v>32</v>
      </c>
      <c r="B19" s="31"/>
      <c r="C19" s="31"/>
      <c r="D19" s="32"/>
    </row>
    <row r="20" spans="1:4" ht="15.75" customHeight="1">
      <c r="A20" s="238" t="s">
        <v>33</v>
      </c>
      <c r="B20" s="31"/>
      <c r="C20" s="31"/>
      <c r="D20" s="32"/>
    </row>
    <row r="21" spans="1:4" ht="15.75" customHeight="1">
      <c r="A21" s="238" t="s">
        <v>34</v>
      </c>
      <c r="B21" s="31"/>
      <c r="C21" s="31"/>
      <c r="D21" s="32"/>
    </row>
    <row r="22" spans="1:4" ht="15.75" customHeight="1">
      <c r="A22" s="238" t="s">
        <v>35</v>
      </c>
      <c r="B22" s="31"/>
      <c r="C22" s="31"/>
      <c r="D22" s="32"/>
    </row>
    <row r="23" spans="1:4" ht="15.75" customHeight="1">
      <c r="A23" s="238" t="s">
        <v>36</v>
      </c>
      <c r="B23" s="31"/>
      <c r="C23" s="31"/>
      <c r="D23" s="32"/>
    </row>
    <row r="24" spans="1:4" ht="15.75" customHeight="1">
      <c r="A24" s="238" t="s">
        <v>37</v>
      </c>
      <c r="B24" s="31"/>
      <c r="C24" s="31"/>
      <c r="D24" s="32"/>
    </row>
    <row r="25" spans="1:4" ht="15.75" customHeight="1">
      <c r="A25" s="238" t="s">
        <v>38</v>
      </c>
      <c r="B25" s="31"/>
      <c r="C25" s="31"/>
      <c r="D25" s="32"/>
    </row>
    <row r="26" spans="1:4" ht="15.75" customHeight="1">
      <c r="A26" s="238" t="s">
        <v>39</v>
      </c>
      <c r="B26" s="31"/>
      <c r="C26" s="31"/>
      <c r="D26" s="32"/>
    </row>
    <row r="27" spans="1:4" ht="15.75" customHeight="1">
      <c r="A27" s="238" t="s">
        <v>40</v>
      </c>
      <c r="B27" s="31"/>
      <c r="C27" s="31"/>
      <c r="D27" s="32"/>
    </row>
    <row r="28" spans="1:4" ht="15.75" customHeight="1">
      <c r="A28" s="238" t="s">
        <v>41</v>
      </c>
      <c r="B28" s="31"/>
      <c r="C28" s="31"/>
      <c r="D28" s="32"/>
    </row>
    <row r="29" spans="1:4" ht="15.75" customHeight="1">
      <c r="A29" s="238" t="s">
        <v>42</v>
      </c>
      <c r="B29" s="31"/>
      <c r="C29" s="31"/>
      <c r="D29" s="32"/>
    </row>
    <row r="30" spans="1:4" ht="15.75" customHeight="1">
      <c r="A30" s="238" t="s">
        <v>43</v>
      </c>
      <c r="B30" s="31"/>
      <c r="C30" s="31"/>
      <c r="D30" s="32"/>
    </row>
    <row r="31" spans="1:4" ht="15.75" customHeight="1">
      <c r="A31" s="238" t="s">
        <v>44</v>
      </c>
      <c r="B31" s="31"/>
      <c r="C31" s="31"/>
      <c r="D31" s="32"/>
    </row>
    <row r="32" spans="1:4" ht="15.75" customHeight="1">
      <c r="A32" s="238" t="s">
        <v>45</v>
      </c>
      <c r="B32" s="31"/>
      <c r="C32" s="31"/>
      <c r="D32" s="32"/>
    </row>
    <row r="33" spans="1:4" ht="15.75" customHeight="1">
      <c r="A33" s="238" t="s">
        <v>46</v>
      </c>
      <c r="B33" s="31"/>
      <c r="C33" s="31"/>
      <c r="D33" s="32"/>
    </row>
    <row r="34" spans="1:4" ht="15.75" customHeight="1">
      <c r="A34" s="238" t="s">
        <v>47</v>
      </c>
      <c r="B34" s="31"/>
      <c r="C34" s="31"/>
      <c r="D34" s="32"/>
    </row>
    <row r="35" spans="1:4" ht="15.75" customHeight="1">
      <c r="A35" s="238" t="s">
        <v>130</v>
      </c>
      <c r="B35" s="31"/>
      <c r="C35" s="31"/>
      <c r="D35" s="100"/>
    </row>
    <row r="36" spans="1:4" ht="15.75" customHeight="1">
      <c r="A36" s="238" t="s">
        <v>131</v>
      </c>
      <c r="B36" s="31"/>
      <c r="C36" s="31"/>
      <c r="D36" s="100"/>
    </row>
    <row r="37" spans="1:4" ht="15.75" customHeight="1">
      <c r="A37" s="238" t="s">
        <v>132</v>
      </c>
      <c r="B37" s="31"/>
      <c r="C37" s="31"/>
      <c r="D37" s="100"/>
    </row>
    <row r="38" spans="1:4" ht="15.75" customHeight="1" thickBot="1">
      <c r="A38" s="239" t="s">
        <v>133</v>
      </c>
      <c r="B38" s="33"/>
      <c r="C38" s="33"/>
      <c r="D38" s="101"/>
    </row>
    <row r="39" spans="1:4" ht="15.75" customHeight="1" thickBot="1">
      <c r="A39" s="722" t="s">
        <v>54</v>
      </c>
      <c r="B39" s="723"/>
      <c r="C39" s="240"/>
      <c r="D39" s="241">
        <f>SUM(D6:D38)</f>
        <v>1620000</v>
      </c>
    </row>
    <row r="40" ht="12.75">
      <c r="A40" t="s">
        <v>207</v>
      </c>
    </row>
  </sheetData>
  <sheetProtection/>
  <mergeCells count="4">
    <mergeCell ref="C4:D4"/>
    <mergeCell ref="A39:B39"/>
    <mergeCell ref="A2:D2"/>
    <mergeCell ref="A1:D1"/>
  </mergeCells>
  <conditionalFormatting sqref="D39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tabSelected="1" zoomScale="120" zoomScaleNormal="120" zoomScaleSheetLayoutView="100" workbookViewId="0" topLeftCell="A13">
      <selection activeCell="B11" sqref="B11"/>
    </sheetView>
  </sheetViews>
  <sheetFormatPr defaultColWidth="9.00390625" defaultRowHeight="12.75"/>
  <cols>
    <col min="1" max="1" width="9.00390625" style="418" customWidth="1"/>
    <col min="2" max="2" width="66.375" style="418" bestFit="1" customWidth="1"/>
    <col min="3" max="3" width="15.50390625" style="419" customWidth="1"/>
    <col min="4" max="5" width="15.50390625" style="418" customWidth="1"/>
    <col min="6" max="6" width="9.00390625" style="451" customWidth="1"/>
    <col min="7" max="16384" width="9.375" style="451" customWidth="1"/>
  </cols>
  <sheetData>
    <row r="1" spans="1:5" ht="15.75">
      <c r="A1" s="635" t="s">
        <v>657</v>
      </c>
      <c r="B1" s="635"/>
      <c r="C1" s="635"/>
      <c r="D1" s="635"/>
      <c r="E1" s="635"/>
    </row>
    <row r="2" spans="1:5" ht="39" customHeight="1">
      <c r="A2" s="629" t="s">
        <v>656</v>
      </c>
      <c r="B2" s="638"/>
      <c r="C2" s="638"/>
      <c r="D2" s="638"/>
      <c r="E2" s="638"/>
    </row>
    <row r="3" spans="1:5" ht="15.75" customHeight="1">
      <c r="A3" s="628" t="s">
        <v>16</v>
      </c>
      <c r="B3" s="628"/>
      <c r="C3" s="628"/>
      <c r="D3" s="628"/>
      <c r="E3" s="628"/>
    </row>
    <row r="4" spans="1:5" ht="15.75" customHeight="1" thickBot="1">
      <c r="A4" s="627" t="s">
        <v>157</v>
      </c>
      <c r="B4" s="627"/>
      <c r="D4" s="162"/>
      <c r="E4" s="338" t="s">
        <v>238</v>
      </c>
    </row>
    <row r="5" spans="1:5" ht="37.5" customHeight="1" thickBot="1">
      <c r="A5" s="20" t="s">
        <v>72</v>
      </c>
      <c r="B5" s="21" t="s">
        <v>18</v>
      </c>
      <c r="C5" s="21" t="str">
        <f>+CONCATENATE(LEFT(ÖSSZEFÜGGÉSEK!A5,4)+1,". évi")</f>
        <v>2017. évi</v>
      </c>
      <c r="D5" s="443" t="str">
        <f>+CONCATENATE(LEFT(ÖSSZEFÜGGÉSEK!A5,4)+2,". évi")</f>
        <v>2018. évi</v>
      </c>
      <c r="E5" s="184" t="str">
        <f>+CONCATENATE(LEFT(ÖSSZEFÜGGÉSEK!A5,4)+3,". évi")</f>
        <v>2019. évi</v>
      </c>
    </row>
    <row r="6" spans="1:5" s="452" customFormat="1" ht="12" customHeight="1" thickBot="1">
      <c r="A6" s="34" t="s">
        <v>508</v>
      </c>
      <c r="B6" s="35" t="s">
        <v>509</v>
      </c>
      <c r="C6" s="35" t="s">
        <v>510</v>
      </c>
      <c r="D6" s="35" t="s">
        <v>512</v>
      </c>
      <c r="E6" s="486" t="s">
        <v>511</v>
      </c>
    </row>
    <row r="7" spans="1:5" s="453" customFormat="1" ht="12" customHeight="1" thickBot="1">
      <c r="A7" s="17" t="s">
        <v>19</v>
      </c>
      <c r="B7" s="18" t="s">
        <v>546</v>
      </c>
      <c r="C7" s="503">
        <v>164375</v>
      </c>
      <c r="D7" s="503">
        <v>165000</v>
      </c>
      <c r="E7" s="504">
        <v>165000</v>
      </c>
    </row>
    <row r="8" spans="1:5" s="453" customFormat="1" ht="12" customHeight="1" thickBot="1">
      <c r="A8" s="17" t="s">
        <v>20</v>
      </c>
      <c r="B8" s="324" t="s">
        <v>389</v>
      </c>
      <c r="C8" s="503">
        <v>130000</v>
      </c>
      <c r="D8" s="503">
        <v>128000</v>
      </c>
      <c r="E8" s="504">
        <v>128000</v>
      </c>
    </row>
    <row r="9" spans="1:5" s="453" customFormat="1" ht="12" customHeight="1" thickBot="1">
      <c r="A9" s="17" t="s">
        <v>21</v>
      </c>
      <c r="B9" s="18" t="s">
        <v>397</v>
      </c>
      <c r="C9" s="503">
        <v>50</v>
      </c>
      <c r="D9" s="503">
        <v>40</v>
      </c>
      <c r="E9" s="504">
        <v>40</v>
      </c>
    </row>
    <row r="10" spans="1:5" s="453" customFormat="1" ht="12" customHeight="1" thickBot="1">
      <c r="A10" s="17" t="s">
        <v>178</v>
      </c>
      <c r="B10" s="18" t="s">
        <v>278</v>
      </c>
      <c r="C10" s="442">
        <f>SUM(C11:C17)</f>
        <v>9360</v>
      </c>
      <c r="D10" s="442">
        <f>SUM(D11:D17)</f>
        <v>9360</v>
      </c>
      <c r="E10" s="485">
        <f>SUM(E11:E17)</f>
        <v>9360</v>
      </c>
    </row>
    <row r="11" spans="1:5" s="453" customFormat="1" ht="12" customHeight="1">
      <c r="A11" s="12" t="s">
        <v>279</v>
      </c>
      <c r="B11" s="454" t="s">
        <v>597</v>
      </c>
      <c r="C11" s="437">
        <v>1400</v>
      </c>
      <c r="D11" s="437">
        <v>1400</v>
      </c>
      <c r="E11" s="298">
        <v>1400</v>
      </c>
    </row>
    <row r="12" spans="1:5" s="453" customFormat="1" ht="12" customHeight="1">
      <c r="A12" s="11" t="s">
        <v>280</v>
      </c>
      <c r="B12" s="455" t="s">
        <v>571</v>
      </c>
      <c r="C12" s="436"/>
      <c r="D12" s="436"/>
      <c r="E12" s="297"/>
    </row>
    <row r="13" spans="1:5" s="453" customFormat="1" ht="12" customHeight="1">
      <c r="A13" s="11" t="s">
        <v>281</v>
      </c>
      <c r="B13" s="455" t="s">
        <v>572</v>
      </c>
      <c r="C13" s="436">
        <v>6000</v>
      </c>
      <c r="D13" s="436">
        <v>6000</v>
      </c>
      <c r="E13" s="297">
        <v>6000</v>
      </c>
    </row>
    <row r="14" spans="1:5" s="453" customFormat="1" ht="12" customHeight="1">
      <c r="A14" s="11" t="s">
        <v>282</v>
      </c>
      <c r="B14" s="455" t="s">
        <v>573</v>
      </c>
      <c r="C14" s="436"/>
      <c r="D14" s="436"/>
      <c r="E14" s="297"/>
    </row>
    <row r="15" spans="1:5" s="453" customFormat="1" ht="12" customHeight="1">
      <c r="A15" s="11" t="s">
        <v>567</v>
      </c>
      <c r="B15" s="455" t="s">
        <v>283</v>
      </c>
      <c r="C15" s="436">
        <v>1800</v>
      </c>
      <c r="D15" s="436">
        <v>1800</v>
      </c>
      <c r="E15" s="297">
        <v>1800</v>
      </c>
    </row>
    <row r="16" spans="1:5" s="453" customFormat="1" ht="12" customHeight="1">
      <c r="A16" s="11" t="s">
        <v>568</v>
      </c>
      <c r="B16" s="455" t="s">
        <v>284</v>
      </c>
      <c r="C16" s="436"/>
      <c r="D16" s="436"/>
      <c r="E16" s="297"/>
    </row>
    <row r="17" spans="1:5" s="453" customFormat="1" ht="12" customHeight="1" thickBot="1">
      <c r="A17" s="13" t="s">
        <v>569</v>
      </c>
      <c r="B17" s="456" t="s">
        <v>285</v>
      </c>
      <c r="C17" s="438">
        <v>160</v>
      </c>
      <c r="D17" s="438">
        <v>160</v>
      </c>
      <c r="E17" s="299">
        <v>160</v>
      </c>
    </row>
    <row r="18" spans="1:5" s="453" customFormat="1" ht="12" customHeight="1" thickBot="1">
      <c r="A18" s="17" t="s">
        <v>23</v>
      </c>
      <c r="B18" s="18" t="s">
        <v>549</v>
      </c>
      <c r="C18" s="503">
        <v>13500</v>
      </c>
      <c r="D18" s="503">
        <v>14100</v>
      </c>
      <c r="E18" s="504">
        <v>14100</v>
      </c>
    </row>
    <row r="19" spans="1:5" s="453" customFormat="1" ht="12" customHeight="1" thickBot="1">
      <c r="A19" s="17" t="s">
        <v>24</v>
      </c>
      <c r="B19" s="18" t="s">
        <v>10</v>
      </c>
      <c r="C19" s="503"/>
      <c r="D19" s="503"/>
      <c r="E19" s="504"/>
    </row>
    <row r="20" spans="1:5" s="453" customFormat="1" ht="12" customHeight="1" thickBot="1">
      <c r="A20" s="17" t="s">
        <v>185</v>
      </c>
      <c r="B20" s="18" t="s">
        <v>548</v>
      </c>
      <c r="C20" s="503">
        <v>24</v>
      </c>
      <c r="D20" s="503">
        <v>24</v>
      </c>
      <c r="E20" s="504">
        <v>24</v>
      </c>
    </row>
    <row r="21" spans="1:5" s="453" customFormat="1" ht="12" customHeight="1" thickBot="1">
      <c r="A21" s="17" t="s">
        <v>26</v>
      </c>
      <c r="B21" s="324" t="s">
        <v>547</v>
      </c>
      <c r="C21" s="503"/>
      <c r="D21" s="503"/>
      <c r="E21" s="504"/>
    </row>
    <row r="22" spans="1:5" s="453" customFormat="1" ht="12" customHeight="1" thickBot="1">
      <c r="A22" s="17" t="s">
        <v>27</v>
      </c>
      <c r="B22" s="18" t="s">
        <v>318</v>
      </c>
      <c r="C22" s="442">
        <f>+C7+C8+C9+C10+C18+C19+C20+C21</f>
        <v>317309</v>
      </c>
      <c r="D22" s="442">
        <f>+D7+D8+D9+D10+D18+D19+D20+D21</f>
        <v>316524</v>
      </c>
      <c r="E22" s="335">
        <f>+E7+E8+E9+E10+E18+E19+E20+E21</f>
        <v>316524</v>
      </c>
    </row>
    <row r="23" spans="1:5" s="453" customFormat="1" ht="12" customHeight="1" thickBot="1">
      <c r="A23" s="17" t="s">
        <v>28</v>
      </c>
      <c r="B23" s="18" t="s">
        <v>550</v>
      </c>
      <c r="C23" s="557">
        <v>5000</v>
      </c>
      <c r="D23" s="557">
        <v>6100</v>
      </c>
      <c r="E23" s="558">
        <v>6100</v>
      </c>
    </row>
    <row r="24" spans="1:5" s="453" customFormat="1" ht="12" customHeight="1" thickBot="1">
      <c r="A24" s="17" t="s">
        <v>29</v>
      </c>
      <c r="B24" s="18" t="s">
        <v>551</v>
      </c>
      <c r="C24" s="442">
        <f>+C22+C23</f>
        <v>322309</v>
      </c>
      <c r="D24" s="442">
        <f>+D22+D23</f>
        <v>322624</v>
      </c>
      <c r="E24" s="485">
        <f>+E22+E23</f>
        <v>322624</v>
      </c>
    </row>
    <row r="25" spans="1:5" s="453" customFormat="1" ht="12" customHeight="1">
      <c r="A25" s="406"/>
      <c r="B25" s="407"/>
      <c r="C25" s="408"/>
      <c r="D25" s="554"/>
      <c r="E25" s="555"/>
    </row>
    <row r="26" spans="1:5" s="453" customFormat="1" ht="12" customHeight="1">
      <c r="A26" s="628" t="s">
        <v>48</v>
      </c>
      <c r="B26" s="628"/>
      <c r="C26" s="628"/>
      <c r="D26" s="628"/>
      <c r="E26" s="628"/>
    </row>
    <row r="27" spans="1:5" s="453" customFormat="1" ht="12" customHeight="1" thickBot="1">
      <c r="A27" s="632" t="s">
        <v>158</v>
      </c>
      <c r="B27" s="632"/>
      <c r="C27" s="419"/>
      <c r="D27" s="162"/>
      <c r="E27" s="338" t="s">
        <v>238</v>
      </c>
    </row>
    <row r="28" spans="1:6" s="453" customFormat="1" ht="24" customHeight="1" thickBot="1">
      <c r="A28" s="20" t="s">
        <v>17</v>
      </c>
      <c r="B28" s="21" t="s">
        <v>49</v>
      </c>
      <c r="C28" s="21" t="str">
        <f>+C5</f>
        <v>2017. évi</v>
      </c>
      <c r="D28" s="21" t="str">
        <f>+D5</f>
        <v>2018. évi</v>
      </c>
      <c r="E28" s="184" t="str">
        <f>+E5</f>
        <v>2019. évi</v>
      </c>
      <c r="F28" s="556"/>
    </row>
    <row r="29" spans="1:6" s="453" customFormat="1" ht="12" customHeight="1" thickBot="1">
      <c r="A29" s="446" t="s">
        <v>508</v>
      </c>
      <c r="B29" s="447" t="s">
        <v>509</v>
      </c>
      <c r="C29" s="447" t="s">
        <v>510</v>
      </c>
      <c r="D29" s="447" t="s">
        <v>512</v>
      </c>
      <c r="E29" s="550" t="s">
        <v>511</v>
      </c>
      <c r="F29" s="556"/>
    </row>
    <row r="30" spans="1:6" s="453" customFormat="1" ht="15" customHeight="1" thickBot="1">
      <c r="A30" s="17" t="s">
        <v>19</v>
      </c>
      <c r="B30" s="27" t="s">
        <v>552</v>
      </c>
      <c r="C30" s="503">
        <v>322259</v>
      </c>
      <c r="D30" s="503">
        <v>322484</v>
      </c>
      <c r="E30" s="499">
        <v>322584</v>
      </c>
      <c r="F30" s="556"/>
    </row>
    <row r="31" spans="1:5" ht="12" customHeight="1" thickBot="1">
      <c r="A31" s="528" t="s">
        <v>20</v>
      </c>
      <c r="B31" s="551" t="s">
        <v>557</v>
      </c>
      <c r="C31" s="552">
        <f>+C32+C33+C34</f>
        <v>50</v>
      </c>
      <c r="D31" s="552">
        <f>+D32+D33+D34</f>
        <v>40</v>
      </c>
      <c r="E31" s="553">
        <f>+E32+E33+E34</f>
        <v>40</v>
      </c>
    </row>
    <row r="32" spans="1:5" ht="12" customHeight="1">
      <c r="A32" s="12" t="s">
        <v>107</v>
      </c>
      <c r="B32" s="5" t="s">
        <v>237</v>
      </c>
      <c r="C32" s="437">
        <v>50</v>
      </c>
      <c r="D32" s="437">
        <v>40</v>
      </c>
      <c r="E32" s="298">
        <v>40</v>
      </c>
    </row>
    <row r="33" spans="1:5" ht="12" customHeight="1">
      <c r="A33" s="12" t="s">
        <v>108</v>
      </c>
      <c r="B33" s="9" t="s">
        <v>192</v>
      </c>
      <c r="C33" s="436"/>
      <c r="D33" s="436"/>
      <c r="E33" s="297"/>
    </row>
    <row r="34" spans="1:5" ht="12" customHeight="1" thickBot="1">
      <c r="A34" s="12" t="s">
        <v>109</v>
      </c>
      <c r="B34" s="326" t="s">
        <v>240</v>
      </c>
      <c r="C34" s="436"/>
      <c r="D34" s="436"/>
      <c r="E34" s="297"/>
    </row>
    <row r="35" spans="1:5" ht="12" customHeight="1" thickBot="1">
      <c r="A35" s="17" t="s">
        <v>21</v>
      </c>
      <c r="B35" s="145" t="s">
        <v>463</v>
      </c>
      <c r="C35" s="435">
        <f>+C30+C31</f>
        <v>322309</v>
      </c>
      <c r="D35" s="435">
        <f>+D30+D31</f>
        <v>322524</v>
      </c>
      <c r="E35" s="296">
        <f>+E30+E31</f>
        <v>322624</v>
      </c>
    </row>
    <row r="36" spans="1:6" ht="15" customHeight="1" thickBot="1">
      <c r="A36" s="17" t="s">
        <v>22</v>
      </c>
      <c r="B36" s="145" t="s">
        <v>553</v>
      </c>
      <c r="C36" s="559"/>
      <c r="D36" s="559"/>
      <c r="E36" s="560"/>
      <c r="F36" s="466"/>
    </row>
    <row r="37" spans="1:5" s="453" customFormat="1" ht="12.75" customHeight="1" thickBot="1">
      <c r="A37" s="327" t="s">
        <v>23</v>
      </c>
      <c r="B37" s="417" t="s">
        <v>554</v>
      </c>
      <c r="C37" s="549">
        <f>+C35+C36</f>
        <v>322309</v>
      </c>
      <c r="D37" s="549">
        <f>+D35+D36</f>
        <v>322524</v>
      </c>
      <c r="E37" s="543">
        <f>+E35+E36</f>
        <v>322624</v>
      </c>
    </row>
    <row r="38" ht="15.75">
      <c r="C38" s="418"/>
    </row>
    <row r="39" ht="15.75">
      <c r="C39" s="418"/>
    </row>
    <row r="40" ht="15.75">
      <c r="C40" s="418"/>
    </row>
    <row r="41" ht="16.5" customHeight="1">
      <c r="C41" s="418"/>
    </row>
    <row r="42" ht="15.75">
      <c r="C42" s="418"/>
    </row>
    <row r="43" ht="15.75">
      <c r="C43" s="418"/>
    </row>
    <row r="44" spans="6:7" s="418" customFormat="1" ht="15.75">
      <c r="F44" s="451"/>
      <c r="G44" s="451"/>
    </row>
    <row r="45" spans="6:7" s="418" customFormat="1" ht="15.75">
      <c r="F45" s="451"/>
      <c r="G45" s="451"/>
    </row>
    <row r="46" spans="6:7" s="418" customFormat="1" ht="15.75">
      <c r="F46" s="451"/>
      <c r="G46" s="451"/>
    </row>
    <row r="47" spans="6:7" s="418" customFormat="1" ht="15.75">
      <c r="F47" s="451"/>
      <c r="G47" s="451"/>
    </row>
    <row r="48" spans="6:7" s="418" customFormat="1" ht="15.75">
      <c r="F48" s="451"/>
      <c r="G48" s="451"/>
    </row>
    <row r="49" spans="6:7" s="418" customFormat="1" ht="15.75">
      <c r="F49" s="451"/>
      <c r="G49" s="451"/>
    </row>
    <row r="50" spans="6:7" s="418" customFormat="1" ht="15.75">
      <c r="F50" s="451"/>
      <c r="G50" s="451"/>
    </row>
  </sheetData>
  <sheetProtection/>
  <mergeCells count="6">
    <mergeCell ref="A3:E3"/>
    <mergeCell ref="A4:B4"/>
    <mergeCell ref="A26:E26"/>
    <mergeCell ref="A27:B27"/>
    <mergeCell ref="A2:E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CE,Félkövér"&amp;12Győrtelek Község Önkormányzat 
2016.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18" customWidth="1"/>
    <col min="2" max="2" width="91.625" style="418" customWidth="1"/>
    <col min="3" max="3" width="21.625" style="419" customWidth="1"/>
    <col min="4" max="4" width="9.00390625" style="451" customWidth="1"/>
    <col min="5" max="16384" width="9.375" style="451" customWidth="1"/>
  </cols>
  <sheetData>
    <row r="1" spans="1:3" ht="15.75">
      <c r="A1" s="637" t="s">
        <v>668</v>
      </c>
      <c r="B1" s="637"/>
      <c r="C1" s="637"/>
    </row>
    <row r="2" spans="1:3" ht="44.25" customHeight="1">
      <c r="A2" s="629" t="s">
        <v>651</v>
      </c>
      <c r="B2" s="638"/>
      <c r="C2" s="638"/>
    </row>
    <row r="3" spans="1:3" ht="15.75" customHeight="1">
      <c r="A3" s="628" t="s">
        <v>16</v>
      </c>
      <c r="B3" s="628"/>
      <c r="C3" s="628"/>
    </row>
    <row r="4" spans="1:3" s="611" customFormat="1" ht="13.5" customHeight="1" thickBot="1">
      <c r="A4" s="639" t="s">
        <v>157</v>
      </c>
      <c r="B4" s="639"/>
      <c r="C4" s="610" t="s">
        <v>645</v>
      </c>
    </row>
    <row r="5" spans="1:3" ht="21" customHeight="1" thickBot="1">
      <c r="A5" s="20" t="s">
        <v>649</v>
      </c>
      <c r="B5" s="21" t="s">
        <v>18</v>
      </c>
      <c r="C5" s="41" t="str">
        <f>+CONCATENATE(LEFT(ÖSSZEFÜGGÉSEK!A5,4),". évi előirányzat")</f>
        <v>2016. évi előirányzat</v>
      </c>
    </row>
    <row r="6" spans="1:3" s="452" customFormat="1" ht="12" customHeight="1" thickBot="1">
      <c r="A6" s="446"/>
      <c r="B6" s="447" t="s">
        <v>508</v>
      </c>
      <c r="C6" s="448" t="s">
        <v>509</v>
      </c>
    </row>
    <row r="7" spans="1:3" s="453" customFormat="1" ht="12" customHeight="1" thickBot="1">
      <c r="A7" s="17" t="s">
        <v>19</v>
      </c>
      <c r="B7" s="18" t="s">
        <v>263</v>
      </c>
      <c r="C7" s="329">
        <f>+C8+C9+C10+C11+C12+C13</f>
        <v>0</v>
      </c>
    </row>
    <row r="8" spans="1:3" s="453" customFormat="1" ht="12" customHeight="1">
      <c r="A8" s="12" t="s">
        <v>101</v>
      </c>
      <c r="B8" s="454" t="s">
        <v>264</v>
      </c>
      <c r="C8" s="332"/>
    </row>
    <row r="9" spans="1:3" s="453" customFormat="1" ht="12" customHeight="1">
      <c r="A9" s="11" t="s">
        <v>102</v>
      </c>
      <c r="B9" s="455" t="s">
        <v>265</v>
      </c>
      <c r="C9" s="331"/>
    </row>
    <row r="10" spans="1:3" s="453" customFormat="1" ht="12" customHeight="1">
      <c r="A10" s="11" t="s">
        <v>103</v>
      </c>
      <c r="B10" s="455" t="s">
        <v>565</v>
      </c>
      <c r="C10" s="331"/>
    </row>
    <row r="11" spans="1:3" s="453" customFormat="1" ht="12" customHeight="1">
      <c r="A11" s="11" t="s">
        <v>104</v>
      </c>
      <c r="B11" s="455" t="s">
        <v>267</v>
      </c>
      <c r="C11" s="331"/>
    </row>
    <row r="12" spans="1:3" s="453" customFormat="1" ht="12" customHeight="1">
      <c r="A12" s="11" t="s">
        <v>153</v>
      </c>
      <c r="B12" s="325" t="s">
        <v>447</v>
      </c>
      <c r="C12" s="331"/>
    </row>
    <row r="13" spans="1:3" s="453" customFormat="1" ht="12" customHeight="1" thickBot="1">
      <c r="A13" s="13" t="s">
        <v>105</v>
      </c>
      <c r="B13" s="326" t="s">
        <v>448</v>
      </c>
      <c r="C13" s="331"/>
    </row>
    <row r="14" spans="1:3" s="453" customFormat="1" ht="12" customHeight="1" thickBot="1">
      <c r="A14" s="17" t="s">
        <v>20</v>
      </c>
      <c r="B14" s="324" t="s">
        <v>268</v>
      </c>
      <c r="C14" s="329">
        <f>+C15+C16+C17+C18+C19</f>
        <v>0</v>
      </c>
    </row>
    <row r="15" spans="1:3" s="453" customFormat="1" ht="12" customHeight="1">
      <c r="A15" s="12" t="s">
        <v>107</v>
      </c>
      <c r="B15" s="454" t="s">
        <v>269</v>
      </c>
      <c r="C15" s="332"/>
    </row>
    <row r="16" spans="1:3" s="453" customFormat="1" ht="12" customHeight="1">
      <c r="A16" s="11" t="s">
        <v>108</v>
      </c>
      <c r="B16" s="455" t="s">
        <v>270</v>
      </c>
      <c r="C16" s="331"/>
    </row>
    <row r="17" spans="1:3" s="453" customFormat="1" ht="12" customHeight="1">
      <c r="A17" s="11" t="s">
        <v>109</v>
      </c>
      <c r="B17" s="455" t="s">
        <v>437</v>
      </c>
      <c r="C17" s="331"/>
    </row>
    <row r="18" spans="1:3" s="453" customFormat="1" ht="12" customHeight="1">
      <c r="A18" s="11" t="s">
        <v>110</v>
      </c>
      <c r="B18" s="455" t="s">
        <v>438</v>
      </c>
      <c r="C18" s="331"/>
    </row>
    <row r="19" spans="1:3" s="453" customFormat="1" ht="12" customHeight="1">
      <c r="A19" s="11" t="s">
        <v>111</v>
      </c>
      <c r="B19" s="455" t="s">
        <v>271</v>
      </c>
      <c r="C19" s="331"/>
    </row>
    <row r="20" spans="1:3" s="453" customFormat="1" ht="12" customHeight="1" thickBot="1">
      <c r="A20" s="13" t="s">
        <v>120</v>
      </c>
      <c r="B20" s="326" t="s">
        <v>272</v>
      </c>
      <c r="C20" s="333"/>
    </row>
    <row r="21" spans="1:3" s="453" customFormat="1" ht="12" customHeight="1" thickBot="1">
      <c r="A21" s="17" t="s">
        <v>21</v>
      </c>
      <c r="B21" s="18" t="s">
        <v>273</v>
      </c>
      <c r="C21" s="329">
        <f>+C22+C23+C24+C25+C26</f>
        <v>0</v>
      </c>
    </row>
    <row r="22" spans="1:3" s="453" customFormat="1" ht="12" customHeight="1">
      <c r="A22" s="12" t="s">
        <v>90</v>
      </c>
      <c r="B22" s="454" t="s">
        <v>274</v>
      </c>
      <c r="C22" s="332"/>
    </row>
    <row r="23" spans="1:3" s="453" customFormat="1" ht="12" customHeight="1">
      <c r="A23" s="11" t="s">
        <v>91</v>
      </c>
      <c r="B23" s="455" t="s">
        <v>275</v>
      </c>
      <c r="C23" s="331"/>
    </row>
    <row r="24" spans="1:3" s="453" customFormat="1" ht="12" customHeight="1">
      <c r="A24" s="11" t="s">
        <v>92</v>
      </c>
      <c r="B24" s="455" t="s">
        <v>439</v>
      </c>
      <c r="C24" s="331"/>
    </row>
    <row r="25" spans="1:3" s="453" customFormat="1" ht="12" customHeight="1">
      <c r="A25" s="11" t="s">
        <v>93</v>
      </c>
      <c r="B25" s="455" t="s">
        <v>440</v>
      </c>
      <c r="C25" s="331"/>
    </row>
    <row r="26" spans="1:3" s="453" customFormat="1" ht="12" customHeight="1">
      <c r="A26" s="11" t="s">
        <v>176</v>
      </c>
      <c r="B26" s="455" t="s">
        <v>276</v>
      </c>
      <c r="C26" s="331"/>
    </row>
    <row r="27" spans="1:3" s="453" customFormat="1" ht="12" customHeight="1" thickBot="1">
      <c r="A27" s="13" t="s">
        <v>177</v>
      </c>
      <c r="B27" s="456" t="s">
        <v>277</v>
      </c>
      <c r="C27" s="333"/>
    </row>
    <row r="28" spans="1:3" s="453" customFormat="1" ht="12" customHeight="1" thickBot="1">
      <c r="A28" s="17" t="s">
        <v>178</v>
      </c>
      <c r="B28" s="18" t="s">
        <v>566</v>
      </c>
      <c r="C28" s="335">
        <f>SUM(C29:C35)</f>
        <v>3825000</v>
      </c>
    </row>
    <row r="29" spans="1:3" s="453" customFormat="1" ht="12" customHeight="1">
      <c r="A29" s="12" t="s">
        <v>279</v>
      </c>
      <c r="B29" s="454" t="s">
        <v>595</v>
      </c>
      <c r="C29" s="332"/>
    </row>
    <row r="30" spans="1:3" s="453" customFormat="1" ht="12" customHeight="1">
      <c r="A30" s="11" t="s">
        <v>280</v>
      </c>
      <c r="B30" s="455" t="s">
        <v>571</v>
      </c>
      <c r="C30" s="331"/>
    </row>
    <row r="31" spans="1:3" s="453" customFormat="1" ht="12" customHeight="1">
      <c r="A31" s="11" t="s">
        <v>281</v>
      </c>
      <c r="B31" s="455" t="s">
        <v>572</v>
      </c>
      <c r="C31" s="331">
        <v>3825000</v>
      </c>
    </row>
    <row r="32" spans="1:3" s="453" customFormat="1" ht="12" customHeight="1">
      <c r="A32" s="11" t="s">
        <v>282</v>
      </c>
      <c r="B32" s="455" t="s">
        <v>573</v>
      </c>
      <c r="C32" s="331"/>
    </row>
    <row r="33" spans="1:3" s="453" customFormat="1" ht="12" customHeight="1">
      <c r="A33" s="11" t="s">
        <v>567</v>
      </c>
      <c r="B33" s="455" t="s">
        <v>283</v>
      </c>
      <c r="C33" s="331"/>
    </row>
    <row r="34" spans="1:3" s="453" customFormat="1" ht="12" customHeight="1">
      <c r="A34" s="11" t="s">
        <v>568</v>
      </c>
      <c r="B34" s="455" t="s">
        <v>284</v>
      </c>
      <c r="C34" s="331"/>
    </row>
    <row r="35" spans="1:3" s="453" customFormat="1" ht="12" customHeight="1" thickBot="1">
      <c r="A35" s="13" t="s">
        <v>569</v>
      </c>
      <c r="B35" s="561" t="s">
        <v>285</v>
      </c>
      <c r="C35" s="333"/>
    </row>
    <row r="36" spans="1:3" s="453" customFormat="1" ht="12" customHeight="1" thickBot="1">
      <c r="A36" s="17" t="s">
        <v>23</v>
      </c>
      <c r="B36" s="18" t="s">
        <v>449</v>
      </c>
      <c r="C36" s="329">
        <f>SUM(C37:C47)</f>
        <v>0</v>
      </c>
    </row>
    <row r="37" spans="1:3" s="453" customFormat="1" ht="12" customHeight="1">
      <c r="A37" s="12" t="s">
        <v>94</v>
      </c>
      <c r="B37" s="454" t="s">
        <v>288</v>
      </c>
      <c r="C37" s="332"/>
    </row>
    <row r="38" spans="1:3" s="453" customFormat="1" ht="12" customHeight="1">
      <c r="A38" s="11" t="s">
        <v>95</v>
      </c>
      <c r="B38" s="455" t="s">
        <v>289</v>
      </c>
      <c r="C38" s="331"/>
    </row>
    <row r="39" spans="1:3" s="453" customFormat="1" ht="12" customHeight="1">
      <c r="A39" s="11" t="s">
        <v>96</v>
      </c>
      <c r="B39" s="455" t="s">
        <v>290</v>
      </c>
      <c r="C39" s="331"/>
    </row>
    <row r="40" spans="1:3" s="453" customFormat="1" ht="12" customHeight="1">
      <c r="A40" s="11" t="s">
        <v>180</v>
      </c>
      <c r="B40" s="455" t="s">
        <v>291</v>
      </c>
      <c r="C40" s="331"/>
    </row>
    <row r="41" spans="1:3" s="453" customFormat="1" ht="10.5" customHeight="1">
      <c r="A41" s="11" t="s">
        <v>181</v>
      </c>
      <c r="B41" s="455" t="s">
        <v>292</v>
      </c>
      <c r="C41" s="331"/>
    </row>
    <row r="42" spans="1:3" s="453" customFormat="1" ht="10.5" customHeight="1">
      <c r="A42" s="11" t="s">
        <v>182</v>
      </c>
      <c r="B42" s="455" t="s">
        <v>293</v>
      </c>
      <c r="C42" s="331"/>
    </row>
    <row r="43" spans="1:3" s="453" customFormat="1" ht="10.5" customHeight="1">
      <c r="A43" s="11" t="s">
        <v>183</v>
      </c>
      <c r="B43" s="455" t="s">
        <v>294</v>
      </c>
      <c r="C43" s="331"/>
    </row>
    <row r="44" spans="1:3" s="453" customFormat="1" ht="10.5" customHeight="1">
      <c r="A44" s="11" t="s">
        <v>184</v>
      </c>
      <c r="B44" s="455" t="s">
        <v>575</v>
      </c>
      <c r="C44" s="331"/>
    </row>
    <row r="45" spans="1:3" s="453" customFormat="1" ht="10.5" customHeight="1">
      <c r="A45" s="11" t="s">
        <v>286</v>
      </c>
      <c r="B45" s="455" t="s">
        <v>296</v>
      </c>
      <c r="C45" s="334"/>
    </row>
    <row r="46" spans="1:3" s="453" customFormat="1" ht="10.5" customHeight="1">
      <c r="A46" s="13" t="s">
        <v>287</v>
      </c>
      <c r="B46" s="456" t="s">
        <v>451</v>
      </c>
      <c r="C46" s="441"/>
    </row>
    <row r="47" spans="1:3" s="453" customFormat="1" ht="12" customHeight="1" thickBot="1">
      <c r="A47" s="13" t="s">
        <v>450</v>
      </c>
      <c r="B47" s="326" t="s">
        <v>297</v>
      </c>
      <c r="C47" s="441"/>
    </row>
    <row r="48" spans="1:3" s="453" customFormat="1" ht="12" customHeight="1" thickBot="1">
      <c r="A48" s="17" t="s">
        <v>24</v>
      </c>
      <c r="B48" s="18" t="s">
        <v>298</v>
      </c>
      <c r="C48" s="329">
        <f>SUM(C49:C53)</f>
        <v>0</v>
      </c>
    </row>
    <row r="49" spans="1:3" s="453" customFormat="1" ht="12" customHeight="1">
      <c r="A49" s="12" t="s">
        <v>97</v>
      </c>
      <c r="B49" s="454" t="s">
        <v>302</v>
      </c>
      <c r="C49" s="498"/>
    </row>
    <row r="50" spans="1:3" s="453" customFormat="1" ht="12" customHeight="1">
      <c r="A50" s="11" t="s">
        <v>98</v>
      </c>
      <c r="B50" s="455" t="s">
        <v>303</v>
      </c>
      <c r="C50" s="334"/>
    </row>
    <row r="51" spans="1:3" s="453" customFormat="1" ht="12" customHeight="1">
      <c r="A51" s="11" t="s">
        <v>299</v>
      </c>
      <c r="B51" s="455" t="s">
        <v>304</v>
      </c>
      <c r="C51" s="334"/>
    </row>
    <row r="52" spans="1:3" s="453" customFormat="1" ht="12" customHeight="1">
      <c r="A52" s="11" t="s">
        <v>300</v>
      </c>
      <c r="B52" s="455" t="s">
        <v>305</v>
      </c>
      <c r="C52" s="334"/>
    </row>
    <row r="53" spans="1:3" s="453" customFormat="1" ht="12" customHeight="1" thickBot="1">
      <c r="A53" s="13" t="s">
        <v>301</v>
      </c>
      <c r="B53" s="326" t="s">
        <v>306</v>
      </c>
      <c r="C53" s="441"/>
    </row>
    <row r="54" spans="1:3" s="453" customFormat="1" ht="10.5" customHeight="1" thickBot="1">
      <c r="A54" s="17" t="s">
        <v>185</v>
      </c>
      <c r="B54" s="18" t="s">
        <v>307</v>
      </c>
      <c r="C54" s="329">
        <f>SUM(C55:C57)</f>
        <v>0</v>
      </c>
    </row>
    <row r="55" spans="1:3" s="453" customFormat="1" ht="12" customHeight="1">
      <c r="A55" s="12" t="s">
        <v>99</v>
      </c>
      <c r="B55" s="454" t="s">
        <v>308</v>
      </c>
      <c r="C55" s="332"/>
    </row>
    <row r="56" spans="1:3" s="453" customFormat="1" ht="12" customHeight="1">
      <c r="A56" s="11" t="s">
        <v>100</v>
      </c>
      <c r="B56" s="455" t="s">
        <v>441</v>
      </c>
      <c r="C56" s="331"/>
    </row>
    <row r="57" spans="1:3" s="453" customFormat="1" ht="12" customHeight="1">
      <c r="A57" s="11" t="s">
        <v>311</v>
      </c>
      <c r="B57" s="455" t="s">
        <v>309</v>
      </c>
      <c r="C57" s="331"/>
    </row>
    <row r="58" spans="1:3" s="453" customFormat="1" ht="12" customHeight="1" thickBot="1">
      <c r="A58" s="13" t="s">
        <v>312</v>
      </c>
      <c r="B58" s="326" t="s">
        <v>310</v>
      </c>
      <c r="C58" s="333"/>
    </row>
    <row r="59" spans="1:3" s="453" customFormat="1" ht="12" customHeight="1" thickBot="1">
      <c r="A59" s="17" t="s">
        <v>26</v>
      </c>
      <c r="B59" s="324" t="s">
        <v>313</v>
      </c>
      <c r="C59" s="329">
        <f>SUM(C60:C62)</f>
        <v>0</v>
      </c>
    </row>
    <row r="60" spans="1:3" s="453" customFormat="1" ht="12" customHeight="1">
      <c r="A60" s="12" t="s">
        <v>186</v>
      </c>
      <c r="B60" s="454" t="s">
        <v>315</v>
      </c>
      <c r="C60" s="334"/>
    </row>
    <row r="61" spans="1:3" s="453" customFormat="1" ht="12" customHeight="1">
      <c r="A61" s="11" t="s">
        <v>187</v>
      </c>
      <c r="B61" s="455" t="s">
        <v>442</v>
      </c>
      <c r="C61" s="334"/>
    </row>
    <row r="62" spans="1:3" s="453" customFormat="1" ht="12" customHeight="1">
      <c r="A62" s="11" t="s">
        <v>239</v>
      </c>
      <c r="B62" s="455" t="s">
        <v>316</v>
      </c>
      <c r="C62" s="334"/>
    </row>
    <row r="63" spans="1:3" s="453" customFormat="1" ht="12" customHeight="1" thickBot="1">
      <c r="A63" s="13" t="s">
        <v>314</v>
      </c>
      <c r="B63" s="326" t="s">
        <v>317</v>
      </c>
      <c r="C63" s="334"/>
    </row>
    <row r="64" spans="1:3" s="453" customFormat="1" ht="12" customHeight="1" thickBot="1">
      <c r="A64" s="533" t="s">
        <v>491</v>
      </c>
      <c r="B64" s="18" t="s">
        <v>318</v>
      </c>
      <c r="C64" s="335">
        <f>+C7+C14+C21+C28+C36+C48+C54+C59</f>
        <v>3825000</v>
      </c>
    </row>
    <row r="65" spans="1:3" s="453" customFormat="1" ht="12" customHeight="1" thickBot="1">
      <c r="A65" s="501" t="s">
        <v>319</v>
      </c>
      <c r="B65" s="324" t="s">
        <v>320</v>
      </c>
      <c r="C65" s="329">
        <f>SUM(C66:C68)</f>
        <v>0</v>
      </c>
    </row>
    <row r="66" spans="1:3" s="453" customFormat="1" ht="12" customHeight="1">
      <c r="A66" s="12" t="s">
        <v>351</v>
      </c>
      <c r="B66" s="454" t="s">
        <v>321</v>
      </c>
      <c r="C66" s="334"/>
    </row>
    <row r="67" spans="1:3" s="453" customFormat="1" ht="12" customHeight="1">
      <c r="A67" s="11" t="s">
        <v>360</v>
      </c>
      <c r="B67" s="455" t="s">
        <v>322</v>
      </c>
      <c r="C67" s="334"/>
    </row>
    <row r="68" spans="1:3" s="453" customFormat="1" ht="12" customHeight="1" thickBot="1">
      <c r="A68" s="13" t="s">
        <v>361</v>
      </c>
      <c r="B68" s="527" t="s">
        <v>476</v>
      </c>
      <c r="C68" s="334"/>
    </row>
    <row r="69" spans="1:3" s="453" customFormat="1" ht="12" customHeight="1" thickBot="1">
      <c r="A69" s="501" t="s">
        <v>324</v>
      </c>
      <c r="B69" s="324" t="s">
        <v>325</v>
      </c>
      <c r="C69" s="329">
        <f>SUM(C70:C73)</f>
        <v>0</v>
      </c>
    </row>
    <row r="70" spans="1:3" s="453" customFormat="1" ht="12" customHeight="1">
      <c r="A70" s="12" t="s">
        <v>154</v>
      </c>
      <c r="B70" s="454" t="s">
        <v>326</v>
      </c>
      <c r="C70" s="334"/>
    </row>
    <row r="71" spans="1:3" s="453" customFormat="1" ht="12" customHeight="1">
      <c r="A71" s="11" t="s">
        <v>155</v>
      </c>
      <c r="B71" s="455" t="s">
        <v>327</v>
      </c>
      <c r="C71" s="334"/>
    </row>
    <row r="72" spans="1:3" s="453" customFormat="1" ht="12" customHeight="1">
      <c r="A72" s="11" t="s">
        <v>352</v>
      </c>
      <c r="B72" s="455" t="s">
        <v>328</v>
      </c>
      <c r="C72" s="334"/>
    </row>
    <row r="73" spans="1:3" s="453" customFormat="1" ht="12" customHeight="1" thickBot="1">
      <c r="A73" s="13" t="s">
        <v>353</v>
      </c>
      <c r="B73" s="326" t="s">
        <v>329</v>
      </c>
      <c r="C73" s="334"/>
    </row>
    <row r="74" spans="1:3" s="453" customFormat="1" ht="12" customHeight="1" thickBot="1">
      <c r="A74" s="501" t="s">
        <v>330</v>
      </c>
      <c r="B74" s="324" t="s">
        <v>331</v>
      </c>
      <c r="C74" s="329">
        <f>SUM(C75:C76)</f>
        <v>0</v>
      </c>
    </row>
    <row r="75" spans="1:3" s="453" customFormat="1" ht="12" customHeight="1">
      <c r="A75" s="12" t="s">
        <v>354</v>
      </c>
      <c r="B75" s="454" t="s">
        <v>332</v>
      </c>
      <c r="C75" s="334"/>
    </row>
    <row r="76" spans="1:3" s="453" customFormat="1" ht="12" customHeight="1" thickBot="1">
      <c r="A76" s="13" t="s">
        <v>355</v>
      </c>
      <c r="B76" s="326" t="s">
        <v>333</v>
      </c>
      <c r="C76" s="334"/>
    </row>
    <row r="77" spans="1:3" s="453" customFormat="1" ht="12" customHeight="1" thickBot="1">
      <c r="A77" s="501" t="s">
        <v>334</v>
      </c>
      <c r="B77" s="324" t="s">
        <v>335</v>
      </c>
      <c r="C77" s="329">
        <f>SUM(C78:C80)</f>
        <v>0</v>
      </c>
    </row>
    <row r="78" spans="1:3" s="453" customFormat="1" ht="12" customHeight="1">
      <c r="A78" s="12" t="s">
        <v>356</v>
      </c>
      <c r="B78" s="454" t="s">
        <v>336</v>
      </c>
      <c r="C78" s="334"/>
    </row>
    <row r="79" spans="1:3" s="453" customFormat="1" ht="12" customHeight="1">
      <c r="A79" s="11" t="s">
        <v>357</v>
      </c>
      <c r="B79" s="455" t="s">
        <v>337</v>
      </c>
      <c r="C79" s="334"/>
    </row>
    <row r="80" spans="1:3" s="453" customFormat="1" ht="12" customHeight="1" thickBot="1">
      <c r="A80" s="13" t="s">
        <v>358</v>
      </c>
      <c r="B80" s="326" t="s">
        <v>338</v>
      </c>
      <c r="C80" s="334"/>
    </row>
    <row r="81" spans="1:3" s="453" customFormat="1" ht="12" customHeight="1" thickBot="1">
      <c r="A81" s="501" t="s">
        <v>339</v>
      </c>
      <c r="B81" s="324" t="s">
        <v>359</v>
      </c>
      <c r="C81" s="329">
        <f>SUM(C82:C85)</f>
        <v>0</v>
      </c>
    </row>
    <row r="82" spans="1:3" s="453" customFormat="1" ht="12" customHeight="1">
      <c r="A82" s="458" t="s">
        <v>340</v>
      </c>
      <c r="B82" s="454" t="s">
        <v>341</v>
      </c>
      <c r="C82" s="334"/>
    </row>
    <row r="83" spans="1:3" s="453" customFormat="1" ht="12" customHeight="1">
      <c r="A83" s="459" t="s">
        <v>342</v>
      </c>
      <c r="B83" s="455" t="s">
        <v>343</v>
      </c>
      <c r="C83" s="334"/>
    </row>
    <row r="84" spans="1:3" s="453" customFormat="1" ht="12" customHeight="1">
      <c r="A84" s="459" t="s">
        <v>344</v>
      </c>
      <c r="B84" s="455" t="s">
        <v>345</v>
      </c>
      <c r="C84" s="334"/>
    </row>
    <row r="85" spans="1:3" s="453" customFormat="1" ht="12" customHeight="1" thickBot="1">
      <c r="A85" s="460" t="s">
        <v>346</v>
      </c>
      <c r="B85" s="326" t="s">
        <v>347</v>
      </c>
      <c r="C85" s="334"/>
    </row>
    <row r="86" spans="1:3" s="453" customFormat="1" ht="12" customHeight="1" thickBot="1">
      <c r="A86" s="501" t="s">
        <v>348</v>
      </c>
      <c r="B86" s="324" t="s">
        <v>490</v>
      </c>
      <c r="C86" s="499"/>
    </row>
    <row r="87" spans="1:3" s="453" customFormat="1" ht="13.5" customHeight="1" thickBot="1">
      <c r="A87" s="501" t="s">
        <v>350</v>
      </c>
      <c r="B87" s="324" t="s">
        <v>349</v>
      </c>
      <c r="C87" s="499"/>
    </row>
    <row r="88" spans="1:3" s="453" customFormat="1" ht="12.75" customHeight="1" thickBot="1">
      <c r="A88" s="501" t="s">
        <v>362</v>
      </c>
      <c r="B88" s="461" t="s">
        <v>493</v>
      </c>
      <c r="C88" s="335">
        <f>+C65+C69+C74+C77+C81+C87+C86</f>
        <v>0</v>
      </c>
    </row>
    <row r="89" spans="1:3" s="616" customFormat="1" ht="12.75" customHeight="1" thickBot="1">
      <c r="A89" s="614" t="s">
        <v>492</v>
      </c>
      <c r="B89" s="462" t="s">
        <v>494</v>
      </c>
      <c r="C89" s="615">
        <f>+C64+C88</f>
        <v>3825000</v>
      </c>
    </row>
    <row r="90" spans="1:3" ht="16.5" customHeight="1">
      <c r="A90" s="628" t="s">
        <v>48</v>
      </c>
      <c r="B90" s="628"/>
      <c r="C90" s="628"/>
    </row>
    <row r="91" spans="1:3" s="463" customFormat="1" ht="16.5" customHeight="1" thickBot="1">
      <c r="A91" s="632" t="s">
        <v>158</v>
      </c>
      <c r="B91" s="632"/>
      <c r="C91" s="161" t="s">
        <v>645</v>
      </c>
    </row>
    <row r="92" spans="1:3" ht="16.5" thickBot="1">
      <c r="A92" s="20" t="s">
        <v>649</v>
      </c>
      <c r="B92" s="21" t="s">
        <v>49</v>
      </c>
      <c r="C92" s="41" t="str">
        <f>+C5</f>
        <v>2016. évi előirányzat</v>
      </c>
    </row>
    <row r="93" spans="1:3" s="452" customFormat="1" ht="12" customHeight="1" thickBot="1">
      <c r="A93" s="34"/>
      <c r="B93" s="35" t="s">
        <v>508</v>
      </c>
      <c r="C93" s="36" t="s">
        <v>509</v>
      </c>
    </row>
    <row r="94" spans="1:3" ht="12" customHeight="1" thickBot="1">
      <c r="A94" s="19" t="s">
        <v>19</v>
      </c>
      <c r="B94" s="28" t="s">
        <v>452</v>
      </c>
      <c r="C94" s="328">
        <f>C95+C96+C97+C98+C99+C112</f>
        <v>3825000</v>
      </c>
    </row>
    <row r="95" spans="1:3" ht="12" customHeight="1">
      <c r="A95" s="14" t="s">
        <v>101</v>
      </c>
      <c r="B95" s="7" t="s">
        <v>50</v>
      </c>
      <c r="C95" s="330">
        <v>2383000</v>
      </c>
    </row>
    <row r="96" spans="1:3" ht="12" customHeight="1">
      <c r="A96" s="11" t="s">
        <v>102</v>
      </c>
      <c r="B96" s="5" t="s">
        <v>188</v>
      </c>
      <c r="C96" s="331">
        <v>642000</v>
      </c>
    </row>
    <row r="97" spans="1:3" ht="12" customHeight="1">
      <c r="A97" s="11" t="s">
        <v>103</v>
      </c>
      <c r="B97" s="5" t="s">
        <v>144</v>
      </c>
      <c r="C97" s="333"/>
    </row>
    <row r="98" spans="1:3" ht="12" customHeight="1">
      <c r="A98" s="11" t="s">
        <v>104</v>
      </c>
      <c r="B98" s="8" t="s">
        <v>189</v>
      </c>
      <c r="C98" s="333"/>
    </row>
    <row r="99" spans="1:3" ht="12" customHeight="1">
      <c r="A99" s="11" t="s">
        <v>115</v>
      </c>
      <c r="B99" s="16" t="s">
        <v>190</v>
      </c>
      <c r="C99" s="333">
        <v>800000</v>
      </c>
    </row>
    <row r="100" spans="1:3" ht="12" customHeight="1">
      <c r="A100" s="11" t="s">
        <v>105</v>
      </c>
      <c r="B100" s="5" t="s">
        <v>457</v>
      </c>
      <c r="C100" s="333"/>
    </row>
    <row r="101" spans="1:3" ht="12" customHeight="1">
      <c r="A101" s="11" t="s">
        <v>106</v>
      </c>
      <c r="B101" s="166" t="s">
        <v>456</v>
      </c>
      <c r="C101" s="333"/>
    </row>
    <row r="102" spans="1:3" ht="12" customHeight="1">
      <c r="A102" s="11" t="s">
        <v>116</v>
      </c>
      <c r="B102" s="166" t="s">
        <v>455</v>
      </c>
      <c r="C102" s="333"/>
    </row>
    <row r="103" spans="1:3" ht="12" customHeight="1">
      <c r="A103" s="11" t="s">
        <v>117</v>
      </c>
      <c r="B103" s="164" t="s">
        <v>365</v>
      </c>
      <c r="C103" s="333"/>
    </row>
    <row r="104" spans="1:3" ht="12" customHeight="1">
      <c r="A104" s="11" t="s">
        <v>118</v>
      </c>
      <c r="B104" s="165" t="s">
        <v>366</v>
      </c>
      <c r="C104" s="333"/>
    </row>
    <row r="105" spans="1:3" ht="12" customHeight="1">
      <c r="A105" s="11" t="s">
        <v>119</v>
      </c>
      <c r="B105" s="165" t="s">
        <v>367</v>
      </c>
      <c r="C105" s="333"/>
    </row>
    <row r="106" spans="1:3" ht="12" customHeight="1">
      <c r="A106" s="11" t="s">
        <v>121</v>
      </c>
      <c r="B106" s="164" t="s">
        <v>368</v>
      </c>
      <c r="C106" s="333"/>
    </row>
    <row r="107" spans="1:3" ht="12" customHeight="1">
      <c r="A107" s="11" t="s">
        <v>191</v>
      </c>
      <c r="B107" s="164" t="s">
        <v>369</v>
      </c>
      <c r="C107" s="333"/>
    </row>
    <row r="108" spans="1:3" ht="12" customHeight="1">
      <c r="A108" s="11" t="s">
        <v>363</v>
      </c>
      <c r="B108" s="165" t="s">
        <v>370</v>
      </c>
      <c r="C108" s="333"/>
    </row>
    <row r="109" spans="1:3" ht="12" customHeight="1">
      <c r="A109" s="10" t="s">
        <v>364</v>
      </c>
      <c r="B109" s="166" t="s">
        <v>371</v>
      </c>
      <c r="C109" s="333"/>
    </row>
    <row r="110" spans="1:3" ht="12" customHeight="1">
      <c r="A110" s="11" t="s">
        <v>453</v>
      </c>
      <c r="B110" s="166" t="s">
        <v>372</v>
      </c>
      <c r="C110" s="333"/>
    </row>
    <row r="111" spans="1:3" ht="12" customHeight="1">
      <c r="A111" s="13" t="s">
        <v>454</v>
      </c>
      <c r="B111" s="166" t="s">
        <v>373</v>
      </c>
      <c r="C111" s="333">
        <v>800</v>
      </c>
    </row>
    <row r="112" spans="1:3" ht="12" customHeight="1">
      <c r="A112" s="11" t="s">
        <v>458</v>
      </c>
      <c r="B112" s="8" t="s">
        <v>51</v>
      </c>
      <c r="C112" s="331"/>
    </row>
    <row r="113" spans="1:3" ht="12" customHeight="1">
      <c r="A113" s="11" t="s">
        <v>459</v>
      </c>
      <c r="B113" s="5" t="s">
        <v>461</v>
      </c>
      <c r="C113" s="331"/>
    </row>
    <row r="114" spans="1:3" ht="12" customHeight="1" thickBot="1">
      <c r="A114" s="15" t="s">
        <v>460</v>
      </c>
      <c r="B114" s="531" t="s">
        <v>462</v>
      </c>
      <c r="C114" s="336"/>
    </row>
    <row r="115" spans="1:3" ht="12" customHeight="1" thickBot="1">
      <c r="A115" s="528" t="s">
        <v>20</v>
      </c>
      <c r="B115" s="529" t="s">
        <v>374</v>
      </c>
      <c r="C115" s="530">
        <f>+C116+C118+C120</f>
        <v>0</v>
      </c>
    </row>
    <row r="116" spans="1:3" ht="12" customHeight="1">
      <c r="A116" s="12" t="s">
        <v>107</v>
      </c>
      <c r="B116" s="5" t="s">
        <v>237</v>
      </c>
      <c r="C116" s="332"/>
    </row>
    <row r="117" spans="1:3" ht="12" customHeight="1">
      <c r="A117" s="12" t="s">
        <v>108</v>
      </c>
      <c r="B117" s="9" t="s">
        <v>378</v>
      </c>
      <c r="C117" s="332"/>
    </row>
    <row r="118" spans="1:3" ht="12" customHeight="1">
      <c r="A118" s="12" t="s">
        <v>109</v>
      </c>
      <c r="B118" s="9" t="s">
        <v>192</v>
      </c>
      <c r="C118" s="331"/>
    </row>
    <row r="119" spans="1:3" ht="12" customHeight="1">
      <c r="A119" s="12" t="s">
        <v>110</v>
      </c>
      <c r="B119" s="9" t="s">
        <v>379</v>
      </c>
      <c r="C119" s="297"/>
    </row>
    <row r="120" spans="1:3" ht="12" customHeight="1">
      <c r="A120" s="12" t="s">
        <v>111</v>
      </c>
      <c r="B120" s="326" t="s">
        <v>240</v>
      </c>
      <c r="C120" s="297"/>
    </row>
    <row r="121" spans="1:3" ht="12" customHeight="1">
      <c r="A121" s="12" t="s">
        <v>120</v>
      </c>
      <c r="B121" s="325" t="s">
        <v>443</v>
      </c>
      <c r="C121" s="297"/>
    </row>
    <row r="122" spans="1:3" ht="12" customHeight="1">
      <c r="A122" s="12" t="s">
        <v>122</v>
      </c>
      <c r="B122" s="450" t="s">
        <v>384</v>
      </c>
      <c r="C122" s="297"/>
    </row>
    <row r="123" spans="1:3" ht="15.75">
      <c r="A123" s="12" t="s">
        <v>193</v>
      </c>
      <c r="B123" s="165" t="s">
        <v>367</v>
      </c>
      <c r="C123" s="297"/>
    </row>
    <row r="124" spans="1:3" ht="12" customHeight="1">
      <c r="A124" s="12" t="s">
        <v>194</v>
      </c>
      <c r="B124" s="165" t="s">
        <v>383</v>
      </c>
      <c r="C124" s="297"/>
    </row>
    <row r="125" spans="1:3" ht="12" customHeight="1">
      <c r="A125" s="12" t="s">
        <v>195</v>
      </c>
      <c r="B125" s="165" t="s">
        <v>382</v>
      </c>
      <c r="C125" s="297"/>
    </row>
    <row r="126" spans="1:3" ht="12" customHeight="1">
      <c r="A126" s="12" t="s">
        <v>375</v>
      </c>
      <c r="B126" s="165" t="s">
        <v>370</v>
      </c>
      <c r="C126" s="297"/>
    </row>
    <row r="127" spans="1:3" ht="12" customHeight="1">
      <c r="A127" s="12" t="s">
        <v>376</v>
      </c>
      <c r="B127" s="165" t="s">
        <v>381</v>
      </c>
      <c r="C127" s="297"/>
    </row>
    <row r="128" spans="1:3" ht="16.5" thickBot="1">
      <c r="A128" s="10" t="s">
        <v>377</v>
      </c>
      <c r="B128" s="165" t="s">
        <v>380</v>
      </c>
      <c r="C128" s="299"/>
    </row>
    <row r="129" spans="1:3" ht="12" customHeight="1" thickBot="1">
      <c r="A129" s="17" t="s">
        <v>21</v>
      </c>
      <c r="B129" s="145" t="s">
        <v>463</v>
      </c>
      <c r="C129" s="329">
        <f>+C94+C115</f>
        <v>3825000</v>
      </c>
    </row>
    <row r="130" spans="1:3" ht="12" customHeight="1" thickBot="1">
      <c r="A130" s="17" t="s">
        <v>22</v>
      </c>
      <c r="B130" s="145" t="s">
        <v>464</v>
      </c>
      <c r="C130" s="329">
        <f>+C131+C132+C133</f>
        <v>0</v>
      </c>
    </row>
    <row r="131" spans="1:3" ht="12" customHeight="1">
      <c r="A131" s="12" t="s">
        <v>279</v>
      </c>
      <c r="B131" s="9" t="s">
        <v>471</v>
      </c>
      <c r="C131" s="297"/>
    </row>
    <row r="132" spans="1:3" ht="12" customHeight="1">
      <c r="A132" s="12" t="s">
        <v>280</v>
      </c>
      <c r="B132" s="9" t="s">
        <v>472</v>
      </c>
      <c r="C132" s="297"/>
    </row>
    <row r="133" spans="1:3" ht="12" customHeight="1" thickBot="1">
      <c r="A133" s="10" t="s">
        <v>281</v>
      </c>
      <c r="B133" s="9" t="s">
        <v>473</v>
      </c>
      <c r="C133" s="297"/>
    </row>
    <row r="134" spans="1:3" ht="12" customHeight="1" thickBot="1">
      <c r="A134" s="17" t="s">
        <v>23</v>
      </c>
      <c r="B134" s="145" t="s">
        <v>465</v>
      </c>
      <c r="C134" s="329">
        <f>SUM(C135:C140)</f>
        <v>0</v>
      </c>
    </row>
    <row r="135" spans="1:3" ht="12" customHeight="1">
      <c r="A135" s="12" t="s">
        <v>94</v>
      </c>
      <c r="B135" s="6" t="s">
        <v>474</v>
      </c>
      <c r="C135" s="297"/>
    </row>
    <row r="136" spans="1:3" ht="12" customHeight="1">
      <c r="A136" s="12" t="s">
        <v>95</v>
      </c>
      <c r="B136" s="6" t="s">
        <v>466</v>
      </c>
      <c r="C136" s="297"/>
    </row>
    <row r="137" spans="1:3" ht="12" customHeight="1">
      <c r="A137" s="12" t="s">
        <v>96</v>
      </c>
      <c r="B137" s="6" t="s">
        <v>467</v>
      </c>
      <c r="C137" s="297"/>
    </row>
    <row r="138" spans="1:3" ht="12" customHeight="1">
      <c r="A138" s="12" t="s">
        <v>180</v>
      </c>
      <c r="B138" s="6" t="s">
        <v>468</v>
      </c>
      <c r="C138" s="297"/>
    </row>
    <row r="139" spans="1:3" ht="12" customHeight="1">
      <c r="A139" s="12" t="s">
        <v>181</v>
      </c>
      <c r="B139" s="6" t="s">
        <v>469</v>
      </c>
      <c r="C139" s="297"/>
    </row>
    <row r="140" spans="1:3" ht="12" customHeight="1" thickBot="1">
      <c r="A140" s="10" t="s">
        <v>182</v>
      </c>
      <c r="B140" s="6" t="s">
        <v>470</v>
      </c>
      <c r="C140" s="297"/>
    </row>
    <row r="141" spans="1:3" ht="12" customHeight="1" thickBot="1">
      <c r="A141" s="17" t="s">
        <v>24</v>
      </c>
      <c r="B141" s="145" t="s">
        <v>478</v>
      </c>
      <c r="C141" s="335">
        <f>+C142+C143+C144+C145</f>
        <v>0</v>
      </c>
    </row>
    <row r="142" spans="1:3" ht="12" customHeight="1">
      <c r="A142" s="12" t="s">
        <v>97</v>
      </c>
      <c r="B142" s="6" t="s">
        <v>385</v>
      </c>
      <c r="C142" s="297"/>
    </row>
    <row r="143" spans="1:3" ht="12" customHeight="1">
      <c r="A143" s="12" t="s">
        <v>98</v>
      </c>
      <c r="B143" s="6" t="s">
        <v>386</v>
      </c>
      <c r="C143" s="297"/>
    </row>
    <row r="144" spans="1:3" ht="12" customHeight="1">
      <c r="A144" s="12" t="s">
        <v>299</v>
      </c>
      <c r="B144" s="6" t="s">
        <v>479</v>
      </c>
      <c r="C144" s="297"/>
    </row>
    <row r="145" spans="1:3" ht="12" customHeight="1" thickBot="1">
      <c r="A145" s="10" t="s">
        <v>300</v>
      </c>
      <c r="B145" s="4" t="s">
        <v>405</v>
      </c>
      <c r="C145" s="297"/>
    </row>
    <row r="146" spans="1:3" ht="12" customHeight="1" thickBot="1">
      <c r="A146" s="17" t="s">
        <v>25</v>
      </c>
      <c r="B146" s="145" t="s">
        <v>480</v>
      </c>
      <c r="C146" s="337">
        <f>SUM(C147:C151)</f>
        <v>0</v>
      </c>
    </row>
    <row r="147" spans="1:3" ht="12" customHeight="1">
      <c r="A147" s="12" t="s">
        <v>99</v>
      </c>
      <c r="B147" s="6" t="s">
        <v>475</v>
      </c>
      <c r="C147" s="297"/>
    </row>
    <row r="148" spans="1:3" ht="12" customHeight="1">
      <c r="A148" s="12" t="s">
        <v>100</v>
      </c>
      <c r="B148" s="6" t="s">
        <v>482</v>
      </c>
      <c r="C148" s="297"/>
    </row>
    <row r="149" spans="1:3" ht="12" customHeight="1">
      <c r="A149" s="12" t="s">
        <v>311</v>
      </c>
      <c r="B149" s="6" t="s">
        <v>477</v>
      </c>
      <c r="C149" s="297"/>
    </row>
    <row r="150" spans="1:3" ht="12" customHeight="1">
      <c r="A150" s="12" t="s">
        <v>312</v>
      </c>
      <c r="B150" s="6" t="s">
        <v>483</v>
      </c>
      <c r="C150" s="297"/>
    </row>
    <row r="151" spans="1:3" ht="12" customHeight="1" thickBot="1">
      <c r="A151" s="12" t="s">
        <v>481</v>
      </c>
      <c r="B151" s="6" t="s">
        <v>484</v>
      </c>
      <c r="C151" s="297"/>
    </row>
    <row r="152" spans="1:3" ht="12" customHeight="1" thickBot="1">
      <c r="A152" s="17" t="s">
        <v>26</v>
      </c>
      <c r="B152" s="145" t="s">
        <v>485</v>
      </c>
      <c r="C152" s="532"/>
    </row>
    <row r="153" spans="1:3" ht="12" customHeight="1" thickBot="1">
      <c r="A153" s="17" t="s">
        <v>27</v>
      </c>
      <c r="B153" s="145" t="s">
        <v>486</v>
      </c>
      <c r="C153" s="532"/>
    </row>
    <row r="154" spans="1:9" ht="15" customHeight="1" thickBot="1">
      <c r="A154" s="17" t="s">
        <v>28</v>
      </c>
      <c r="B154" s="145" t="s">
        <v>488</v>
      </c>
      <c r="C154" s="464">
        <f>+C130+C134+C141+C146+C152+C153</f>
        <v>0</v>
      </c>
      <c r="F154" s="465"/>
      <c r="G154" s="466"/>
      <c r="H154" s="466"/>
      <c r="I154" s="466"/>
    </row>
    <row r="155" spans="1:3" s="453" customFormat="1" ht="12.75" customHeight="1" thickBot="1">
      <c r="A155" s="327" t="s">
        <v>29</v>
      </c>
      <c r="B155" s="417" t="s">
        <v>487</v>
      </c>
      <c r="C155" s="464">
        <f>+C129+C154</f>
        <v>3825000</v>
      </c>
    </row>
    <row r="156" ht="7.5" customHeight="1"/>
    <row r="157" spans="1:3" ht="15.75">
      <c r="A157" s="633" t="s">
        <v>387</v>
      </c>
      <c r="B157" s="633"/>
      <c r="C157" s="633"/>
    </row>
    <row r="158" spans="1:3" ht="15" customHeight="1" thickBot="1">
      <c r="A158" s="627" t="s">
        <v>159</v>
      </c>
      <c r="B158" s="627"/>
      <c r="C158" s="338" t="s">
        <v>645</v>
      </c>
    </row>
    <row r="159" spans="1:4" ht="13.5" customHeight="1" thickBot="1">
      <c r="A159" s="17">
        <v>1</v>
      </c>
      <c r="B159" s="27" t="s">
        <v>489</v>
      </c>
      <c r="C159" s="329">
        <f>+C64-C129</f>
        <v>0</v>
      </c>
      <c r="D159" s="467"/>
    </row>
    <row r="160" spans="1:3" ht="27.75" customHeight="1" thickBot="1">
      <c r="A160" s="17" t="s">
        <v>20</v>
      </c>
      <c r="B160" s="27" t="s">
        <v>495</v>
      </c>
      <c r="C160" s="329">
        <f>+C88-C154</f>
        <v>0</v>
      </c>
    </row>
  </sheetData>
  <sheetProtection/>
  <mergeCells count="8">
    <mergeCell ref="A157:C157"/>
    <mergeCell ref="A158:B158"/>
    <mergeCell ref="A1:C1"/>
    <mergeCell ref="A2:C2"/>
    <mergeCell ref="A3:C3"/>
    <mergeCell ref="A4:B4"/>
    <mergeCell ref="A90:C90"/>
    <mergeCell ref="A91:B91"/>
  </mergeCells>
  <printOptions horizontalCentered="1"/>
  <pageMargins left="0.5905511811023623" right="0.5905511811023623" top="0.4724409448818898" bottom="0.4724409448818898" header="0" footer="0"/>
  <pageSetup fitToHeight="2" horizontalDpi="600" verticalDpi="600" orientation="portrait" paperSize="9" scale="70" r:id="rId1"/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18" customWidth="1"/>
    <col min="2" max="2" width="91.625" style="418" customWidth="1"/>
    <col min="3" max="3" width="21.625" style="419" customWidth="1"/>
    <col min="4" max="4" width="9.00390625" style="451" customWidth="1"/>
    <col min="5" max="16384" width="9.375" style="451" customWidth="1"/>
  </cols>
  <sheetData>
    <row r="1" spans="1:3" s="609" customFormat="1" ht="11.25">
      <c r="A1" s="635" t="s">
        <v>669</v>
      </c>
      <c r="B1" s="635"/>
      <c r="C1" s="635"/>
    </row>
    <row r="2" spans="1:3" ht="45" customHeight="1">
      <c r="A2" s="634" t="s">
        <v>652</v>
      </c>
      <c r="B2" s="633"/>
      <c r="C2" s="633"/>
    </row>
    <row r="3" spans="1:3" ht="15.75" customHeight="1">
      <c r="A3" s="628" t="s">
        <v>16</v>
      </c>
      <c r="B3" s="628"/>
      <c r="C3" s="628"/>
    </row>
    <row r="4" spans="1:3" s="611" customFormat="1" ht="15.75" customHeight="1" thickBot="1">
      <c r="A4" s="631" t="s">
        <v>157</v>
      </c>
      <c r="B4" s="631"/>
      <c r="C4" s="610" t="s">
        <v>645</v>
      </c>
    </row>
    <row r="5" spans="1:3" ht="16.5" thickBot="1">
      <c r="A5" s="20" t="s">
        <v>649</v>
      </c>
      <c r="B5" s="21" t="s">
        <v>18</v>
      </c>
      <c r="C5" s="41" t="str">
        <f>+CONCATENATE(LEFT(ÖSSZEFÜGGÉSEK!A5,4),". évi előirányzat")</f>
        <v>2016. évi előirányzat</v>
      </c>
    </row>
    <row r="6" spans="1:3" s="452" customFormat="1" ht="12" customHeight="1" thickBot="1">
      <c r="A6" s="446"/>
      <c r="B6" s="447" t="s">
        <v>508</v>
      </c>
      <c r="C6" s="448" t="s">
        <v>509</v>
      </c>
    </row>
    <row r="7" spans="1:3" s="453" customFormat="1" ht="12" customHeight="1" thickBot="1">
      <c r="A7" s="17" t="s">
        <v>19</v>
      </c>
      <c r="B7" s="18" t="s">
        <v>263</v>
      </c>
      <c r="C7" s="329">
        <f>+C8+C9+C10+C11+C12+C13</f>
        <v>0</v>
      </c>
    </row>
    <row r="8" spans="1:3" s="453" customFormat="1" ht="12" customHeight="1">
      <c r="A8" s="12" t="s">
        <v>101</v>
      </c>
      <c r="B8" s="454" t="s">
        <v>264</v>
      </c>
      <c r="C8" s="332"/>
    </row>
    <row r="9" spans="1:3" s="453" customFormat="1" ht="12" customHeight="1">
      <c r="A9" s="11" t="s">
        <v>102</v>
      </c>
      <c r="B9" s="455" t="s">
        <v>265</v>
      </c>
      <c r="C9" s="331"/>
    </row>
    <row r="10" spans="1:3" s="453" customFormat="1" ht="12" customHeight="1">
      <c r="A10" s="11" t="s">
        <v>103</v>
      </c>
      <c r="B10" s="455" t="s">
        <v>565</v>
      </c>
      <c r="C10" s="331"/>
    </row>
    <row r="11" spans="1:3" s="453" customFormat="1" ht="12" customHeight="1">
      <c r="A11" s="11" t="s">
        <v>104</v>
      </c>
      <c r="B11" s="455" t="s">
        <v>267</v>
      </c>
      <c r="C11" s="331"/>
    </row>
    <row r="12" spans="1:3" s="453" customFormat="1" ht="12" customHeight="1">
      <c r="A12" s="11" t="s">
        <v>153</v>
      </c>
      <c r="B12" s="325" t="s">
        <v>447</v>
      </c>
      <c r="C12" s="331"/>
    </row>
    <row r="13" spans="1:3" s="453" customFormat="1" ht="12" customHeight="1" thickBot="1">
      <c r="A13" s="13" t="s">
        <v>105</v>
      </c>
      <c r="B13" s="326" t="s">
        <v>448</v>
      </c>
      <c r="C13" s="331"/>
    </row>
    <row r="14" spans="1:3" s="453" customFormat="1" ht="12" customHeight="1" thickBot="1">
      <c r="A14" s="17" t="s">
        <v>20</v>
      </c>
      <c r="B14" s="324" t="s">
        <v>268</v>
      </c>
      <c r="C14" s="329">
        <f>+C15+C16+C17+C18+C19</f>
        <v>2192000</v>
      </c>
    </row>
    <row r="15" spans="1:3" s="453" customFormat="1" ht="12" customHeight="1">
      <c r="A15" s="12" t="s">
        <v>107</v>
      </c>
      <c r="B15" s="454" t="s">
        <v>269</v>
      </c>
      <c r="C15" s="332"/>
    </row>
    <row r="16" spans="1:3" s="453" customFormat="1" ht="12" customHeight="1">
      <c r="A16" s="11" t="s">
        <v>108</v>
      </c>
      <c r="B16" s="455" t="s">
        <v>270</v>
      </c>
      <c r="C16" s="331"/>
    </row>
    <row r="17" spans="1:3" s="453" customFormat="1" ht="12" customHeight="1">
      <c r="A17" s="11" t="s">
        <v>109</v>
      </c>
      <c r="B17" s="455" t="s">
        <v>437</v>
      </c>
      <c r="C17" s="331"/>
    </row>
    <row r="18" spans="1:3" s="453" customFormat="1" ht="12" customHeight="1">
      <c r="A18" s="11" t="s">
        <v>110</v>
      </c>
      <c r="B18" s="455" t="s">
        <v>438</v>
      </c>
      <c r="C18" s="331"/>
    </row>
    <row r="19" spans="1:3" s="453" customFormat="1" ht="12" customHeight="1">
      <c r="A19" s="11" t="s">
        <v>111</v>
      </c>
      <c r="B19" s="455" t="s">
        <v>271</v>
      </c>
      <c r="C19" s="331">
        <v>2192000</v>
      </c>
    </row>
    <row r="20" spans="1:3" s="453" customFormat="1" ht="12" customHeight="1" thickBot="1">
      <c r="A20" s="13" t="s">
        <v>120</v>
      </c>
      <c r="B20" s="326" t="s">
        <v>272</v>
      </c>
      <c r="C20" s="333"/>
    </row>
    <row r="21" spans="1:3" s="453" customFormat="1" ht="12" customHeight="1" thickBot="1">
      <c r="A21" s="17" t="s">
        <v>21</v>
      </c>
      <c r="B21" s="18" t="s">
        <v>273</v>
      </c>
      <c r="C21" s="329">
        <f>+C22+C23+C24+C25+C26</f>
        <v>0</v>
      </c>
    </row>
    <row r="22" spans="1:3" s="453" customFormat="1" ht="12" customHeight="1">
      <c r="A22" s="12" t="s">
        <v>90</v>
      </c>
      <c r="B22" s="454" t="s">
        <v>274</v>
      </c>
      <c r="C22" s="332"/>
    </row>
    <row r="23" spans="1:3" s="453" customFormat="1" ht="12" customHeight="1">
      <c r="A23" s="11" t="s">
        <v>91</v>
      </c>
      <c r="B23" s="455" t="s">
        <v>275</v>
      </c>
      <c r="C23" s="331"/>
    </row>
    <row r="24" spans="1:3" s="453" customFormat="1" ht="12" customHeight="1">
      <c r="A24" s="11" t="s">
        <v>92</v>
      </c>
      <c r="B24" s="455" t="s">
        <v>439</v>
      </c>
      <c r="C24" s="331"/>
    </row>
    <row r="25" spans="1:3" s="453" customFormat="1" ht="12" customHeight="1">
      <c r="A25" s="11" t="s">
        <v>93</v>
      </c>
      <c r="B25" s="455" t="s">
        <v>440</v>
      </c>
      <c r="C25" s="331"/>
    </row>
    <row r="26" spans="1:3" s="453" customFormat="1" ht="12" customHeight="1">
      <c r="A26" s="11" t="s">
        <v>176</v>
      </c>
      <c r="B26" s="455" t="s">
        <v>276</v>
      </c>
      <c r="C26" s="331"/>
    </row>
    <row r="27" spans="1:3" s="453" customFormat="1" ht="12" customHeight="1" thickBot="1">
      <c r="A27" s="13" t="s">
        <v>177</v>
      </c>
      <c r="B27" s="456" t="s">
        <v>277</v>
      </c>
      <c r="C27" s="333"/>
    </row>
    <row r="28" spans="1:3" s="453" customFormat="1" ht="12" customHeight="1" thickBot="1">
      <c r="A28" s="17" t="s">
        <v>178</v>
      </c>
      <c r="B28" s="18" t="s">
        <v>576</v>
      </c>
      <c r="C28" s="335">
        <f>SUM(C29:C35)</f>
        <v>0</v>
      </c>
    </row>
    <row r="29" spans="1:3" s="453" customFormat="1" ht="12" customHeight="1">
      <c r="A29" s="12" t="s">
        <v>279</v>
      </c>
      <c r="B29" s="454" t="s">
        <v>570</v>
      </c>
      <c r="C29" s="332"/>
    </row>
    <row r="30" spans="1:3" s="453" customFormat="1" ht="12" customHeight="1">
      <c r="A30" s="11" t="s">
        <v>280</v>
      </c>
      <c r="B30" s="455" t="s">
        <v>571</v>
      </c>
      <c r="C30" s="331"/>
    </row>
    <row r="31" spans="1:3" s="453" customFormat="1" ht="12" customHeight="1">
      <c r="A31" s="11" t="s">
        <v>281</v>
      </c>
      <c r="B31" s="455" t="s">
        <v>572</v>
      </c>
      <c r="C31" s="331"/>
    </row>
    <row r="32" spans="1:3" s="453" customFormat="1" ht="12" customHeight="1">
      <c r="A32" s="11" t="s">
        <v>282</v>
      </c>
      <c r="B32" s="455" t="s">
        <v>573</v>
      </c>
      <c r="C32" s="331"/>
    </row>
    <row r="33" spans="1:3" s="453" customFormat="1" ht="12" customHeight="1">
      <c r="A33" s="11" t="s">
        <v>567</v>
      </c>
      <c r="B33" s="455" t="s">
        <v>283</v>
      </c>
      <c r="C33" s="331"/>
    </row>
    <row r="34" spans="1:3" s="453" customFormat="1" ht="12" customHeight="1">
      <c r="A34" s="11" t="s">
        <v>568</v>
      </c>
      <c r="B34" s="455" t="s">
        <v>284</v>
      </c>
      <c r="C34" s="331"/>
    </row>
    <row r="35" spans="1:3" s="453" customFormat="1" ht="12" customHeight="1" thickBot="1">
      <c r="A35" s="13" t="s">
        <v>569</v>
      </c>
      <c r="B35" s="561" t="s">
        <v>285</v>
      </c>
      <c r="C35" s="333"/>
    </row>
    <row r="36" spans="1:3" s="453" customFormat="1" ht="12" customHeight="1" thickBot="1">
      <c r="A36" s="17" t="s">
        <v>23</v>
      </c>
      <c r="B36" s="18" t="s">
        <v>449</v>
      </c>
      <c r="C36" s="329">
        <f>SUM(C37:C47)</f>
        <v>0</v>
      </c>
    </row>
    <row r="37" spans="1:3" s="453" customFormat="1" ht="12" customHeight="1">
      <c r="A37" s="12" t="s">
        <v>94</v>
      </c>
      <c r="B37" s="454" t="s">
        <v>288</v>
      </c>
      <c r="C37" s="332"/>
    </row>
    <row r="38" spans="1:3" s="453" customFormat="1" ht="12" customHeight="1">
      <c r="A38" s="11" t="s">
        <v>95</v>
      </c>
      <c r="B38" s="455" t="s">
        <v>289</v>
      </c>
      <c r="C38" s="331"/>
    </row>
    <row r="39" spans="1:3" s="453" customFormat="1" ht="12" customHeight="1">
      <c r="A39" s="11" t="s">
        <v>96</v>
      </c>
      <c r="B39" s="455" t="s">
        <v>290</v>
      </c>
      <c r="C39" s="331"/>
    </row>
    <row r="40" spans="1:3" s="453" customFormat="1" ht="12" customHeight="1">
      <c r="A40" s="11" t="s">
        <v>180</v>
      </c>
      <c r="B40" s="455" t="s">
        <v>291</v>
      </c>
      <c r="C40" s="331"/>
    </row>
    <row r="41" spans="1:3" s="453" customFormat="1" ht="12" customHeight="1">
      <c r="A41" s="11" t="s">
        <v>181</v>
      </c>
      <c r="B41" s="455" t="s">
        <v>292</v>
      </c>
      <c r="C41" s="331"/>
    </row>
    <row r="42" spans="1:3" s="453" customFormat="1" ht="12" customHeight="1">
      <c r="A42" s="11" t="s">
        <v>182</v>
      </c>
      <c r="B42" s="455" t="s">
        <v>293</v>
      </c>
      <c r="C42" s="331"/>
    </row>
    <row r="43" spans="1:3" s="453" customFormat="1" ht="12" customHeight="1">
      <c r="A43" s="11" t="s">
        <v>183</v>
      </c>
      <c r="B43" s="455" t="s">
        <v>294</v>
      </c>
      <c r="C43" s="331"/>
    </row>
    <row r="44" spans="1:3" s="453" customFormat="1" ht="12" customHeight="1">
      <c r="A44" s="11" t="s">
        <v>184</v>
      </c>
      <c r="B44" s="455" t="s">
        <v>575</v>
      </c>
      <c r="C44" s="331"/>
    </row>
    <row r="45" spans="1:3" s="453" customFormat="1" ht="12" customHeight="1">
      <c r="A45" s="11" t="s">
        <v>286</v>
      </c>
      <c r="B45" s="455" t="s">
        <v>296</v>
      </c>
      <c r="C45" s="334"/>
    </row>
    <row r="46" spans="1:3" s="453" customFormat="1" ht="12" customHeight="1">
      <c r="A46" s="13" t="s">
        <v>287</v>
      </c>
      <c r="B46" s="456" t="s">
        <v>451</v>
      </c>
      <c r="C46" s="441"/>
    </row>
    <row r="47" spans="1:3" s="453" customFormat="1" ht="12" customHeight="1" thickBot="1">
      <c r="A47" s="13" t="s">
        <v>450</v>
      </c>
      <c r="B47" s="326" t="s">
        <v>297</v>
      </c>
      <c r="C47" s="441"/>
    </row>
    <row r="48" spans="1:3" s="453" customFormat="1" ht="12" customHeight="1" thickBot="1">
      <c r="A48" s="17" t="s">
        <v>24</v>
      </c>
      <c r="B48" s="18" t="s">
        <v>298</v>
      </c>
      <c r="C48" s="329">
        <f>SUM(C49:C53)</f>
        <v>0</v>
      </c>
    </row>
    <row r="49" spans="1:3" s="453" customFormat="1" ht="12" customHeight="1">
      <c r="A49" s="12" t="s">
        <v>97</v>
      </c>
      <c r="B49" s="454" t="s">
        <v>302</v>
      </c>
      <c r="C49" s="498"/>
    </row>
    <row r="50" spans="1:3" s="453" customFormat="1" ht="12" customHeight="1">
      <c r="A50" s="11" t="s">
        <v>98</v>
      </c>
      <c r="B50" s="455" t="s">
        <v>303</v>
      </c>
      <c r="C50" s="334"/>
    </row>
    <row r="51" spans="1:3" s="453" customFormat="1" ht="12" customHeight="1">
      <c r="A51" s="11" t="s">
        <v>299</v>
      </c>
      <c r="B51" s="455" t="s">
        <v>304</v>
      </c>
      <c r="C51" s="334"/>
    </row>
    <row r="52" spans="1:3" s="453" customFormat="1" ht="12" customHeight="1">
      <c r="A52" s="11" t="s">
        <v>300</v>
      </c>
      <c r="B52" s="455" t="s">
        <v>305</v>
      </c>
      <c r="C52" s="334"/>
    </row>
    <row r="53" spans="1:3" s="453" customFormat="1" ht="12" customHeight="1" thickBot="1">
      <c r="A53" s="13" t="s">
        <v>301</v>
      </c>
      <c r="B53" s="326" t="s">
        <v>306</v>
      </c>
      <c r="C53" s="441"/>
    </row>
    <row r="54" spans="1:3" s="453" customFormat="1" ht="12" customHeight="1" thickBot="1">
      <c r="A54" s="17" t="s">
        <v>185</v>
      </c>
      <c r="B54" s="18" t="s">
        <v>307</v>
      </c>
      <c r="C54" s="329">
        <f>SUM(C55:C57)</f>
        <v>0</v>
      </c>
    </row>
    <row r="55" spans="1:3" s="453" customFormat="1" ht="12" customHeight="1">
      <c r="A55" s="12" t="s">
        <v>99</v>
      </c>
      <c r="B55" s="454" t="s">
        <v>308</v>
      </c>
      <c r="C55" s="332"/>
    </row>
    <row r="56" spans="1:3" s="453" customFormat="1" ht="12" customHeight="1">
      <c r="A56" s="11" t="s">
        <v>100</v>
      </c>
      <c r="B56" s="455" t="s">
        <v>441</v>
      </c>
      <c r="C56" s="331"/>
    </row>
    <row r="57" spans="1:3" s="453" customFormat="1" ht="12" customHeight="1">
      <c r="A57" s="11" t="s">
        <v>311</v>
      </c>
      <c r="B57" s="455" t="s">
        <v>309</v>
      </c>
      <c r="C57" s="331"/>
    </row>
    <row r="58" spans="1:3" s="453" customFormat="1" ht="12" customHeight="1" thickBot="1">
      <c r="A58" s="13" t="s">
        <v>312</v>
      </c>
      <c r="B58" s="326" t="s">
        <v>310</v>
      </c>
      <c r="C58" s="333"/>
    </row>
    <row r="59" spans="1:3" s="453" customFormat="1" ht="12" customHeight="1" thickBot="1">
      <c r="A59" s="17" t="s">
        <v>26</v>
      </c>
      <c r="B59" s="324" t="s">
        <v>313</v>
      </c>
      <c r="C59" s="329">
        <f>SUM(C60:C62)</f>
        <v>0</v>
      </c>
    </row>
    <row r="60" spans="1:3" s="453" customFormat="1" ht="12" customHeight="1">
      <c r="A60" s="12" t="s">
        <v>186</v>
      </c>
      <c r="B60" s="454" t="s">
        <v>315</v>
      </c>
      <c r="C60" s="334"/>
    </row>
    <row r="61" spans="1:3" s="453" customFormat="1" ht="12" customHeight="1">
      <c r="A61" s="11" t="s">
        <v>187</v>
      </c>
      <c r="B61" s="455" t="s">
        <v>442</v>
      </c>
      <c r="C61" s="334"/>
    </row>
    <row r="62" spans="1:3" s="453" customFormat="1" ht="12" customHeight="1">
      <c r="A62" s="11" t="s">
        <v>239</v>
      </c>
      <c r="B62" s="455" t="s">
        <v>316</v>
      </c>
      <c r="C62" s="334"/>
    </row>
    <row r="63" spans="1:3" s="453" customFormat="1" ht="12" customHeight="1" thickBot="1">
      <c r="A63" s="13" t="s">
        <v>314</v>
      </c>
      <c r="B63" s="326" t="s">
        <v>317</v>
      </c>
      <c r="C63" s="334"/>
    </row>
    <row r="64" spans="1:3" s="453" customFormat="1" ht="12" customHeight="1" thickBot="1">
      <c r="A64" s="533" t="s">
        <v>491</v>
      </c>
      <c r="B64" s="18" t="s">
        <v>318</v>
      </c>
      <c r="C64" s="335">
        <f>+C7+C14+C21+C28+C36+C48+C54+C59</f>
        <v>2192000</v>
      </c>
    </row>
    <row r="65" spans="1:3" s="453" customFormat="1" ht="12" customHeight="1" thickBot="1">
      <c r="A65" s="501" t="s">
        <v>319</v>
      </c>
      <c r="B65" s="324" t="s">
        <v>320</v>
      </c>
      <c r="C65" s="329">
        <f>SUM(C66:C68)</f>
        <v>0</v>
      </c>
    </row>
    <row r="66" spans="1:3" s="453" customFormat="1" ht="12" customHeight="1">
      <c r="A66" s="12" t="s">
        <v>351</v>
      </c>
      <c r="B66" s="454" t="s">
        <v>321</v>
      </c>
      <c r="C66" s="334"/>
    </row>
    <row r="67" spans="1:3" s="453" customFormat="1" ht="12" customHeight="1">
      <c r="A67" s="11" t="s">
        <v>360</v>
      </c>
      <c r="B67" s="455" t="s">
        <v>322</v>
      </c>
      <c r="C67" s="334"/>
    </row>
    <row r="68" spans="1:3" s="453" customFormat="1" ht="12" customHeight="1" thickBot="1">
      <c r="A68" s="13" t="s">
        <v>361</v>
      </c>
      <c r="B68" s="527" t="s">
        <v>476</v>
      </c>
      <c r="C68" s="334"/>
    </row>
    <row r="69" spans="1:3" s="453" customFormat="1" ht="12" customHeight="1" thickBot="1">
      <c r="A69" s="501" t="s">
        <v>324</v>
      </c>
      <c r="B69" s="324" t="s">
        <v>325</v>
      </c>
      <c r="C69" s="329">
        <f>SUM(C70:C73)</f>
        <v>0</v>
      </c>
    </row>
    <row r="70" spans="1:3" s="453" customFormat="1" ht="12" customHeight="1">
      <c r="A70" s="12" t="s">
        <v>154</v>
      </c>
      <c r="B70" s="454" t="s">
        <v>326</v>
      </c>
      <c r="C70" s="334"/>
    </row>
    <row r="71" spans="1:3" s="453" customFormat="1" ht="12" customHeight="1">
      <c r="A71" s="11" t="s">
        <v>155</v>
      </c>
      <c r="B71" s="455" t="s">
        <v>327</v>
      </c>
      <c r="C71" s="334"/>
    </row>
    <row r="72" spans="1:3" s="453" customFormat="1" ht="12" customHeight="1">
      <c r="A72" s="11" t="s">
        <v>352</v>
      </c>
      <c r="B72" s="455" t="s">
        <v>328</v>
      </c>
      <c r="C72" s="334"/>
    </row>
    <row r="73" spans="1:3" s="453" customFormat="1" ht="12" customHeight="1" thickBot="1">
      <c r="A73" s="13" t="s">
        <v>353</v>
      </c>
      <c r="B73" s="326" t="s">
        <v>329</v>
      </c>
      <c r="C73" s="334"/>
    </row>
    <row r="74" spans="1:3" s="453" customFormat="1" ht="12" customHeight="1" thickBot="1">
      <c r="A74" s="501" t="s">
        <v>330</v>
      </c>
      <c r="B74" s="324" t="s">
        <v>331</v>
      </c>
      <c r="C74" s="329">
        <f>SUM(C75:C76)</f>
        <v>721000</v>
      </c>
    </row>
    <row r="75" spans="1:3" s="453" customFormat="1" ht="12" customHeight="1">
      <c r="A75" s="12" t="s">
        <v>354</v>
      </c>
      <c r="B75" s="454" t="s">
        <v>332</v>
      </c>
      <c r="C75" s="334">
        <v>721000</v>
      </c>
    </row>
    <row r="76" spans="1:3" s="453" customFormat="1" ht="12" customHeight="1" thickBot="1">
      <c r="A76" s="13" t="s">
        <v>355</v>
      </c>
      <c r="B76" s="326" t="s">
        <v>333</v>
      </c>
      <c r="C76" s="334"/>
    </row>
    <row r="77" spans="1:3" s="453" customFormat="1" ht="12" customHeight="1" thickBot="1">
      <c r="A77" s="501" t="s">
        <v>334</v>
      </c>
      <c r="B77" s="324" t="s">
        <v>335</v>
      </c>
      <c r="C77" s="329">
        <f>SUM(C78:C80)</f>
        <v>0</v>
      </c>
    </row>
    <row r="78" spans="1:3" s="453" customFormat="1" ht="12" customHeight="1">
      <c r="A78" s="12" t="s">
        <v>356</v>
      </c>
      <c r="B78" s="454" t="s">
        <v>336</v>
      </c>
      <c r="C78" s="334"/>
    </row>
    <row r="79" spans="1:3" s="453" customFormat="1" ht="12" customHeight="1">
      <c r="A79" s="11" t="s">
        <v>357</v>
      </c>
      <c r="B79" s="455" t="s">
        <v>337</v>
      </c>
      <c r="C79" s="334"/>
    </row>
    <row r="80" spans="1:3" s="453" customFormat="1" ht="12" customHeight="1" thickBot="1">
      <c r="A80" s="13" t="s">
        <v>358</v>
      </c>
      <c r="B80" s="326" t="s">
        <v>338</v>
      </c>
      <c r="C80" s="334"/>
    </row>
    <row r="81" spans="1:3" s="453" customFormat="1" ht="12" customHeight="1" thickBot="1">
      <c r="A81" s="501" t="s">
        <v>339</v>
      </c>
      <c r="B81" s="324" t="s">
        <v>359</v>
      </c>
      <c r="C81" s="329">
        <f>SUM(C82:C85)</f>
        <v>0</v>
      </c>
    </row>
    <row r="82" spans="1:3" s="453" customFormat="1" ht="12" customHeight="1">
      <c r="A82" s="458" t="s">
        <v>340</v>
      </c>
      <c r="B82" s="454" t="s">
        <v>341</v>
      </c>
      <c r="C82" s="334"/>
    </row>
    <row r="83" spans="1:3" s="453" customFormat="1" ht="12" customHeight="1">
      <c r="A83" s="459" t="s">
        <v>342</v>
      </c>
      <c r="B83" s="455" t="s">
        <v>343</v>
      </c>
      <c r="C83" s="334"/>
    </row>
    <row r="84" spans="1:3" s="453" customFormat="1" ht="12" customHeight="1">
      <c r="A84" s="459" t="s">
        <v>344</v>
      </c>
      <c r="B84" s="455" t="s">
        <v>345</v>
      </c>
      <c r="C84" s="334"/>
    </row>
    <row r="85" spans="1:3" s="453" customFormat="1" ht="12" customHeight="1" thickBot="1">
      <c r="A85" s="460" t="s">
        <v>346</v>
      </c>
      <c r="B85" s="326" t="s">
        <v>347</v>
      </c>
      <c r="C85" s="334"/>
    </row>
    <row r="86" spans="1:3" s="453" customFormat="1" ht="12" customHeight="1" thickBot="1">
      <c r="A86" s="501" t="s">
        <v>348</v>
      </c>
      <c r="B86" s="324" t="s">
        <v>490</v>
      </c>
      <c r="C86" s="499"/>
    </row>
    <row r="87" spans="1:3" s="453" customFormat="1" ht="13.5" customHeight="1" thickBot="1">
      <c r="A87" s="501" t="s">
        <v>350</v>
      </c>
      <c r="B87" s="324" t="s">
        <v>349</v>
      </c>
      <c r="C87" s="499"/>
    </row>
    <row r="88" spans="1:3" s="453" customFormat="1" ht="15.75" customHeight="1" thickBot="1">
      <c r="A88" s="501" t="s">
        <v>362</v>
      </c>
      <c r="B88" s="461" t="s">
        <v>493</v>
      </c>
      <c r="C88" s="335">
        <f>+C65+C69+C74+C77+C81+C87+C86</f>
        <v>721000</v>
      </c>
    </row>
    <row r="89" spans="1:3" s="453" customFormat="1" ht="16.5" customHeight="1" thickBot="1">
      <c r="A89" s="502" t="s">
        <v>492</v>
      </c>
      <c r="B89" s="462" t="s">
        <v>494</v>
      </c>
      <c r="C89" s="335">
        <f>+C64+C88</f>
        <v>2913000</v>
      </c>
    </row>
    <row r="90" spans="1:3" ht="16.5" customHeight="1">
      <c r="A90" s="628" t="s">
        <v>48</v>
      </c>
      <c r="B90" s="628"/>
      <c r="C90" s="628"/>
    </row>
    <row r="91" spans="1:3" s="463" customFormat="1" ht="16.5" customHeight="1" thickBot="1">
      <c r="A91" s="632" t="s">
        <v>158</v>
      </c>
      <c r="B91" s="632"/>
      <c r="C91" s="161" t="s">
        <v>645</v>
      </c>
    </row>
    <row r="92" spans="1:3" ht="16.5" thickBot="1">
      <c r="A92" s="20" t="s">
        <v>649</v>
      </c>
      <c r="B92" s="21" t="s">
        <v>49</v>
      </c>
      <c r="C92" s="41" t="str">
        <f>+C5</f>
        <v>2016. évi előirányzat</v>
      </c>
    </row>
    <row r="93" spans="1:3" s="452" customFormat="1" ht="12" customHeight="1" thickBot="1">
      <c r="A93" s="34"/>
      <c r="B93" s="35" t="s">
        <v>508</v>
      </c>
      <c r="C93" s="36" t="s">
        <v>509</v>
      </c>
    </row>
    <row r="94" spans="1:3" ht="12" customHeight="1" thickBot="1">
      <c r="A94" s="19" t="s">
        <v>19</v>
      </c>
      <c r="B94" s="28" t="s">
        <v>452</v>
      </c>
      <c r="C94" s="328">
        <f>C95+C96+C97+C98+C99+C112</f>
        <v>2913000</v>
      </c>
    </row>
    <row r="95" spans="1:3" ht="12" customHeight="1">
      <c r="A95" s="14" t="s">
        <v>101</v>
      </c>
      <c r="B95" s="7" t="s">
        <v>50</v>
      </c>
      <c r="C95" s="330"/>
    </row>
    <row r="96" spans="1:3" ht="12" customHeight="1">
      <c r="A96" s="11" t="s">
        <v>102</v>
      </c>
      <c r="B96" s="5" t="s">
        <v>188</v>
      </c>
      <c r="C96" s="331"/>
    </row>
    <row r="97" spans="1:3" ht="12" customHeight="1">
      <c r="A97" s="11" t="s">
        <v>103</v>
      </c>
      <c r="B97" s="5" t="s">
        <v>144</v>
      </c>
      <c r="C97" s="333"/>
    </row>
    <row r="98" spans="1:3" ht="12" customHeight="1">
      <c r="A98" s="11" t="s">
        <v>104</v>
      </c>
      <c r="B98" s="8" t="s">
        <v>189</v>
      </c>
      <c r="C98" s="333">
        <v>2913000</v>
      </c>
    </row>
    <row r="99" spans="1:3" ht="12" customHeight="1">
      <c r="A99" s="11" t="s">
        <v>115</v>
      </c>
      <c r="B99" s="16" t="s">
        <v>190</v>
      </c>
      <c r="C99" s="333"/>
    </row>
    <row r="100" spans="1:3" ht="12" customHeight="1">
      <c r="A100" s="11" t="s">
        <v>105</v>
      </c>
      <c r="B100" s="5" t="s">
        <v>457</v>
      </c>
      <c r="C100" s="333"/>
    </row>
    <row r="101" spans="1:3" ht="12" customHeight="1">
      <c r="A101" s="11" t="s">
        <v>106</v>
      </c>
      <c r="B101" s="166" t="s">
        <v>456</v>
      </c>
      <c r="C101" s="333"/>
    </row>
    <row r="102" spans="1:3" ht="12" customHeight="1">
      <c r="A102" s="11" t="s">
        <v>116</v>
      </c>
      <c r="B102" s="166" t="s">
        <v>455</v>
      </c>
      <c r="C102" s="333"/>
    </row>
    <row r="103" spans="1:3" ht="12" customHeight="1">
      <c r="A103" s="11" t="s">
        <v>117</v>
      </c>
      <c r="B103" s="164" t="s">
        <v>365</v>
      </c>
      <c r="C103" s="333"/>
    </row>
    <row r="104" spans="1:3" ht="12" customHeight="1">
      <c r="A104" s="11" t="s">
        <v>118</v>
      </c>
      <c r="B104" s="165" t="s">
        <v>366</v>
      </c>
      <c r="C104" s="333"/>
    </row>
    <row r="105" spans="1:3" ht="12" customHeight="1">
      <c r="A105" s="11" t="s">
        <v>119</v>
      </c>
      <c r="B105" s="165" t="s">
        <v>367</v>
      </c>
      <c r="C105" s="333"/>
    </row>
    <row r="106" spans="1:3" ht="12" customHeight="1">
      <c r="A106" s="11" t="s">
        <v>121</v>
      </c>
      <c r="B106" s="164" t="s">
        <v>368</v>
      </c>
      <c r="C106" s="333"/>
    </row>
    <row r="107" spans="1:3" ht="12" customHeight="1">
      <c r="A107" s="11" t="s">
        <v>191</v>
      </c>
      <c r="B107" s="164" t="s">
        <v>369</v>
      </c>
      <c r="C107" s="333"/>
    </row>
    <row r="108" spans="1:3" ht="12" customHeight="1">
      <c r="A108" s="11" t="s">
        <v>363</v>
      </c>
      <c r="B108" s="165" t="s">
        <v>370</v>
      </c>
      <c r="C108" s="333"/>
    </row>
    <row r="109" spans="1:3" ht="12" customHeight="1">
      <c r="A109" s="10" t="s">
        <v>364</v>
      </c>
      <c r="B109" s="166" t="s">
        <v>371</v>
      </c>
      <c r="C109" s="333"/>
    </row>
    <row r="110" spans="1:3" ht="12" customHeight="1">
      <c r="A110" s="11" t="s">
        <v>453</v>
      </c>
      <c r="B110" s="166" t="s">
        <v>372</v>
      </c>
      <c r="C110" s="333"/>
    </row>
    <row r="111" spans="1:3" ht="12" customHeight="1">
      <c r="A111" s="13" t="s">
        <v>454</v>
      </c>
      <c r="B111" s="166" t="s">
        <v>373</v>
      </c>
      <c r="C111" s="333"/>
    </row>
    <row r="112" spans="1:3" ht="12" customHeight="1">
      <c r="A112" s="11" t="s">
        <v>458</v>
      </c>
      <c r="B112" s="8" t="s">
        <v>51</v>
      </c>
      <c r="C112" s="331"/>
    </row>
    <row r="113" spans="1:3" ht="12" customHeight="1">
      <c r="A113" s="11" t="s">
        <v>459</v>
      </c>
      <c r="B113" s="5" t="s">
        <v>461</v>
      </c>
      <c r="C113" s="331"/>
    </row>
    <row r="114" spans="1:3" ht="12" customHeight="1" thickBot="1">
      <c r="A114" s="15" t="s">
        <v>460</v>
      </c>
      <c r="B114" s="531" t="s">
        <v>462</v>
      </c>
      <c r="C114" s="336"/>
    </row>
    <row r="115" spans="1:3" ht="12" customHeight="1" thickBot="1">
      <c r="A115" s="528" t="s">
        <v>20</v>
      </c>
      <c r="B115" s="529" t="s">
        <v>374</v>
      </c>
      <c r="C115" s="530">
        <f>+C116+C118+C120</f>
        <v>0</v>
      </c>
    </row>
    <row r="116" spans="1:3" ht="12" customHeight="1">
      <c r="A116" s="12" t="s">
        <v>107</v>
      </c>
      <c r="B116" s="5" t="s">
        <v>237</v>
      </c>
      <c r="C116" s="332"/>
    </row>
    <row r="117" spans="1:3" ht="12" customHeight="1">
      <c r="A117" s="12" t="s">
        <v>108</v>
      </c>
      <c r="B117" s="9" t="s">
        <v>378</v>
      </c>
      <c r="C117" s="332"/>
    </row>
    <row r="118" spans="1:3" ht="12" customHeight="1">
      <c r="A118" s="12" t="s">
        <v>109</v>
      </c>
      <c r="B118" s="9" t="s">
        <v>192</v>
      </c>
      <c r="C118" s="331"/>
    </row>
    <row r="119" spans="1:3" ht="12" customHeight="1">
      <c r="A119" s="12" t="s">
        <v>110</v>
      </c>
      <c r="B119" s="9" t="s">
        <v>379</v>
      </c>
      <c r="C119" s="297"/>
    </row>
    <row r="120" spans="1:3" ht="12" customHeight="1">
      <c r="A120" s="12" t="s">
        <v>111</v>
      </c>
      <c r="B120" s="326" t="s">
        <v>240</v>
      </c>
      <c r="C120" s="297"/>
    </row>
    <row r="121" spans="1:3" ht="12" customHeight="1">
      <c r="A121" s="12" t="s">
        <v>120</v>
      </c>
      <c r="B121" s="325" t="s">
        <v>443</v>
      </c>
      <c r="C121" s="297"/>
    </row>
    <row r="122" spans="1:3" ht="12" customHeight="1">
      <c r="A122" s="12" t="s">
        <v>122</v>
      </c>
      <c r="B122" s="450" t="s">
        <v>384</v>
      </c>
      <c r="C122" s="297"/>
    </row>
    <row r="123" spans="1:3" ht="15.75">
      <c r="A123" s="12" t="s">
        <v>193</v>
      </c>
      <c r="B123" s="165" t="s">
        <v>367</v>
      </c>
      <c r="C123" s="297"/>
    </row>
    <row r="124" spans="1:3" ht="12" customHeight="1">
      <c r="A124" s="12" t="s">
        <v>194</v>
      </c>
      <c r="B124" s="165" t="s">
        <v>383</v>
      </c>
      <c r="C124" s="297"/>
    </row>
    <row r="125" spans="1:3" ht="12" customHeight="1">
      <c r="A125" s="12" t="s">
        <v>195</v>
      </c>
      <c r="B125" s="165" t="s">
        <v>382</v>
      </c>
      <c r="C125" s="297"/>
    </row>
    <row r="126" spans="1:3" ht="12" customHeight="1">
      <c r="A126" s="12" t="s">
        <v>375</v>
      </c>
      <c r="B126" s="165" t="s">
        <v>370</v>
      </c>
      <c r="C126" s="297"/>
    </row>
    <row r="127" spans="1:3" ht="12" customHeight="1">
      <c r="A127" s="12" t="s">
        <v>376</v>
      </c>
      <c r="B127" s="165" t="s">
        <v>381</v>
      </c>
      <c r="C127" s="297"/>
    </row>
    <row r="128" spans="1:3" ht="16.5" thickBot="1">
      <c r="A128" s="10" t="s">
        <v>377</v>
      </c>
      <c r="B128" s="165" t="s">
        <v>380</v>
      </c>
      <c r="C128" s="299"/>
    </row>
    <row r="129" spans="1:3" ht="12" customHeight="1" thickBot="1">
      <c r="A129" s="17" t="s">
        <v>21</v>
      </c>
      <c r="B129" s="145" t="s">
        <v>463</v>
      </c>
      <c r="C129" s="329">
        <f>+C94+C115</f>
        <v>2913000</v>
      </c>
    </row>
    <row r="130" spans="1:3" ht="12" customHeight="1" thickBot="1">
      <c r="A130" s="17" t="s">
        <v>22</v>
      </c>
      <c r="B130" s="145" t="s">
        <v>464</v>
      </c>
      <c r="C130" s="329">
        <f>+C131+C132+C133</f>
        <v>0</v>
      </c>
    </row>
    <row r="131" spans="1:3" ht="12" customHeight="1">
      <c r="A131" s="12" t="s">
        <v>279</v>
      </c>
      <c r="B131" s="9" t="s">
        <v>471</v>
      </c>
      <c r="C131" s="297"/>
    </row>
    <row r="132" spans="1:3" ht="12" customHeight="1">
      <c r="A132" s="12" t="s">
        <v>280</v>
      </c>
      <c r="B132" s="9" t="s">
        <v>472</v>
      </c>
      <c r="C132" s="297"/>
    </row>
    <row r="133" spans="1:3" ht="12" customHeight="1" thickBot="1">
      <c r="A133" s="10" t="s">
        <v>281</v>
      </c>
      <c r="B133" s="9" t="s">
        <v>473</v>
      </c>
      <c r="C133" s="297"/>
    </row>
    <row r="134" spans="1:3" ht="12" customHeight="1" thickBot="1">
      <c r="A134" s="17" t="s">
        <v>23</v>
      </c>
      <c r="B134" s="145" t="s">
        <v>465</v>
      </c>
      <c r="C134" s="329">
        <f>SUM(C135:C140)</f>
        <v>0</v>
      </c>
    </row>
    <row r="135" spans="1:3" ht="12" customHeight="1">
      <c r="A135" s="12" t="s">
        <v>94</v>
      </c>
      <c r="B135" s="6" t="s">
        <v>474</v>
      </c>
      <c r="C135" s="297"/>
    </row>
    <row r="136" spans="1:3" ht="12" customHeight="1">
      <c r="A136" s="12" t="s">
        <v>95</v>
      </c>
      <c r="B136" s="6" t="s">
        <v>466</v>
      </c>
      <c r="C136" s="297"/>
    </row>
    <row r="137" spans="1:3" ht="12" customHeight="1">
      <c r="A137" s="12" t="s">
        <v>96</v>
      </c>
      <c r="B137" s="6" t="s">
        <v>467</v>
      </c>
      <c r="C137" s="297"/>
    </row>
    <row r="138" spans="1:3" ht="12" customHeight="1">
      <c r="A138" s="12" t="s">
        <v>180</v>
      </c>
      <c r="B138" s="6" t="s">
        <v>468</v>
      </c>
      <c r="C138" s="297"/>
    </row>
    <row r="139" spans="1:3" ht="12" customHeight="1">
      <c r="A139" s="12" t="s">
        <v>181</v>
      </c>
      <c r="B139" s="6" t="s">
        <v>469</v>
      </c>
      <c r="C139" s="297"/>
    </row>
    <row r="140" spans="1:3" ht="12" customHeight="1" thickBot="1">
      <c r="A140" s="10" t="s">
        <v>182</v>
      </c>
      <c r="B140" s="6" t="s">
        <v>470</v>
      </c>
      <c r="C140" s="297"/>
    </row>
    <row r="141" spans="1:3" ht="12" customHeight="1" thickBot="1">
      <c r="A141" s="17" t="s">
        <v>24</v>
      </c>
      <c r="B141" s="145" t="s">
        <v>478</v>
      </c>
      <c r="C141" s="335">
        <f>+C142+C143+C144+C145</f>
        <v>0</v>
      </c>
    </row>
    <row r="142" spans="1:3" ht="12" customHeight="1">
      <c r="A142" s="12" t="s">
        <v>97</v>
      </c>
      <c r="B142" s="6" t="s">
        <v>385</v>
      </c>
      <c r="C142" s="297"/>
    </row>
    <row r="143" spans="1:3" ht="12" customHeight="1">
      <c r="A143" s="12" t="s">
        <v>98</v>
      </c>
      <c r="B143" s="6" t="s">
        <v>386</v>
      </c>
      <c r="C143" s="297"/>
    </row>
    <row r="144" spans="1:3" ht="12" customHeight="1">
      <c r="A144" s="12" t="s">
        <v>299</v>
      </c>
      <c r="B144" s="6" t="s">
        <v>479</v>
      </c>
      <c r="C144" s="297"/>
    </row>
    <row r="145" spans="1:3" ht="12" customHeight="1" thickBot="1">
      <c r="A145" s="10" t="s">
        <v>300</v>
      </c>
      <c r="B145" s="4" t="s">
        <v>405</v>
      </c>
      <c r="C145" s="297"/>
    </row>
    <row r="146" spans="1:3" ht="12" customHeight="1" thickBot="1">
      <c r="A146" s="17" t="s">
        <v>25</v>
      </c>
      <c r="B146" s="145" t="s">
        <v>480</v>
      </c>
      <c r="C146" s="337">
        <f>SUM(C147:C151)</f>
        <v>0</v>
      </c>
    </row>
    <row r="147" spans="1:3" ht="12" customHeight="1">
      <c r="A147" s="12" t="s">
        <v>99</v>
      </c>
      <c r="B147" s="6" t="s">
        <v>475</v>
      </c>
      <c r="C147" s="297"/>
    </row>
    <row r="148" spans="1:3" ht="12" customHeight="1">
      <c r="A148" s="12" t="s">
        <v>100</v>
      </c>
      <c r="B148" s="6" t="s">
        <v>482</v>
      </c>
      <c r="C148" s="297"/>
    </row>
    <row r="149" spans="1:3" ht="12" customHeight="1">
      <c r="A149" s="12" t="s">
        <v>311</v>
      </c>
      <c r="B149" s="6" t="s">
        <v>477</v>
      </c>
      <c r="C149" s="297"/>
    </row>
    <row r="150" spans="1:3" ht="12" customHeight="1">
      <c r="A150" s="12" t="s">
        <v>312</v>
      </c>
      <c r="B150" s="6" t="s">
        <v>483</v>
      </c>
      <c r="C150" s="297"/>
    </row>
    <row r="151" spans="1:3" ht="12" customHeight="1" thickBot="1">
      <c r="A151" s="12" t="s">
        <v>481</v>
      </c>
      <c r="B151" s="6" t="s">
        <v>484</v>
      </c>
      <c r="C151" s="297"/>
    </row>
    <row r="152" spans="1:3" ht="12" customHeight="1" thickBot="1">
      <c r="A152" s="17" t="s">
        <v>26</v>
      </c>
      <c r="B152" s="145" t="s">
        <v>485</v>
      </c>
      <c r="C152" s="532"/>
    </row>
    <row r="153" spans="1:3" ht="12" customHeight="1" thickBot="1">
      <c r="A153" s="17" t="s">
        <v>27</v>
      </c>
      <c r="B153" s="145" t="s">
        <v>486</v>
      </c>
      <c r="C153" s="532"/>
    </row>
    <row r="154" spans="1:9" ht="15" customHeight="1" thickBot="1">
      <c r="A154" s="17" t="s">
        <v>28</v>
      </c>
      <c r="B154" s="145" t="s">
        <v>488</v>
      </c>
      <c r="C154" s="464">
        <f>+C130+C134+C141+C146+C152+C153</f>
        <v>0</v>
      </c>
      <c r="F154" s="465"/>
      <c r="G154" s="466"/>
      <c r="H154" s="466"/>
      <c r="I154" s="466"/>
    </row>
    <row r="155" spans="1:3" s="453" customFormat="1" ht="12.75" customHeight="1" thickBot="1">
      <c r="A155" s="327" t="s">
        <v>29</v>
      </c>
      <c r="B155" s="417" t="s">
        <v>487</v>
      </c>
      <c r="C155" s="464">
        <f>+C129+C154</f>
        <v>2913000</v>
      </c>
    </row>
    <row r="156" ht="7.5" customHeight="1"/>
    <row r="157" spans="1:3" ht="15.75">
      <c r="A157" s="633" t="s">
        <v>387</v>
      </c>
      <c r="B157" s="633"/>
      <c r="C157" s="633"/>
    </row>
    <row r="158" spans="1:3" ht="15" customHeight="1" thickBot="1">
      <c r="A158" s="627" t="s">
        <v>159</v>
      </c>
      <c r="B158" s="627"/>
      <c r="C158" s="338" t="s">
        <v>645</v>
      </c>
    </row>
    <row r="159" spans="1:4" ht="13.5" customHeight="1" thickBot="1">
      <c r="A159" s="17">
        <v>1</v>
      </c>
      <c r="B159" s="27" t="s">
        <v>489</v>
      </c>
      <c r="C159" s="329">
        <f>+C64-C129</f>
        <v>-721000</v>
      </c>
      <c r="D159" s="467"/>
    </row>
    <row r="160" spans="1:3" ht="27.75" customHeight="1" thickBot="1">
      <c r="A160" s="17" t="s">
        <v>20</v>
      </c>
      <c r="B160" s="27" t="s">
        <v>495</v>
      </c>
      <c r="C160" s="329">
        <f>+C88-C154</f>
        <v>721000</v>
      </c>
    </row>
  </sheetData>
  <sheetProtection/>
  <mergeCells count="8">
    <mergeCell ref="A157:C157"/>
    <mergeCell ref="A158:B158"/>
    <mergeCell ref="A1:C1"/>
    <mergeCell ref="A2:C2"/>
    <mergeCell ref="A3:C3"/>
    <mergeCell ref="A4:B4"/>
    <mergeCell ref="A90:C90"/>
    <mergeCell ref="A91:B91"/>
  </mergeCells>
  <printOptions horizontalCentered="1"/>
  <pageMargins left="0.5905511811023623" right="0.5905511811023623" top="0.3937007874015748" bottom="0.4724409448818898" header="0" footer="0"/>
  <pageSetup fitToHeight="2" horizontalDpi="600" verticalDpi="600" orientation="portrait" paperSize="9" scale="70" r:id="rId1"/>
  <headerFooter alignWithMargins="0">
    <oddHeader>&amp;C&amp;"Times New Roman CE,Félkövér"&amp;12
</oddHead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0">
      <selection activeCell="G15" sqref="G15"/>
    </sheetView>
  </sheetViews>
  <sheetFormatPr defaultColWidth="9.00390625" defaultRowHeight="12.75"/>
  <cols>
    <col min="1" max="1" width="6.875" style="57" customWidth="1"/>
    <col min="2" max="2" width="55.125" style="216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50" t="s">
        <v>163</v>
      </c>
      <c r="C1" s="351"/>
      <c r="D1" s="351"/>
      <c r="E1" s="351"/>
      <c r="F1" s="642" t="s">
        <v>670</v>
      </c>
    </row>
    <row r="2" spans="5:6" ht="14.25" thickBot="1">
      <c r="E2" s="352" t="s">
        <v>645</v>
      </c>
      <c r="F2" s="642"/>
    </row>
    <row r="3" spans="1:6" ht="18" customHeight="1" thickBot="1">
      <c r="A3" s="640" t="s">
        <v>72</v>
      </c>
      <c r="B3" s="353" t="s">
        <v>58</v>
      </c>
      <c r="C3" s="354"/>
      <c r="D3" s="353" t="s">
        <v>59</v>
      </c>
      <c r="E3" s="355"/>
      <c r="F3" s="642"/>
    </row>
    <row r="4" spans="1:6" s="356" customFormat="1" ht="35.25" customHeight="1" thickBot="1">
      <c r="A4" s="641"/>
      <c r="B4" s="217" t="s">
        <v>64</v>
      </c>
      <c r="C4" s="218" t="str">
        <f>+'1.1.sz.mell.'!C5</f>
        <v>2016. évi előirányzat</v>
      </c>
      <c r="D4" s="217" t="s">
        <v>64</v>
      </c>
      <c r="E4" s="54" t="str">
        <f>+C4</f>
        <v>2016. évi előirányzat</v>
      </c>
      <c r="F4" s="642"/>
    </row>
    <row r="5" spans="1:6" s="361" customFormat="1" ht="12" customHeight="1" thickBot="1">
      <c r="A5" s="357"/>
      <c r="B5" s="358" t="s">
        <v>508</v>
      </c>
      <c r="C5" s="359" t="s">
        <v>509</v>
      </c>
      <c r="D5" s="358" t="s">
        <v>510</v>
      </c>
      <c r="E5" s="360" t="s">
        <v>512</v>
      </c>
      <c r="F5" s="642"/>
    </row>
    <row r="6" spans="1:6" ht="12.75" customHeight="1">
      <c r="A6" s="362" t="s">
        <v>19</v>
      </c>
      <c r="B6" s="363" t="s">
        <v>388</v>
      </c>
      <c r="C6" s="339">
        <v>156066151</v>
      </c>
      <c r="D6" s="363" t="s">
        <v>65</v>
      </c>
      <c r="E6" s="345">
        <v>236003159</v>
      </c>
      <c r="F6" s="642"/>
    </row>
    <row r="7" spans="1:6" ht="12.75" customHeight="1">
      <c r="A7" s="364" t="s">
        <v>20</v>
      </c>
      <c r="B7" s="365" t="s">
        <v>389</v>
      </c>
      <c r="C7" s="340">
        <v>172973311</v>
      </c>
      <c r="D7" s="365" t="s">
        <v>188</v>
      </c>
      <c r="E7" s="346">
        <v>43769168</v>
      </c>
      <c r="F7" s="642"/>
    </row>
    <row r="8" spans="1:6" ht="12.75" customHeight="1">
      <c r="A8" s="364" t="s">
        <v>21</v>
      </c>
      <c r="B8" s="365" t="s">
        <v>410</v>
      </c>
      <c r="C8" s="340"/>
      <c r="D8" s="365" t="s">
        <v>243</v>
      </c>
      <c r="E8" s="346">
        <v>64989034</v>
      </c>
      <c r="F8" s="642"/>
    </row>
    <row r="9" spans="1:6" ht="12.75" customHeight="1">
      <c r="A9" s="364" t="s">
        <v>22</v>
      </c>
      <c r="B9" s="365" t="s">
        <v>179</v>
      </c>
      <c r="C9" s="340">
        <v>12504000</v>
      </c>
      <c r="D9" s="365" t="s">
        <v>189</v>
      </c>
      <c r="E9" s="346">
        <v>13212150</v>
      </c>
      <c r="F9" s="642"/>
    </row>
    <row r="10" spans="1:6" ht="12.75" customHeight="1">
      <c r="A10" s="364" t="s">
        <v>23</v>
      </c>
      <c r="B10" s="366" t="s">
        <v>436</v>
      </c>
      <c r="C10" s="340">
        <v>16425250</v>
      </c>
      <c r="D10" s="365" t="s">
        <v>190</v>
      </c>
      <c r="E10" s="346">
        <v>35919841</v>
      </c>
      <c r="F10" s="642"/>
    </row>
    <row r="11" spans="1:6" ht="12.75" customHeight="1">
      <c r="A11" s="364" t="s">
        <v>24</v>
      </c>
      <c r="B11" s="365" t="s">
        <v>390</v>
      </c>
      <c r="C11" s="341">
        <v>30000</v>
      </c>
      <c r="D11" s="365" t="s">
        <v>51</v>
      </c>
      <c r="E11" s="346">
        <v>2000000</v>
      </c>
      <c r="F11" s="642"/>
    </row>
    <row r="12" spans="1:6" ht="12.75" customHeight="1">
      <c r="A12" s="364" t="s">
        <v>25</v>
      </c>
      <c r="B12" s="365" t="s">
        <v>496</v>
      </c>
      <c r="C12" s="340"/>
      <c r="D12" s="48"/>
      <c r="E12" s="346"/>
      <c r="F12" s="642"/>
    </row>
    <row r="13" spans="1:6" ht="12.75" customHeight="1">
      <c r="A13" s="364" t="s">
        <v>26</v>
      </c>
      <c r="B13" s="48"/>
      <c r="C13" s="340"/>
      <c r="D13" s="48"/>
      <c r="E13" s="346"/>
      <c r="F13" s="642"/>
    </row>
    <row r="14" spans="1:6" ht="12.75" customHeight="1">
      <c r="A14" s="364" t="s">
        <v>27</v>
      </c>
      <c r="B14" s="468"/>
      <c r="C14" s="341"/>
      <c r="D14" s="48"/>
      <c r="E14" s="346"/>
      <c r="F14" s="642"/>
    </row>
    <row r="15" spans="1:6" ht="12.75" customHeight="1">
      <c r="A15" s="364" t="s">
        <v>28</v>
      </c>
      <c r="B15" s="48"/>
      <c r="C15" s="340"/>
      <c r="D15" s="48"/>
      <c r="E15" s="346"/>
      <c r="F15" s="642"/>
    </row>
    <row r="16" spans="1:6" ht="12.75" customHeight="1">
      <c r="A16" s="364" t="s">
        <v>29</v>
      </c>
      <c r="B16" s="48"/>
      <c r="C16" s="340"/>
      <c r="D16" s="48"/>
      <c r="E16" s="346"/>
      <c r="F16" s="642"/>
    </row>
    <row r="17" spans="1:6" ht="12.75" customHeight="1" thickBot="1">
      <c r="A17" s="364" t="s">
        <v>30</v>
      </c>
      <c r="B17" s="59"/>
      <c r="C17" s="342"/>
      <c r="D17" s="48"/>
      <c r="E17" s="347"/>
      <c r="F17" s="642"/>
    </row>
    <row r="18" spans="1:6" ht="15.75" customHeight="1" thickBot="1">
      <c r="A18" s="367" t="s">
        <v>31</v>
      </c>
      <c r="B18" s="147" t="s">
        <v>497</v>
      </c>
      <c r="C18" s="343">
        <f>SUM(C6:C17)</f>
        <v>357998712</v>
      </c>
      <c r="D18" s="147" t="s">
        <v>396</v>
      </c>
      <c r="E18" s="348">
        <f>SUM(E6:E17)</f>
        <v>395893352</v>
      </c>
      <c r="F18" s="642"/>
    </row>
    <row r="19" spans="1:6" ht="12.75" customHeight="1">
      <c r="A19" s="368" t="s">
        <v>32</v>
      </c>
      <c r="B19" s="369" t="s">
        <v>393</v>
      </c>
      <c r="C19" s="534">
        <f>+C20+C21+C22+C23</f>
        <v>37436800</v>
      </c>
      <c r="D19" s="370" t="s">
        <v>196</v>
      </c>
      <c r="E19" s="349"/>
      <c r="F19" s="642"/>
    </row>
    <row r="20" spans="1:6" ht="12.75" customHeight="1">
      <c r="A20" s="371" t="s">
        <v>33</v>
      </c>
      <c r="B20" s="370" t="s">
        <v>235</v>
      </c>
      <c r="C20" s="92">
        <v>37436800</v>
      </c>
      <c r="D20" s="370" t="s">
        <v>395</v>
      </c>
      <c r="E20" s="93"/>
      <c r="F20" s="642"/>
    </row>
    <row r="21" spans="1:6" ht="12.75" customHeight="1">
      <c r="A21" s="371" t="s">
        <v>34</v>
      </c>
      <c r="B21" s="370" t="s">
        <v>236</v>
      </c>
      <c r="C21" s="92"/>
      <c r="D21" s="370" t="s">
        <v>161</v>
      </c>
      <c r="E21" s="93"/>
      <c r="F21" s="642"/>
    </row>
    <row r="22" spans="1:6" ht="12.75" customHeight="1">
      <c r="A22" s="371" t="s">
        <v>35</v>
      </c>
      <c r="B22" s="370" t="s">
        <v>241</v>
      </c>
      <c r="C22" s="92"/>
      <c r="D22" s="370" t="s">
        <v>162</v>
      </c>
      <c r="E22" s="93"/>
      <c r="F22" s="642"/>
    </row>
    <row r="23" spans="1:6" ht="12.75" customHeight="1">
      <c r="A23" s="371" t="s">
        <v>36</v>
      </c>
      <c r="B23" s="370" t="s">
        <v>242</v>
      </c>
      <c r="C23" s="92"/>
      <c r="D23" s="369" t="s">
        <v>244</v>
      </c>
      <c r="E23" s="93"/>
      <c r="F23" s="642"/>
    </row>
    <row r="24" spans="1:6" ht="12.75" customHeight="1">
      <c r="A24" s="371" t="s">
        <v>37</v>
      </c>
      <c r="B24" s="370" t="s">
        <v>394</v>
      </c>
      <c r="C24" s="372">
        <f>+C25+C26</f>
        <v>0</v>
      </c>
      <c r="D24" s="370" t="s">
        <v>197</v>
      </c>
      <c r="E24" s="93"/>
      <c r="F24" s="642"/>
    </row>
    <row r="25" spans="1:6" ht="12.75" customHeight="1">
      <c r="A25" s="368" t="s">
        <v>38</v>
      </c>
      <c r="B25" s="369" t="s">
        <v>391</v>
      </c>
      <c r="C25" s="344"/>
      <c r="D25" s="363" t="s">
        <v>479</v>
      </c>
      <c r="E25" s="349"/>
      <c r="F25" s="642"/>
    </row>
    <row r="26" spans="1:6" ht="12.75" customHeight="1">
      <c r="A26" s="371" t="s">
        <v>39</v>
      </c>
      <c r="B26" s="370" t="s">
        <v>392</v>
      </c>
      <c r="C26" s="92"/>
      <c r="D26" s="365" t="s">
        <v>485</v>
      </c>
      <c r="E26" s="93"/>
      <c r="F26" s="642"/>
    </row>
    <row r="27" spans="1:6" ht="12.75" customHeight="1">
      <c r="A27" s="364" t="s">
        <v>40</v>
      </c>
      <c r="B27" s="370" t="s">
        <v>336</v>
      </c>
      <c r="C27" s="92">
        <v>5736590</v>
      </c>
      <c r="D27" s="365" t="s">
        <v>486</v>
      </c>
      <c r="E27" s="93"/>
      <c r="F27" s="642"/>
    </row>
    <row r="28" spans="1:6" ht="12.75" customHeight="1" thickBot="1">
      <c r="A28" s="431" t="s">
        <v>41</v>
      </c>
      <c r="B28" s="369" t="s">
        <v>349</v>
      </c>
      <c r="C28" s="344"/>
      <c r="D28" s="470" t="s">
        <v>584</v>
      </c>
      <c r="E28" s="349">
        <v>5278750</v>
      </c>
      <c r="F28" s="642"/>
    </row>
    <row r="29" spans="1:6" ht="15.75" customHeight="1" thickBot="1">
      <c r="A29" s="367" t="s">
        <v>42</v>
      </c>
      <c r="B29" s="147" t="s">
        <v>498</v>
      </c>
      <c r="C29" s="343">
        <f>+C19+C24+C27+C28</f>
        <v>43173390</v>
      </c>
      <c r="D29" s="147" t="s">
        <v>500</v>
      </c>
      <c r="E29" s="348">
        <f>SUM(E19:E28)</f>
        <v>5278750</v>
      </c>
      <c r="F29" s="642"/>
    </row>
    <row r="30" spans="1:6" ht="13.5" thickBot="1">
      <c r="A30" s="367" t="s">
        <v>43</v>
      </c>
      <c r="B30" s="373" t="s">
        <v>499</v>
      </c>
      <c r="C30" s="374">
        <f>+C18+C29</f>
        <v>401172102</v>
      </c>
      <c r="D30" s="373" t="s">
        <v>501</v>
      </c>
      <c r="E30" s="374">
        <f>+E18+E29</f>
        <v>401172102</v>
      </c>
      <c r="F30" s="642"/>
    </row>
    <row r="31" spans="1:6" ht="13.5" thickBot="1">
      <c r="A31" s="367" t="s">
        <v>44</v>
      </c>
      <c r="B31" s="373" t="s">
        <v>174</v>
      </c>
      <c r="C31" s="374">
        <f>IF(C18-E18&lt;0,E18-C18,"-")</f>
        <v>37894640</v>
      </c>
      <c r="D31" s="373" t="s">
        <v>175</v>
      </c>
      <c r="E31" s="374" t="str">
        <f>IF(C18-E18&gt;0,C18-E18,"-")</f>
        <v>-</v>
      </c>
      <c r="F31" s="642"/>
    </row>
    <row r="32" spans="1:6" ht="13.5" thickBot="1">
      <c r="A32" s="367" t="s">
        <v>45</v>
      </c>
      <c r="B32" s="373" t="s">
        <v>245</v>
      </c>
      <c r="C32" s="374" t="str">
        <f>IF(C18+C29-E30&lt;0,E30-(C18+C29),"-")</f>
        <v>-</v>
      </c>
      <c r="D32" s="373" t="s">
        <v>246</v>
      </c>
      <c r="E32" s="374" t="str">
        <f>IF(C18+C29-E30&gt;0,C18+C29-E30,"-")</f>
        <v>-</v>
      </c>
      <c r="F32" s="642"/>
    </row>
    <row r="33" spans="2:4" ht="18.75">
      <c r="B33" s="643"/>
      <c r="C33" s="643"/>
      <c r="D33" s="64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7" customWidth="1"/>
    <col min="2" max="2" width="55.125" style="216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50" t="s">
        <v>164</v>
      </c>
      <c r="C1" s="351"/>
      <c r="D1" s="351"/>
      <c r="E1" s="351"/>
      <c r="F1" s="642" t="s">
        <v>671</v>
      </c>
    </row>
    <row r="2" spans="5:6" ht="14.25" thickBot="1">
      <c r="E2" s="352" t="s">
        <v>645</v>
      </c>
      <c r="F2" s="642"/>
    </row>
    <row r="3" spans="1:6" ht="13.5" thickBot="1">
      <c r="A3" s="644" t="s">
        <v>72</v>
      </c>
      <c r="B3" s="353" t="s">
        <v>58</v>
      </c>
      <c r="C3" s="354"/>
      <c r="D3" s="353" t="s">
        <v>59</v>
      </c>
      <c r="E3" s="355"/>
      <c r="F3" s="642"/>
    </row>
    <row r="4" spans="1:6" s="356" customFormat="1" ht="24.75" thickBot="1">
      <c r="A4" s="645"/>
      <c r="B4" s="217" t="s">
        <v>64</v>
      </c>
      <c r="C4" s="218" t="str">
        <f>+'2.1.sz.mell  '!C4</f>
        <v>2016. évi előirányzat</v>
      </c>
      <c r="D4" s="217" t="s">
        <v>64</v>
      </c>
      <c r="E4" s="218" t="str">
        <f>+'2.1.sz.mell  '!C4</f>
        <v>2016. évi előirányzat</v>
      </c>
      <c r="F4" s="642"/>
    </row>
    <row r="5" spans="1:6" s="356" customFormat="1" ht="13.5" thickBot="1">
      <c r="A5" s="357"/>
      <c r="B5" s="358" t="s">
        <v>508</v>
      </c>
      <c r="C5" s="359" t="s">
        <v>509</v>
      </c>
      <c r="D5" s="358" t="s">
        <v>510</v>
      </c>
      <c r="E5" s="360" t="s">
        <v>512</v>
      </c>
      <c r="F5" s="642"/>
    </row>
    <row r="6" spans="1:6" ht="12.75" customHeight="1">
      <c r="A6" s="362" t="s">
        <v>19</v>
      </c>
      <c r="B6" s="363" t="s">
        <v>397</v>
      </c>
      <c r="C6" s="339">
        <v>3810000</v>
      </c>
      <c r="D6" s="363" t="s">
        <v>237</v>
      </c>
      <c r="E6" s="345">
        <v>4935000</v>
      </c>
      <c r="F6" s="642"/>
    </row>
    <row r="7" spans="1:6" ht="12.75">
      <c r="A7" s="364" t="s">
        <v>20</v>
      </c>
      <c r="B7" s="365" t="s">
        <v>398</v>
      </c>
      <c r="C7" s="340"/>
      <c r="D7" s="365" t="s">
        <v>403</v>
      </c>
      <c r="E7" s="346"/>
      <c r="F7" s="642"/>
    </row>
    <row r="8" spans="1:6" ht="12.75" customHeight="1">
      <c r="A8" s="364" t="s">
        <v>21</v>
      </c>
      <c r="B8" s="365" t="s">
        <v>10</v>
      </c>
      <c r="C8" s="340">
        <v>800000</v>
      </c>
      <c r="D8" s="365" t="s">
        <v>192</v>
      </c>
      <c r="E8" s="346"/>
      <c r="F8" s="642"/>
    </row>
    <row r="9" spans="1:6" ht="12.75" customHeight="1">
      <c r="A9" s="364" t="s">
        <v>22</v>
      </c>
      <c r="B9" s="365" t="s">
        <v>399</v>
      </c>
      <c r="C9" s="340">
        <v>50000</v>
      </c>
      <c r="D9" s="365" t="s">
        <v>404</v>
      </c>
      <c r="E9" s="346"/>
      <c r="F9" s="642"/>
    </row>
    <row r="10" spans="1:6" ht="12.75" customHeight="1">
      <c r="A10" s="364" t="s">
        <v>23</v>
      </c>
      <c r="B10" s="365" t="s">
        <v>400</v>
      </c>
      <c r="C10" s="340"/>
      <c r="D10" s="365" t="s">
        <v>240</v>
      </c>
      <c r="E10" s="346">
        <v>1981200</v>
      </c>
      <c r="F10" s="642"/>
    </row>
    <row r="11" spans="1:6" ht="12.75" customHeight="1">
      <c r="A11" s="364" t="s">
        <v>24</v>
      </c>
      <c r="B11" s="365" t="s">
        <v>401</v>
      </c>
      <c r="C11" s="341"/>
      <c r="D11" s="471"/>
      <c r="E11" s="346"/>
      <c r="F11" s="642"/>
    </row>
    <row r="12" spans="1:6" ht="12.75" customHeight="1">
      <c r="A12" s="364" t="s">
        <v>25</v>
      </c>
      <c r="B12" s="48"/>
      <c r="C12" s="340"/>
      <c r="D12" s="471"/>
      <c r="E12" s="346"/>
      <c r="F12" s="642"/>
    </row>
    <row r="13" spans="1:6" ht="12.75" customHeight="1">
      <c r="A13" s="364" t="s">
        <v>26</v>
      </c>
      <c r="B13" s="48"/>
      <c r="C13" s="340"/>
      <c r="D13" s="472"/>
      <c r="E13" s="346"/>
      <c r="F13" s="642"/>
    </row>
    <row r="14" spans="1:6" ht="12.75" customHeight="1">
      <c r="A14" s="364" t="s">
        <v>27</v>
      </c>
      <c r="B14" s="469"/>
      <c r="C14" s="341"/>
      <c r="D14" s="471"/>
      <c r="E14" s="346"/>
      <c r="F14" s="642"/>
    </row>
    <row r="15" spans="1:6" ht="12.75">
      <c r="A15" s="364" t="s">
        <v>28</v>
      </c>
      <c r="B15" s="48"/>
      <c r="C15" s="341"/>
      <c r="D15" s="471"/>
      <c r="E15" s="346"/>
      <c r="F15" s="642"/>
    </row>
    <row r="16" spans="1:6" ht="12.75" customHeight="1" thickBot="1">
      <c r="A16" s="431" t="s">
        <v>29</v>
      </c>
      <c r="B16" s="470"/>
      <c r="C16" s="433"/>
      <c r="D16" s="432" t="s">
        <v>51</v>
      </c>
      <c r="E16" s="395"/>
      <c r="F16" s="642"/>
    </row>
    <row r="17" spans="1:6" ht="15.75" customHeight="1" thickBot="1">
      <c r="A17" s="367" t="s">
        <v>30</v>
      </c>
      <c r="B17" s="147" t="s">
        <v>411</v>
      </c>
      <c r="C17" s="343">
        <f>+C6+C8+C9+C11+C12+C13+C14+C15+C16</f>
        <v>4660000</v>
      </c>
      <c r="D17" s="147" t="s">
        <v>412</v>
      </c>
      <c r="E17" s="348">
        <f>+E6+E8+E10+E11+E12+E13+E14+E15+E16</f>
        <v>6916200</v>
      </c>
      <c r="F17" s="642"/>
    </row>
    <row r="18" spans="1:6" ht="12.75" customHeight="1">
      <c r="A18" s="362" t="s">
        <v>31</v>
      </c>
      <c r="B18" s="377" t="s">
        <v>258</v>
      </c>
      <c r="C18" s="384">
        <f>+C19+C20+C21+C22+C23</f>
        <v>2256200</v>
      </c>
      <c r="D18" s="370" t="s">
        <v>196</v>
      </c>
      <c r="E18" s="90"/>
      <c r="F18" s="642"/>
    </row>
    <row r="19" spans="1:6" ht="12.75" customHeight="1">
      <c r="A19" s="364" t="s">
        <v>32</v>
      </c>
      <c r="B19" s="378" t="s">
        <v>247</v>
      </c>
      <c r="C19" s="92">
        <v>2256200</v>
      </c>
      <c r="D19" s="370" t="s">
        <v>199</v>
      </c>
      <c r="E19" s="93"/>
      <c r="F19" s="642"/>
    </row>
    <row r="20" spans="1:6" ht="12.75" customHeight="1">
      <c r="A20" s="362" t="s">
        <v>33</v>
      </c>
      <c r="B20" s="378" t="s">
        <v>248</v>
      </c>
      <c r="C20" s="92"/>
      <c r="D20" s="370" t="s">
        <v>161</v>
      </c>
      <c r="E20" s="93"/>
      <c r="F20" s="642"/>
    </row>
    <row r="21" spans="1:6" ht="12.75" customHeight="1">
      <c r="A21" s="364" t="s">
        <v>34</v>
      </c>
      <c r="B21" s="378" t="s">
        <v>249</v>
      </c>
      <c r="C21" s="92"/>
      <c r="D21" s="370" t="s">
        <v>162</v>
      </c>
      <c r="E21" s="93"/>
      <c r="F21" s="642"/>
    </row>
    <row r="22" spans="1:6" ht="12.75" customHeight="1">
      <c r="A22" s="362" t="s">
        <v>35</v>
      </c>
      <c r="B22" s="378" t="s">
        <v>250</v>
      </c>
      <c r="C22" s="92"/>
      <c r="D22" s="369" t="s">
        <v>244</v>
      </c>
      <c r="E22" s="93"/>
      <c r="F22" s="642"/>
    </row>
    <row r="23" spans="1:6" ht="12.75" customHeight="1">
      <c r="A23" s="364" t="s">
        <v>36</v>
      </c>
      <c r="B23" s="379" t="s">
        <v>251</v>
      </c>
      <c r="C23" s="92"/>
      <c r="D23" s="370" t="s">
        <v>200</v>
      </c>
      <c r="E23" s="93"/>
      <c r="F23" s="642"/>
    </row>
    <row r="24" spans="1:6" ht="12.75" customHeight="1">
      <c r="A24" s="362" t="s">
        <v>37</v>
      </c>
      <c r="B24" s="380" t="s">
        <v>252</v>
      </c>
      <c r="C24" s="372">
        <f>+C25+C26+C27+C28+C29</f>
        <v>0</v>
      </c>
      <c r="D24" s="381" t="s">
        <v>198</v>
      </c>
      <c r="E24" s="93"/>
      <c r="F24" s="642"/>
    </row>
    <row r="25" spans="1:6" ht="12.75" customHeight="1">
      <c r="A25" s="364" t="s">
        <v>38</v>
      </c>
      <c r="B25" s="379" t="s">
        <v>253</v>
      </c>
      <c r="C25" s="92"/>
      <c r="D25" s="381" t="s">
        <v>405</v>
      </c>
      <c r="E25" s="93"/>
      <c r="F25" s="642"/>
    </row>
    <row r="26" spans="1:6" ht="12.75" customHeight="1">
      <c r="A26" s="362" t="s">
        <v>39</v>
      </c>
      <c r="B26" s="379" t="s">
        <v>254</v>
      </c>
      <c r="C26" s="92"/>
      <c r="D26" s="376"/>
      <c r="E26" s="93"/>
      <c r="F26" s="642"/>
    </row>
    <row r="27" spans="1:6" ht="12.75" customHeight="1">
      <c r="A27" s="364" t="s">
        <v>40</v>
      </c>
      <c r="B27" s="378" t="s">
        <v>255</v>
      </c>
      <c r="C27" s="92"/>
      <c r="D27" s="143"/>
      <c r="E27" s="93"/>
      <c r="F27" s="642"/>
    </row>
    <row r="28" spans="1:6" ht="12.75" customHeight="1">
      <c r="A28" s="362" t="s">
        <v>41</v>
      </c>
      <c r="B28" s="382" t="s">
        <v>256</v>
      </c>
      <c r="C28" s="92"/>
      <c r="D28" s="48"/>
      <c r="E28" s="93"/>
      <c r="F28" s="642"/>
    </row>
    <row r="29" spans="1:6" ht="12.75" customHeight="1" thickBot="1">
      <c r="A29" s="364" t="s">
        <v>42</v>
      </c>
      <c r="B29" s="383" t="s">
        <v>257</v>
      </c>
      <c r="C29" s="92"/>
      <c r="D29" s="143"/>
      <c r="E29" s="93"/>
      <c r="F29" s="642"/>
    </row>
    <row r="30" spans="1:6" ht="21.75" customHeight="1" thickBot="1">
      <c r="A30" s="367" t="s">
        <v>43</v>
      </c>
      <c r="B30" s="147" t="s">
        <v>402</v>
      </c>
      <c r="C30" s="343">
        <f>+C18+C24</f>
        <v>2256200</v>
      </c>
      <c r="D30" s="147" t="s">
        <v>406</v>
      </c>
      <c r="E30" s="348">
        <f>SUM(E18:E29)</f>
        <v>0</v>
      </c>
      <c r="F30" s="642"/>
    </row>
    <row r="31" spans="1:6" ht="13.5" thickBot="1">
      <c r="A31" s="367" t="s">
        <v>44</v>
      </c>
      <c r="B31" s="373" t="s">
        <v>407</v>
      </c>
      <c r="C31" s="374">
        <f>+C17+C30</f>
        <v>6916200</v>
      </c>
      <c r="D31" s="373" t="s">
        <v>408</v>
      </c>
      <c r="E31" s="374">
        <f>+E17+E30</f>
        <v>6916200</v>
      </c>
      <c r="F31" s="642"/>
    </row>
    <row r="32" spans="1:6" ht="13.5" thickBot="1">
      <c r="A32" s="367" t="s">
        <v>45</v>
      </c>
      <c r="B32" s="373" t="s">
        <v>174</v>
      </c>
      <c r="C32" s="374">
        <f>IF(C17-E17&lt;0,E17-C17,"-")</f>
        <v>2256200</v>
      </c>
      <c r="D32" s="373" t="s">
        <v>175</v>
      </c>
      <c r="E32" s="374" t="str">
        <f>IF(C17-E17&gt;0,C17-E17,"-")</f>
        <v>-</v>
      </c>
      <c r="F32" s="642"/>
    </row>
    <row r="33" spans="1:6" ht="13.5" thickBot="1">
      <c r="A33" s="367" t="s">
        <v>46</v>
      </c>
      <c r="B33" s="373" t="s">
        <v>245</v>
      </c>
      <c r="C33" s="374" t="str">
        <f>IF(C17+C30-E26&lt;0,E26-(C17+C30),"-")</f>
        <v>-</v>
      </c>
      <c r="D33" s="373" t="s">
        <v>246</v>
      </c>
      <c r="E33" s="374">
        <f>IF(C17+C30-E26&gt;0,C17+C30-E26,"-")</f>
        <v>6916200</v>
      </c>
      <c r="F33" s="64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8" t="s">
        <v>156</v>
      </c>
      <c r="E1" s="151" t="s">
        <v>160</v>
      </c>
    </row>
    <row r="3" spans="1:5" ht="12.75">
      <c r="A3" s="157"/>
      <c r="B3" s="158"/>
      <c r="C3" s="157"/>
      <c r="D3" s="160"/>
      <c r="E3" s="158"/>
    </row>
    <row r="4" spans="1:5" ht="15.75">
      <c r="A4" s="102" t="str">
        <f>+ÖSSZEFÜGGÉSEK!A5</f>
        <v>2016. évi előirányzat BEVÉTELEK</v>
      </c>
      <c r="B4" s="159"/>
      <c r="C4" s="168"/>
      <c r="D4" s="160"/>
      <c r="E4" s="158"/>
    </row>
    <row r="5" spans="1:5" ht="12.75">
      <c r="A5" s="157"/>
      <c r="B5" s="158"/>
      <c r="C5" s="157"/>
      <c r="D5" s="160"/>
      <c r="E5" s="158"/>
    </row>
    <row r="6" spans="1:5" ht="12.75">
      <c r="A6" s="157" t="s">
        <v>559</v>
      </c>
      <c r="B6" s="158">
        <f>+'1.1.sz.mell.'!C64</f>
        <v>362658712</v>
      </c>
      <c r="C6" s="157" t="s">
        <v>502</v>
      </c>
      <c r="D6" s="160">
        <f>+'2.1.sz.mell  '!C18+'2.2.sz.mell  '!C17</f>
        <v>362658712</v>
      </c>
      <c r="E6" s="158">
        <f aca="true" t="shared" si="0" ref="E6:E15">+B6-D6</f>
        <v>0</v>
      </c>
    </row>
    <row r="7" spans="1:5" ht="12.75">
      <c r="A7" s="157" t="s">
        <v>560</v>
      </c>
      <c r="B7" s="158">
        <f>+'1.1.sz.mell.'!C88</f>
        <v>45429590</v>
      </c>
      <c r="C7" s="157" t="s">
        <v>503</v>
      </c>
      <c r="D7" s="160">
        <f>+'2.1.sz.mell  '!C29+'2.2.sz.mell  '!C30</f>
        <v>45429590</v>
      </c>
      <c r="E7" s="158">
        <f t="shared" si="0"/>
        <v>0</v>
      </c>
    </row>
    <row r="8" spans="1:5" ht="12.75">
      <c r="A8" s="157" t="s">
        <v>561</v>
      </c>
      <c r="B8" s="158">
        <f>+'1.1.sz.mell.'!C89</f>
        <v>408088302</v>
      </c>
      <c r="C8" s="157" t="s">
        <v>504</v>
      </c>
      <c r="D8" s="160">
        <f>+'2.1.sz.mell  '!C30+'2.2.sz.mell  '!C31</f>
        <v>408088302</v>
      </c>
      <c r="E8" s="158">
        <f t="shared" si="0"/>
        <v>0</v>
      </c>
    </row>
    <row r="9" spans="1:5" ht="12.75">
      <c r="A9" s="157"/>
      <c r="B9" s="158"/>
      <c r="C9" s="157"/>
      <c r="D9" s="160"/>
      <c r="E9" s="158"/>
    </row>
    <row r="10" spans="1:5" ht="12.75">
      <c r="A10" s="157"/>
      <c r="B10" s="158"/>
      <c r="C10" s="157"/>
      <c r="D10" s="160"/>
      <c r="E10" s="158"/>
    </row>
    <row r="11" spans="1:5" ht="15.75">
      <c r="A11" s="102" t="str">
        <f>+ÖSSZEFÜGGÉSEK!A12</f>
        <v>2016. évi előirányzat KIADÁSOK</v>
      </c>
      <c r="B11" s="159"/>
      <c r="C11" s="168"/>
      <c r="D11" s="160"/>
      <c r="E11" s="158"/>
    </row>
    <row r="12" spans="1:5" ht="12.75">
      <c r="A12" s="157"/>
      <c r="B12" s="158"/>
      <c r="C12" s="157"/>
      <c r="D12" s="160"/>
      <c r="E12" s="158"/>
    </row>
    <row r="13" spans="1:5" ht="12.75">
      <c r="A13" s="157" t="s">
        <v>562</v>
      </c>
      <c r="B13" s="158">
        <f>+'1.1.sz.mell.'!C129</f>
        <v>402809552</v>
      </c>
      <c r="C13" s="157" t="s">
        <v>505</v>
      </c>
      <c r="D13" s="160">
        <f>+'2.1.sz.mell  '!E18+'2.2.sz.mell  '!E17</f>
        <v>402809552</v>
      </c>
      <c r="E13" s="158">
        <f t="shared" si="0"/>
        <v>0</v>
      </c>
    </row>
    <row r="14" spans="1:5" ht="12.75">
      <c r="A14" s="157" t="s">
        <v>563</v>
      </c>
      <c r="B14" s="158">
        <f>+'1.1.sz.mell.'!C154</f>
        <v>5278750</v>
      </c>
      <c r="C14" s="157" t="s">
        <v>506</v>
      </c>
      <c r="D14" s="160">
        <f>+'2.1.sz.mell  '!E29+'2.2.sz.mell  '!E30</f>
        <v>5278750</v>
      </c>
      <c r="E14" s="158">
        <f t="shared" si="0"/>
        <v>0</v>
      </c>
    </row>
    <row r="15" spans="1:5" ht="12.75">
      <c r="A15" s="157" t="s">
        <v>564</v>
      </c>
      <c r="B15" s="158">
        <f>+'1.1.sz.mell.'!C155</f>
        <v>408088302</v>
      </c>
      <c r="C15" s="157" t="s">
        <v>507</v>
      </c>
      <c r="D15" s="160">
        <f>+'2.1.sz.mell  '!E30+'2.2.sz.mell  '!E31</f>
        <v>408088302</v>
      </c>
      <c r="E15" s="158">
        <f t="shared" si="0"/>
        <v>0</v>
      </c>
    </row>
    <row r="16" spans="1:5" ht="12.75">
      <c r="A16" s="149"/>
      <c r="B16" s="149"/>
      <c r="C16" s="157"/>
      <c r="D16" s="160"/>
      <c r="E16" s="150"/>
    </row>
    <row r="17" spans="1:5" ht="12.75">
      <c r="A17" s="149"/>
      <c r="B17" s="149"/>
      <c r="C17" s="149"/>
      <c r="D17" s="149"/>
      <c r="E17" s="149"/>
    </row>
    <row r="18" spans="1:5" ht="12.75">
      <c r="A18" s="149"/>
      <c r="B18" s="149"/>
      <c r="C18" s="149"/>
      <c r="D18" s="149"/>
      <c r="E18" s="149"/>
    </row>
    <row r="19" spans="1:5" ht="12.75">
      <c r="A19" s="149"/>
      <c r="B19" s="149"/>
      <c r="C19" s="149"/>
      <c r="D19" s="149"/>
      <c r="E19" s="149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71" customWidth="1"/>
    <col min="2" max="2" width="35.625" style="171" customWidth="1"/>
    <col min="3" max="6" width="14.00390625" style="171" customWidth="1"/>
    <col min="7" max="16384" width="9.375" style="171" customWidth="1"/>
  </cols>
  <sheetData>
    <row r="1" spans="1:6" ht="15">
      <c r="A1" s="646" t="s">
        <v>672</v>
      </c>
      <c r="B1" s="646"/>
      <c r="C1" s="646"/>
      <c r="D1" s="646"/>
      <c r="E1" s="646"/>
      <c r="F1" s="646"/>
    </row>
    <row r="3" spans="1:6" ht="33" customHeight="1">
      <c r="A3" s="647" t="s">
        <v>585</v>
      </c>
      <c r="B3" s="647"/>
      <c r="C3" s="647"/>
      <c r="D3" s="647"/>
      <c r="E3" s="647"/>
      <c r="F3" s="647"/>
    </row>
    <row r="4" spans="1:7" ht="15.75" customHeight="1" thickBot="1">
      <c r="A4" s="172"/>
      <c r="B4" s="172"/>
      <c r="C4" s="648"/>
      <c r="D4" s="648"/>
      <c r="E4" s="655" t="s">
        <v>56</v>
      </c>
      <c r="F4" s="655"/>
      <c r="G4" s="178"/>
    </row>
    <row r="5" spans="1:6" ht="63" customHeight="1">
      <c r="A5" s="651" t="s">
        <v>17</v>
      </c>
      <c r="B5" s="653" t="s">
        <v>202</v>
      </c>
      <c r="C5" s="653" t="s">
        <v>262</v>
      </c>
      <c r="D5" s="653"/>
      <c r="E5" s="653"/>
      <c r="F5" s="649" t="s">
        <v>517</v>
      </c>
    </row>
    <row r="6" spans="1:6" ht="15.75" thickBot="1">
      <c r="A6" s="652"/>
      <c r="B6" s="654"/>
      <c r="C6" s="526">
        <f>+LEFT(ÖSSZEFÜGGÉSEK!A5,4)+1</f>
        <v>2017</v>
      </c>
      <c r="D6" s="526">
        <f>+C6+1</f>
        <v>2018</v>
      </c>
      <c r="E6" s="526">
        <f>+D6+1</f>
        <v>2019</v>
      </c>
      <c r="F6" s="650"/>
    </row>
    <row r="7" spans="1:6" ht="15.75" thickBot="1">
      <c r="A7" s="175"/>
      <c r="B7" s="176" t="s">
        <v>508</v>
      </c>
      <c r="C7" s="176" t="s">
        <v>509</v>
      </c>
      <c r="D7" s="176" t="s">
        <v>510</v>
      </c>
      <c r="E7" s="176" t="s">
        <v>512</v>
      </c>
      <c r="F7" s="177" t="s">
        <v>511</v>
      </c>
    </row>
    <row r="8" spans="1:6" ht="15">
      <c r="A8" s="174" t="s">
        <v>19</v>
      </c>
      <c r="B8" s="196"/>
      <c r="C8" s="197"/>
      <c r="D8" s="197"/>
      <c r="E8" s="197"/>
      <c r="F8" s="181">
        <f>SUM(C8:E8)</f>
        <v>0</v>
      </c>
    </row>
    <row r="9" spans="1:6" ht="15">
      <c r="A9" s="173" t="s">
        <v>20</v>
      </c>
      <c r="B9" s="198"/>
      <c r="C9" s="199"/>
      <c r="D9" s="199"/>
      <c r="E9" s="199"/>
      <c r="F9" s="182">
        <f>SUM(C9:E9)</f>
        <v>0</v>
      </c>
    </row>
    <row r="10" spans="1:6" ht="15">
      <c r="A10" s="173" t="s">
        <v>21</v>
      </c>
      <c r="B10" s="198"/>
      <c r="C10" s="199"/>
      <c r="D10" s="199"/>
      <c r="E10" s="199"/>
      <c r="F10" s="182">
        <f>SUM(C10:E10)</f>
        <v>0</v>
      </c>
    </row>
    <row r="11" spans="1:6" ht="15">
      <c r="A11" s="173" t="s">
        <v>22</v>
      </c>
      <c r="B11" s="198"/>
      <c r="C11" s="199"/>
      <c r="D11" s="199"/>
      <c r="E11" s="199"/>
      <c r="F11" s="182">
        <f>SUM(C11:E11)</f>
        <v>0</v>
      </c>
    </row>
    <row r="12" spans="1:6" ht="15.75" thickBot="1">
      <c r="A12" s="179" t="s">
        <v>23</v>
      </c>
      <c r="B12" s="200"/>
      <c r="C12" s="201"/>
      <c r="D12" s="201"/>
      <c r="E12" s="201"/>
      <c r="F12" s="182">
        <f>SUM(C12:E12)</f>
        <v>0</v>
      </c>
    </row>
    <row r="13" spans="1:6" s="508" customFormat="1" ht="15" thickBot="1">
      <c r="A13" s="505" t="s">
        <v>24</v>
      </c>
      <c r="B13" s="180" t="s">
        <v>203</v>
      </c>
      <c r="C13" s="506">
        <f>SUM(C8:C12)</f>
        <v>0</v>
      </c>
      <c r="D13" s="506">
        <f>SUM(D8:D12)</f>
        <v>0</v>
      </c>
      <c r="E13" s="506">
        <f>SUM(E8:E12)</f>
        <v>0</v>
      </c>
      <c r="F13" s="507">
        <f>SUM(F8:F12)</f>
        <v>0</v>
      </c>
    </row>
  </sheetData>
  <sheetProtection/>
  <mergeCells count="8">
    <mergeCell ref="A1:F1"/>
    <mergeCell ref="A3:F3"/>
    <mergeCell ref="C4:D4"/>
    <mergeCell ref="F5:F6"/>
    <mergeCell ref="A5:A6"/>
    <mergeCell ref="B5:B6"/>
    <mergeCell ref="C5:E5"/>
    <mergeCell ref="E4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2017-05-15T08:59:09Z</cp:lastPrinted>
  <dcterms:created xsi:type="dcterms:W3CDTF">1999-10-30T10:30:45Z</dcterms:created>
  <dcterms:modified xsi:type="dcterms:W3CDTF">2017-05-22T07:52:52Z</dcterms:modified>
  <cp:category/>
  <cp:version/>
  <cp:contentType/>
  <cp:contentStatus/>
</cp:coreProperties>
</file>