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936" activeTab="0"/>
  </bookViews>
  <sheets>
    <sheet name="1.sz.mell. Összesen" sheetId="1" r:id="rId1"/>
    <sheet name="1.1.sz.mell. Önkormányzat" sheetId="2" r:id="rId2"/>
    <sheet name="1.2.sz.mell. Hivatal" sheetId="3" r:id="rId3"/>
    <sheet name="2. sz. melléklet projektek" sheetId="4" r:id="rId4"/>
    <sheet name="3.sz melléklet" sheetId="5" r:id="rId5"/>
    <sheet name="4.1.sz.mell Összesen" sheetId="6" r:id="rId6"/>
    <sheet name="4.2.sz.mell Összesen" sheetId="7" r:id="rId7"/>
    <sheet name="5. sz. melléklet létszám" sheetId="8" r:id="rId8"/>
    <sheet name="6.sz.melléklet" sheetId="9" r:id="rId9"/>
  </sheets>
  <definedNames>
    <definedName name="_xlnm.Print_Area" localSheetId="1">'1.1.sz.mell. Önkormányzat'!$B$1:$D$147</definedName>
    <definedName name="_xlnm.Print_Area" localSheetId="2">'1.2.sz.mell. Hivatal'!$B$1:$D$147</definedName>
    <definedName name="_xlnm.Print_Area" localSheetId="0">'1.sz.mell. Összesen'!$B$1:$D$147</definedName>
  </definedNames>
  <calcPr fullCalcOnLoad="1"/>
</workbook>
</file>

<file path=xl/sharedStrings.xml><?xml version="1.0" encoding="utf-8"?>
<sst xmlns="http://schemas.openxmlformats.org/spreadsheetml/2006/main" count="1590" uniqueCount="533">
  <si>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</si>
  <si>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</si>
  <si>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</si>
  <si>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</si>
  <si>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</si>
  <si>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</si>
  <si>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</si>
  <si>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</si>
  <si>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</si>
  <si>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</si>
  <si>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</si>
  <si>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</si>
  <si>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</si>
  <si>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</si>
  <si>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</si>
  <si>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</si>
  <si>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</si>
  <si>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</si>
  <si>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</si>
  <si>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</si>
  <si>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</si>
  <si>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</si>
  <si>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</si>
  <si>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</si>
  <si>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</si>
  <si>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</si>
  <si>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</si>
  <si>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</si>
  <si>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</si>
  <si>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</si>
  <si>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K I A D Á S O K</t>
  </si>
  <si>
    <t>Személyi  juttatások</t>
  </si>
  <si>
    <t>Ellátottak pénzbeli juttatása</t>
  </si>
  <si>
    <t>Tartalékok</t>
  </si>
  <si>
    <t>Összesen</t>
  </si>
  <si>
    <t>Összesen:</t>
  </si>
  <si>
    <t>Bevételek</t>
  </si>
  <si>
    <t>Intézményi működési bevételek</t>
  </si>
  <si>
    <t>Egyéb központi támogatás</t>
  </si>
  <si>
    <t>Kiadások</t>
  </si>
  <si>
    <t>Általános tartalék</t>
  </si>
  <si>
    <t>Céltartalék</t>
  </si>
  <si>
    <t>Átvett pénzeszközök</t>
  </si>
  <si>
    <t>Megnevezés</t>
  </si>
  <si>
    <t>Személyi juttatások</t>
  </si>
  <si>
    <t>Munkaadókat terhelő járulék</t>
  </si>
  <si>
    <t>Dologi kiadások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</si>
  <si>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</si>
  <si>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</si>
  <si>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</si>
  <si>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</si>
  <si>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</si>
  <si>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</si>
  <si>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</si>
  <si>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</si>
  <si>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</si>
  <si>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</si>
  <si>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</si>
  <si>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</si>
  <si>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</si>
  <si>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Hitelek kamatai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</si>
  <si>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</si>
  <si>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</si>
  <si>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</si>
  <si>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</si>
  <si>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</si>
  <si>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</si>
  <si>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</si>
  <si>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</si>
  <si>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</si>
  <si>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</si>
  <si>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</si>
  <si>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</si>
  <si>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</si>
  <si>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</si>
  <si>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</si>
  <si>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</si>
  <si>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</si>
  <si>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</si>
  <si>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</si>
  <si>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</si>
  <si>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</si>
  <si>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</si>
  <si>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</si>
  <si>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</si>
  <si>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</si>
  <si>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</si>
  <si>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</si>
  <si>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Támogatásértékű bevételek</t>
  </si>
  <si>
    <t>1.5</t>
  </si>
  <si>
    <t>1.8.</t>
  </si>
  <si>
    <t>1.9.</t>
  </si>
  <si>
    <t>1.10.</t>
  </si>
  <si>
    <t>1.11.</t>
  </si>
  <si>
    <t>2.6.</t>
  </si>
  <si>
    <t>1.12.</t>
  </si>
  <si>
    <t>Támogatások, elvonások</t>
  </si>
  <si>
    <t>Támogatásértékű kiadások</t>
  </si>
  <si>
    <t>2.7.</t>
  </si>
  <si>
    <t xml:space="preserve">Egyéb </t>
  </si>
  <si>
    <t>Dologi  kiadások</t>
  </si>
  <si>
    <t>Központosított előirányzatokból támogatás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</si>
  <si>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</si>
  <si>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</si>
  <si>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</si>
  <si>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</si>
  <si>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</si>
  <si>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</si>
  <si>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EU-s támogatásból származó forrás</t>
  </si>
  <si>
    <t>Pénzügyi befektetésekből származó bevétel</t>
  </si>
  <si>
    <t>Rövid lejáratú hitelek felvétele</t>
  </si>
  <si>
    <t>Hosszú lejáratú hitelek felvétele</t>
  </si>
  <si>
    <t>Rövid lejáratú hitelek törlesztése</t>
  </si>
  <si>
    <t>Hosszú lejáratú hitelek törlesztése</t>
  </si>
  <si>
    <t>I. Működési célú bevételek és kiadások mérlege
(Önkormányzati szinten)</t>
  </si>
  <si>
    <t>Előző évi műk. célú pénzm. igénybev.</t>
  </si>
  <si>
    <t>II. Felhalmozási célú bevételek és kiadások mérlege
(Önkormányzati szinten)</t>
  </si>
  <si>
    <t>Előző évi felh. célú pénzm. igénybev.</t>
  </si>
  <si>
    <t>Finansírozási célú bev. (13+…+21)</t>
  </si>
  <si>
    <t>BEVÉTELEK ÖSSZESEN (11+12+22)</t>
  </si>
  <si>
    <t>KIADÁSOK ÖSSZESEN (11+22)</t>
  </si>
  <si>
    <t>Finansírozási célú kiad. (12+...+21)</t>
  </si>
  <si>
    <t>Működési célú kölcsön visszatérítése, igénybevétele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</si>
  <si>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</si>
  <si>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</si>
  <si>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</si>
  <si>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</si>
  <si>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</si>
  <si>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</si>
  <si>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</si>
  <si>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</si>
  <si>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</si>
  <si>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</si>
  <si>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</si>
  <si>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>Címzett és céltámogatások</t>
  </si>
  <si>
    <t xml:space="preserve">7. </t>
  </si>
  <si>
    <t>7.3.</t>
  </si>
  <si>
    <t>8.1.</t>
  </si>
  <si>
    <t>8.2.</t>
  </si>
  <si>
    <t>12.1.</t>
  </si>
  <si>
    <t>12.2.</t>
  </si>
  <si>
    <t>Értékpapír kibocsátása, értékesítése</t>
  </si>
  <si>
    <t>Hitelek felvétele</t>
  </si>
  <si>
    <t>Kapott kölcsön, nyújtott kölcsön visszatérülése</t>
  </si>
  <si>
    <t>Betét visszavonásából származó bevétel</t>
  </si>
  <si>
    <t>Egyéb működési finanszírozási célú bevétel</t>
  </si>
  <si>
    <t>Egyéb felhalmozási finanszírozási célú bevétel</t>
  </si>
  <si>
    <t>Munkaadókat terhelő járulékok és szociális hozzájárulási adó</t>
  </si>
  <si>
    <t>Ellátottak pénzbeli juttatásai</t>
  </si>
  <si>
    <t>Egyéb működési célú kiadások</t>
  </si>
  <si>
    <t>1.13.</t>
  </si>
  <si>
    <t>Intézményi beruházási kiadások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</si>
  <si>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</si>
  <si>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</si>
  <si>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</si>
  <si>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</si>
  <si>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</si>
  <si>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</si>
  <si>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</si>
  <si>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Egyéb felhalmozási célú kiadások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</si>
  <si>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</si>
  <si>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</si>
  <si>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</si>
  <si>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</si>
  <si>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</si>
  <si>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</si>
  <si>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</si>
  <si>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Egyéb hitel, kölcsön kiadásai</t>
  </si>
  <si>
    <t>Önkormányzatok sajátos működési bevételei</t>
  </si>
  <si>
    <t>Előző évi váll. maradv. igénybev.</t>
  </si>
  <si>
    <t>Kapott kölcsön, nyújtott kölcsön visszatér.</t>
  </si>
  <si>
    <t>Forgatási célú belf., külf. értékpapírok kibocsátása, értékesítése</t>
  </si>
  <si>
    <t>Rövid lejáratú hitelek tölresztése</t>
  </si>
  <si>
    <t>Befektetési célú belf., külf. értékpapírok vásárlása</t>
  </si>
  <si>
    <t>Vagyoni értékű jogok értékesítése, hasznosítása</t>
  </si>
  <si>
    <t>EU-s forrásból finansz. támogatással megv. progr., projektek kiadásai</t>
  </si>
  <si>
    <t>EU-s forrásból finansz., önkormányzati hozzájáurlásának kiadásai</t>
  </si>
  <si>
    <t>Befektetési célú belföldi, külföldi értékpapírok kibocsátása, érték.</t>
  </si>
  <si>
    <t>Finanszírozási célú bevételek (16+…+24)</t>
  </si>
  <si>
    <t>Finanszírozási célú kiadások (14+…+24)</t>
  </si>
  <si>
    <t>KIADÁSOK ÖSSZESEN (13+25)</t>
  </si>
  <si>
    <t>BEVÉTELEK ÖSSZESEN (13+14+15+25)</t>
  </si>
  <si>
    <t>Támogatások, hozzájárulások bevételei</t>
  </si>
  <si>
    <t>Felhalmozási célú bevételek</t>
  </si>
  <si>
    <t>Kölcsönök</t>
  </si>
  <si>
    <t>Előző évi pénzmaradvány, vállalkozási eredmény</t>
  </si>
  <si>
    <t>Finanszírozási célú bevételek</t>
  </si>
  <si>
    <t>Felhalmozási költségvetés kiadásai</t>
  </si>
  <si>
    <t>Finanszírozási célú kiadások</t>
  </si>
  <si>
    <t>Lakosságnak juttatott tám., szociális, rászorultság jellegű tám.</t>
  </si>
  <si>
    <t>-</t>
  </si>
  <si>
    <t>BEVÉTELEK</t>
  </si>
  <si>
    <t>1.5.</t>
  </si>
  <si>
    <t xml:space="preserve"> Forintban !</t>
  </si>
  <si>
    <t>Eredeti előirányzat</t>
  </si>
  <si>
    <t>A</t>
  </si>
  <si>
    <t>B</t>
  </si>
  <si>
    <t>C</t>
  </si>
  <si>
    <t>Önkormányzat működési támogatásai (1.1.+…+.1.6.)</t>
  </si>
  <si>
    <t>001</t>
  </si>
  <si>
    <t>Helyi önkormányzatok működésének általános támogatása</t>
  </si>
  <si>
    <t>002</t>
  </si>
  <si>
    <t>Önkormányzatok egyes köznevelési feladatainak támogatása</t>
  </si>
  <si>
    <t>003</t>
  </si>
  <si>
    <t>Önkormányzatok szociális és gyermekjóléti feladatainak támogatása</t>
  </si>
  <si>
    <t>004</t>
  </si>
  <si>
    <t>Önkormányzatok kulturális feladatainak támogatása</t>
  </si>
  <si>
    <t>005</t>
  </si>
  <si>
    <t>Működési célú központosított előirányzatok</t>
  </si>
  <si>
    <t>006</t>
  </si>
  <si>
    <t>Helyi önkormányzatok kiegészítő támogatásai</t>
  </si>
  <si>
    <t>007</t>
  </si>
  <si>
    <t>Működési célú támogatások államháztartáson belülről (2.1.+…+.2.5.)</t>
  </si>
  <si>
    <t>008</t>
  </si>
  <si>
    <t>Elvonások és befizetések bevételei</t>
  </si>
  <si>
    <t>009</t>
  </si>
  <si>
    <t xml:space="preserve">Működési célú garancia- és kezességvállalásból megtérülések </t>
  </si>
  <si>
    <t>010</t>
  </si>
  <si>
    <t xml:space="preserve">Működési célú visszatérítendő támogatások, kölcsönök visszatérülése </t>
  </si>
  <si>
    <t>011</t>
  </si>
  <si>
    <t>Működési célú visszatérítendő támogatások, kölcsönök igénybevétele</t>
  </si>
  <si>
    <t>012</t>
  </si>
  <si>
    <t xml:space="preserve">Egyéb működési célú támogatások bevételei </t>
  </si>
  <si>
    <t>013</t>
  </si>
  <si>
    <t>2.5.-ből EU-s támogatás</t>
  </si>
  <si>
    <t>014</t>
  </si>
  <si>
    <t>Felhalmozási célú támogatások államháztartáson belülről (3.1.+…+3.5.)</t>
  </si>
  <si>
    <t>015</t>
  </si>
  <si>
    <t>Felhalmozási célú önkormányzati támogatások</t>
  </si>
  <si>
    <t>016</t>
  </si>
  <si>
    <t>Felhalmozási célú garancia- és kezességvállalásból megtérülések</t>
  </si>
  <si>
    <t>017</t>
  </si>
  <si>
    <t>Felhalmozási célú visszatérítendő támogatások, kölcsönök visszatérülése</t>
  </si>
  <si>
    <t>018</t>
  </si>
  <si>
    <t>Felhalmozási célú visszatérítendő támogatások, kölcsönök igénybevétele</t>
  </si>
  <si>
    <t>019</t>
  </si>
  <si>
    <t>Egyéb felhalmozási célú támogatások bevételei</t>
  </si>
  <si>
    <t>020</t>
  </si>
  <si>
    <t>3.5.-ből EU-s támogatás</t>
  </si>
  <si>
    <t>021</t>
  </si>
  <si>
    <t>Közhatalmi bevételek (4.1.+4.2.+4.3.+4.4.)</t>
  </si>
  <si>
    <t>022</t>
  </si>
  <si>
    <t>Helyi adók  (4.1.1.+4.1.2.)</t>
  </si>
  <si>
    <t>023</t>
  </si>
  <si>
    <t>4.1.1.</t>
  </si>
  <si>
    <t>- Vagyoni típusú adók</t>
  </si>
  <si>
    <t>024</t>
  </si>
  <si>
    <t>4.1.2.</t>
  </si>
  <si>
    <t>- Termékek és szolgáltatások adói</t>
  </si>
  <si>
    <t>025</t>
  </si>
  <si>
    <t>Gépjárműadó</t>
  </si>
  <si>
    <t>026</t>
  </si>
  <si>
    <t>4.3.</t>
  </si>
  <si>
    <t>Talajterhelési díj</t>
  </si>
  <si>
    <t>027</t>
  </si>
  <si>
    <t>4.4.</t>
  </si>
  <si>
    <t>Egyéb közhatalmi bevételek (bírság)</t>
  </si>
  <si>
    <t>028</t>
  </si>
  <si>
    <t>Működési bevételek (5.1.+…+ 5.10.)</t>
  </si>
  <si>
    <t>029</t>
  </si>
  <si>
    <t>Készletértékesítés ellenértéke</t>
  </si>
  <si>
    <t>030</t>
  </si>
  <si>
    <t>Szolgáltatások ellenértéke</t>
  </si>
  <si>
    <t>031</t>
  </si>
  <si>
    <t>Közvetített szolgáltatások értéke</t>
  </si>
  <si>
    <t>032</t>
  </si>
  <si>
    <t>Tulajdonosi bevételek</t>
  </si>
  <si>
    <t>033</t>
  </si>
  <si>
    <t>Ellátási díjak</t>
  </si>
  <si>
    <t>034</t>
  </si>
  <si>
    <t xml:space="preserve">Kiszámlázott általános forgalmi adó </t>
  </si>
  <si>
    <t>035</t>
  </si>
  <si>
    <t>Általános forgalmi adó visszatérítése</t>
  </si>
  <si>
    <t>036</t>
  </si>
  <si>
    <t>Kamatbevételek</t>
  </si>
  <si>
    <t>037</t>
  </si>
  <si>
    <t>5.9.</t>
  </si>
  <si>
    <t>Egyéb pénzügyi műveletek bevételei</t>
  </si>
  <si>
    <t>038</t>
  </si>
  <si>
    <t>5.10.</t>
  </si>
  <si>
    <t>Egyéb működési bevételek</t>
  </si>
  <si>
    <t>039</t>
  </si>
  <si>
    <t>Felhalmozási bevételek (6.1.+…+6.5.)</t>
  </si>
  <si>
    <t>040</t>
  </si>
  <si>
    <t>Immateriális javak értékesítése</t>
  </si>
  <si>
    <t>041</t>
  </si>
  <si>
    <t>Ingatlanok értékesítése</t>
  </si>
  <si>
    <t>042</t>
  </si>
  <si>
    <t>6.3.</t>
  </si>
  <si>
    <t>Egyéb tárgyi eszközök értékesítése</t>
  </si>
  <si>
    <t>043</t>
  </si>
  <si>
    <t>6.4.</t>
  </si>
  <si>
    <t>Részesedések értékesítése</t>
  </si>
  <si>
    <t>044</t>
  </si>
  <si>
    <t>6.5.</t>
  </si>
  <si>
    <t>Részesedések megszűnéséhez kapcsolódó bevételek</t>
  </si>
  <si>
    <t>045</t>
  </si>
  <si>
    <t>Működési célú átvett pénzeszközök (7.1. + … + 7.3.)</t>
  </si>
  <si>
    <t>046</t>
  </si>
  <si>
    <t>Működési célú garancia- és kezességvállalásból megtérülések ÁH-n kívülről</t>
  </si>
  <si>
    <t>047</t>
  </si>
  <si>
    <t>Működési célú visszatérítendő támogatások, kölcsönök visszatér. ÁH-n kívülről</t>
  </si>
  <si>
    <t>048</t>
  </si>
  <si>
    <t>Egyéb működési célú átvett pénzeszköz</t>
  </si>
  <si>
    <t>049</t>
  </si>
  <si>
    <t>7.4.</t>
  </si>
  <si>
    <t>7.3.-ból EU-s támogatás (közvetlen)</t>
  </si>
  <si>
    <t>050</t>
  </si>
  <si>
    <t>Felhalmozási célú átvett pénzeszközök (8.1.+8.2.+8.3.)</t>
  </si>
  <si>
    <t>051</t>
  </si>
  <si>
    <t>Felhalm. célú garancia- és kezességvállalásból megtérülések ÁH-n kívülről</t>
  </si>
  <si>
    <t>052</t>
  </si>
  <si>
    <t>Felhalm. célú visszatérítendő támogatások, kölcsönök visszatér. ÁH-n kívülről</t>
  </si>
  <si>
    <t>053</t>
  </si>
  <si>
    <t>8.3.</t>
  </si>
  <si>
    <t>Egyéb felhalmozási célú átvett pénzeszköz</t>
  </si>
  <si>
    <t>054</t>
  </si>
  <si>
    <t>8.4.</t>
  </si>
  <si>
    <t>8.3.-ból EU-s támogatás (közvetlen)</t>
  </si>
  <si>
    <t>055</t>
  </si>
  <si>
    <t>KÖLTSÉGVETÉSI BEVÉTELEK ÖSSZESEN: (1+…+8)</t>
  </si>
  <si>
    <t>056</t>
  </si>
  <si>
    <t xml:space="preserve">   10.</t>
  </si>
  <si>
    <t>Hitel-, kölcsönfelvétel államháztartáson kívülről  (10.1.+10.3.)</t>
  </si>
  <si>
    <t>057</t>
  </si>
  <si>
    <t>10.1.</t>
  </si>
  <si>
    <t>Hosszú lejáratú  hitelek, kölcsönök felvétele</t>
  </si>
  <si>
    <t>058</t>
  </si>
  <si>
    <t>10.2.</t>
  </si>
  <si>
    <t>Likviditási célú  hitelek, kölcsönök felvétele pénzügyi vállalkozástól</t>
  </si>
  <si>
    <t>059</t>
  </si>
  <si>
    <t>10.3.</t>
  </si>
  <si>
    <t xml:space="preserve">   Rövid lejáratú  hitelek, kölcsönök felvétele</t>
  </si>
  <si>
    <t>060</t>
  </si>
  <si>
    <t xml:space="preserve">   11.</t>
  </si>
  <si>
    <t>Belföldi értékpapírok bevételei (11.1. +…+ 11.4.)</t>
  </si>
  <si>
    <t>061</t>
  </si>
  <si>
    <t>Forgatási célú belföldi értékpapírok beváltása,  értékesítése</t>
  </si>
  <si>
    <t>062</t>
  </si>
  <si>
    <t>Forgatási célú belföldi értékpapírok kibocsátása</t>
  </si>
  <si>
    <t>063</t>
  </si>
  <si>
    <t>11.3.</t>
  </si>
  <si>
    <t>Befektetési célú belföldi értékpapírok beváltása,  értékesítése</t>
  </si>
  <si>
    <t>064</t>
  </si>
  <si>
    <t>11.4.</t>
  </si>
  <si>
    <t>Befektetési célú belföldi értékpapírok kibocsátása</t>
  </si>
  <si>
    <t>065</t>
  </si>
  <si>
    <t xml:space="preserve">    12.</t>
  </si>
  <si>
    <t>Maradvány igénybevétele (12.1. + 12.2.)</t>
  </si>
  <si>
    <t>066</t>
  </si>
  <si>
    <t>Előző év költségvetési maradványának igénybevétele</t>
  </si>
  <si>
    <t>067</t>
  </si>
  <si>
    <t>Előző év vállalkozási maradványának igénybevétele</t>
  </si>
  <si>
    <t>068</t>
  </si>
  <si>
    <t xml:space="preserve">    13.</t>
  </si>
  <si>
    <t>Belföldi finanszírozás bevételei (13.1. + … + 13.3.)</t>
  </si>
  <si>
    <t>069</t>
  </si>
  <si>
    <t>13.1.</t>
  </si>
  <si>
    <t>Államháztartáson belüli megelőlegezések</t>
  </si>
  <si>
    <t>070</t>
  </si>
  <si>
    <t>13.2.</t>
  </si>
  <si>
    <t>Államháztartáson belüli megelőlegezések törlesztése</t>
  </si>
  <si>
    <t>071</t>
  </si>
  <si>
    <t>13.3.</t>
  </si>
  <si>
    <t>Betétek megszüntetése</t>
  </si>
  <si>
    <t>072</t>
  </si>
  <si>
    <t xml:space="preserve">    14.</t>
  </si>
  <si>
    <t>Külföldi finanszírozás bevételei (14.1.+…14.4.)</t>
  </si>
  <si>
    <t>073</t>
  </si>
  <si>
    <t xml:space="preserve">    14.1.</t>
  </si>
  <si>
    <t>Forgatási célú külföldi értékpapírok beváltása,  értékesítése</t>
  </si>
  <si>
    <t>074</t>
  </si>
  <si>
    <t xml:space="preserve">    14.2.</t>
  </si>
  <si>
    <t>Befektetési célú külföldi értékpapírok beváltása,  értékesítése</t>
  </si>
  <si>
    <t>075</t>
  </si>
  <si>
    <t xml:space="preserve">    14.3.</t>
  </si>
  <si>
    <t>Külföldi értékpapírok kibocsátása</t>
  </si>
  <si>
    <t>076</t>
  </si>
  <si>
    <t xml:space="preserve">    14.4.</t>
  </si>
  <si>
    <t>Külföldi hitelek, kölcsönök felvétele</t>
  </si>
  <si>
    <t>077</t>
  </si>
  <si>
    <t xml:space="preserve">    15.</t>
  </si>
  <si>
    <t>Adóssághoz nem kapcsolódó származékos ügyletek bevételei</t>
  </si>
  <si>
    <t>078</t>
  </si>
  <si>
    <t xml:space="preserve">    16.</t>
  </si>
  <si>
    <t>FINANSZÍROZÁSI BEVÉTELEK ÖSSZESEN: (10. + … +15.)</t>
  </si>
  <si>
    <t>079</t>
  </si>
  <si>
    <t xml:space="preserve">    17.</t>
  </si>
  <si>
    <t>KÖLTSÉGVETÉSI ÉS FINANSZÍROZÁSI BEVÉTELEK ÖSSZESEN: (9+16)</t>
  </si>
  <si>
    <t>080</t>
  </si>
  <si>
    <t>Kiadási jogcím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</si>
  <si>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</si>
  <si>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</si>
  <si>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</si>
  <si>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</si>
  <si>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</si>
  <si>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</si>
  <si>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</si>
  <si>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</si>
  <si>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</si>
  <si>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</si>
  <si>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</si>
  <si>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</si>
  <si>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</si>
  <si>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</si>
  <si>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</si>
  <si>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</si>
  <si>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</si>
  <si>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</si>
  <si>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</si>
  <si>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</si>
  <si>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</si>
  <si>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</si>
  <si>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</si>
  <si>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</si>
  <si>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</si>
  <si>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</si>
  <si>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</si>
  <si>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</si>
  <si>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</si>
  <si>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</si>
  <si>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</si>
  <si>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</si>
  <si>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</si>
  <si>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</si>
  <si>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</si>
  <si>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</si>
  <si>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</si>
  <si>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</si>
  <si>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</si>
  <si>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</si>
  <si>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>Központi, irányító szervi támogatások folyósítása</t>
  </si>
  <si>
    <t xml:space="preserve"> Pénzeszközök betétként elhelyezése </t>
  </si>
  <si>
    <t>7.5.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</si>
  <si>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</si>
  <si>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</si>
  <si>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</si>
  <si>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</si>
  <si>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</si>
  <si>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</si>
  <si>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</si>
  <si>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</si>
  <si>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 xml:space="preserve">   Ellátottak pénzbeli juttatásai</t>
  </si>
  <si>
    <t>Működési célú támogatások államháztartáson belülről</t>
  </si>
  <si>
    <t xml:space="preserve">   Felhalmozási célú támogatások államháztartáson belülről</t>
  </si>
  <si>
    <t>Működési bevételek</t>
  </si>
  <si>
    <t>Működési célú átvett pénzeszközök</t>
  </si>
  <si>
    <t>Felhalmozási bevételek</t>
  </si>
  <si>
    <t>Felhalmozási célú átvett pénzeszközök</t>
  </si>
  <si>
    <t>KIADÁSOK</t>
  </si>
  <si>
    <t>Forintban !</t>
  </si>
  <si>
    <t>2020. évi előirányzat</t>
  </si>
  <si>
    <t>Előirányzat-felhasználási terv
2020. évre</t>
  </si>
  <si>
    <t>Központi, irányító szervi támogatás</t>
  </si>
  <si>
    <t>adatok Ft-ban</t>
  </si>
  <si>
    <t>Az európai uniós forrással támogatott projektek megnevezése</t>
  </si>
  <si>
    <t xml:space="preserve">Bevételek </t>
  </si>
  <si>
    <t>Európai Uniós támogatás maradványból</t>
  </si>
  <si>
    <t>Bevétel összesen</t>
  </si>
  <si>
    <t xml:space="preserve">Személyi juttatások </t>
  </si>
  <si>
    <t xml:space="preserve">Munkáltatói járulékok </t>
  </si>
  <si>
    <t>Dologi kiadás</t>
  </si>
  <si>
    <t xml:space="preserve">Beruházás </t>
  </si>
  <si>
    <t>Kiadás összesen</t>
  </si>
  <si>
    <t>TOP-5.1.1-15 Foglalkoztatási paktum</t>
  </si>
  <si>
    <t xml:space="preserve">  -  Megyei Önkormányzat</t>
  </si>
  <si>
    <t xml:space="preserve">  -  Önkormányzati Hivatal </t>
  </si>
  <si>
    <t>EFOP-1.6.3 projekt (Megyei Felzárkóztatási Fórum)</t>
  </si>
  <si>
    <t>EU DIRECT - Megyei Önkormányzat</t>
  </si>
  <si>
    <t xml:space="preserve"> TOP-1.2.1-15 Dunszegi Község Önkormányzat (Megyei Önkormányzat)</t>
  </si>
  <si>
    <t>Megyei Értéktár</t>
  </si>
  <si>
    <t>SacraVelo (Határon átnyúló kerékpárutak)</t>
  </si>
  <si>
    <t>DEAR (Klímaigazságosságért projekt)(</t>
  </si>
  <si>
    <t>TOP projektek PM díjai - Önkormányzati Hivatal</t>
  </si>
  <si>
    <t>2.számú melléklet</t>
  </si>
  <si>
    <t>Európai Uniós támogatással megvalósuló 2020. évi prokektek bevételei és kiadásai előirányzatai</t>
  </si>
  <si>
    <t>2020. évi bevételek</t>
  </si>
  <si>
    <t>Győr-Moson-Sopron Megye Önkormányzata</t>
  </si>
  <si>
    <t>Teljes munkaidőben foglalkoztatott (fő)</t>
  </si>
  <si>
    <t>Részmunkaidőben foglalkoztatott (fő)</t>
  </si>
  <si>
    <t>Állományon kívüli alkalmazott (fő)</t>
  </si>
  <si>
    <t>Összesen (fő)</t>
  </si>
  <si>
    <t>Létszám keret (napi 8 óra munkairőre)</t>
  </si>
  <si>
    <r>
      <rPr>
        <b/>
        <sz val="12"/>
        <rFont val="Calibri"/>
        <family val="2"/>
      </rPr>
      <t>Győr-Moson-Sopron Megyei Önkormányzat Közgyűlése</t>
    </r>
    <r>
      <rPr>
        <sz val="12"/>
        <rFont val="Calibri"/>
        <family val="2"/>
      </rPr>
      <t xml:space="preserve">  (tisztségviselők)</t>
    </r>
  </si>
  <si>
    <t xml:space="preserve">Győr-Moson-Sopron Megyei Önkormányzati Hivatal </t>
  </si>
  <si>
    <t xml:space="preserve">     - köztisztviselők</t>
  </si>
  <si>
    <t xml:space="preserve">     - munka törvénykönyve szerint foglalkoztatottak</t>
  </si>
  <si>
    <r>
      <t xml:space="preserve">  </t>
    </r>
    <r>
      <rPr>
        <i/>
        <sz val="12"/>
        <rFont val="Calibri"/>
        <family val="2"/>
      </rPr>
      <t>- ebből közfoglalkoztatottak</t>
    </r>
  </si>
  <si>
    <t>2020. évi engedélyezett létszámkerete (álláshelyek)</t>
  </si>
  <si>
    <t>5. számú melléklet</t>
  </si>
  <si>
    <t>I. GYŐR-MOSON-SOPRON MEGYE ÖNKORMÁNYZATA</t>
  </si>
  <si>
    <t>Kötelező feladatok</t>
  </si>
  <si>
    <t>Önkormányzatok működési támogatásai</t>
  </si>
  <si>
    <t>Működési kiadások</t>
  </si>
  <si>
    <t xml:space="preserve">  - közgyűlés,bizottságok,tisztségvis. személyi jutt.és egyéb jutt.</t>
  </si>
  <si>
    <t xml:space="preserve">Működési célú támogatások és átvett pénzeszk. bevételei </t>
  </si>
  <si>
    <t xml:space="preserve">  -  munkaadót terhelő jár. és szociális hozzájár. adó</t>
  </si>
  <si>
    <t xml:space="preserve">  -  dologi és egyéb működési kiadások</t>
  </si>
  <si>
    <t>Előző év költségvetési maradványának  igénybevétele</t>
  </si>
  <si>
    <t>Beruházás</t>
  </si>
  <si>
    <t>Felújítás</t>
  </si>
  <si>
    <t>Működési  c. támogatások és átvett pénzeszk.bevételei</t>
  </si>
  <si>
    <t xml:space="preserve">   - általános tartalék</t>
  </si>
  <si>
    <t xml:space="preserve">   - céltartalék</t>
  </si>
  <si>
    <t>Finanszírozási kiadások</t>
  </si>
  <si>
    <t xml:space="preserve">   - önkormányzat támogatása a hivatal működéséhez</t>
  </si>
  <si>
    <t xml:space="preserve">   - államházt. belüli megelőleg. visszafizetése</t>
  </si>
  <si>
    <t xml:space="preserve">Kötelező feladatok </t>
  </si>
  <si>
    <t>bevételek összesen</t>
  </si>
  <si>
    <t>kiadások összesen</t>
  </si>
  <si>
    <t>Önként vállalt feladatok</t>
  </si>
  <si>
    <t>Alapított megyei díjak és megye szolgálatáért díjak (és járulék)</t>
  </si>
  <si>
    <t>Dologi és egyéb működési kiadások</t>
  </si>
  <si>
    <t>Tartalékok (céltartalék)</t>
  </si>
  <si>
    <t xml:space="preserve">   - támog. szolg. pénzeszköz</t>
  </si>
  <si>
    <t>Kötelező és önként vállalt feladatok összesen</t>
  </si>
  <si>
    <t>II. GYŐR-MOSON-SOPRON MEGYEI ÖNKORMÁNYZATI HIVATAL</t>
  </si>
  <si>
    <t xml:space="preserve">   -  köztisztviselők személyi juttatásai </t>
  </si>
  <si>
    <t>Finanszírozási bevételek</t>
  </si>
  <si>
    <t xml:space="preserve">   -  munkaadót terhelő járulékok</t>
  </si>
  <si>
    <t xml:space="preserve">  - előző év költségvetési maradványának  igénybevétele</t>
  </si>
  <si>
    <t xml:space="preserve">   -  dologi kiadások</t>
  </si>
  <si>
    <t xml:space="preserve">  - önkormányzati támogatás</t>
  </si>
  <si>
    <t>Felhalmozási kiadások (beruházás)</t>
  </si>
  <si>
    <t>önként vállalt feladatok</t>
  </si>
  <si>
    <t>Kötelező és önként vállalt feladatok összesen:</t>
  </si>
  <si>
    <t>Finanszírozási bevétel/kiadás halmozódás miatti levonás</t>
  </si>
  <si>
    <t>GYŐR-MOSON-SOPRON MEGYE ÖNKORMÁNYZATA</t>
  </si>
  <si>
    <t>MINDÖSSZESEN</t>
  </si>
  <si>
    <t>- ebből:</t>
  </si>
  <si>
    <t>kötelező feladatok</t>
  </si>
  <si>
    <t xml:space="preserve">4.1. melléklet a ………../2020. (……….) önkormányzati rendelethez     </t>
  </si>
  <si>
    <t xml:space="preserve">4.2. melléklet a ………../2020. (……….) önkormányzati rendelethez     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</si>
</sst>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#,##0.0"/>
    <numFmt numFmtId="171" formatCode="#,##0;[Red]#,##0"/>
    <numFmt numFmtId="172" formatCode="#,##0.000"/>
    <numFmt numFmtId="173" formatCode="#,##0.0000"/>
    <numFmt numFmtId="174" formatCode="_-* #,##0.0\ _F_t_-;\-* #,##0.0\ _F_t_-;_-* &quot;-&quot;??\ _F_t_-;_-@_-"/>
  </numFmts>
  <fonts count="63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 CE"/>
      <family val="0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i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166" fontId="11" fillId="0" borderId="10" xfId="0" applyNumberFormat="1" applyFont="1" applyBorder="1" applyAlignment="1" applyProtection="1">
      <alignment vertical="center" wrapText="1"/>
      <protection locked="0"/>
    </xf>
    <xf numFmtId="166" fontId="11" fillId="0" borderId="11" xfId="0" applyNumberFormat="1" applyFont="1" applyBorder="1" applyAlignment="1" applyProtection="1">
      <alignment vertical="center" wrapText="1"/>
      <protection locked="0"/>
    </xf>
    <xf numFmtId="166" fontId="11" fillId="0" borderId="12" xfId="0" applyNumberFormat="1" applyFont="1" applyBorder="1" applyAlignment="1" applyProtection="1">
      <alignment vertical="center" wrapText="1"/>
      <protection locked="0"/>
    </xf>
    <xf numFmtId="166" fontId="11" fillId="0" borderId="13" xfId="0" applyNumberFormat="1" applyFont="1" applyBorder="1" applyAlignment="1" applyProtection="1">
      <alignment vertical="center" wrapText="1"/>
      <protection locked="0"/>
    </xf>
    <xf numFmtId="166" fontId="11" fillId="0" borderId="14" xfId="0" applyNumberFormat="1" applyFont="1" applyBorder="1" applyAlignment="1" applyProtection="1">
      <alignment vertical="center" wrapText="1"/>
      <protection locked="0"/>
    </xf>
    <xf numFmtId="166" fontId="11" fillId="0" borderId="15" xfId="0" applyNumberFormat="1" applyFont="1" applyBorder="1" applyAlignment="1" applyProtection="1">
      <alignment vertical="center" wrapText="1"/>
      <protection locked="0"/>
    </xf>
    <xf numFmtId="0" fontId="4" fillId="0" borderId="16" xfId="64" applyFont="1" applyBorder="1" applyAlignment="1">
      <alignment horizontal="left" vertical="center" indent="1"/>
      <protection/>
    </xf>
    <xf numFmtId="166" fontId="4" fillId="0" borderId="17" xfId="0" applyNumberFormat="1" applyFont="1" applyBorder="1" applyAlignment="1">
      <alignment horizontal="left" vertical="center" wrapText="1" indent="1"/>
    </xf>
    <xf numFmtId="166" fontId="9" fillId="0" borderId="18" xfId="0" applyNumberFormat="1" applyFont="1" applyBorder="1" applyAlignment="1">
      <alignment horizontal="left" vertical="center" wrapText="1" indent="1"/>
    </xf>
    <xf numFmtId="166" fontId="3" fillId="0" borderId="0" xfId="0" applyNumberFormat="1" applyFont="1" applyAlignment="1">
      <alignment horizontal="centerContinuous" vertical="center" wrapText="1"/>
    </xf>
    <xf numFmtId="166" fontId="0" fillId="0" borderId="0" xfId="0" applyNumberFormat="1" applyAlignment="1">
      <alignment horizontal="centerContinuous" vertical="center"/>
    </xf>
    <xf numFmtId="166" fontId="0" fillId="0" borderId="0" xfId="0" applyNumberFormat="1" applyAlignment="1">
      <alignment vertical="center" wrapText="1"/>
    </xf>
    <xf numFmtId="166" fontId="0" fillId="0" borderId="0" xfId="0" applyNumberFormat="1" applyAlignment="1">
      <alignment horizontal="center" vertical="center" wrapText="1"/>
    </xf>
    <xf numFmtId="166" fontId="2" fillId="0" borderId="0" xfId="0" applyNumberFormat="1" applyFont="1" applyAlignment="1">
      <alignment horizontal="right" vertical="center"/>
    </xf>
    <xf numFmtId="166" fontId="4" fillId="0" borderId="17" xfId="0" applyNumberFormat="1" applyFont="1" applyBorder="1" applyAlignment="1">
      <alignment horizontal="centerContinuous" vertical="center" wrapText="1"/>
    </xf>
    <xf numFmtId="166" fontId="4" fillId="0" borderId="16" xfId="0" applyNumberFormat="1" applyFont="1" applyBorder="1" applyAlignment="1">
      <alignment horizontal="centerContinuous" vertical="center" wrapText="1"/>
    </xf>
    <xf numFmtId="166" fontId="4" fillId="0" borderId="19" xfId="0" applyNumberFormat="1" applyFont="1" applyBorder="1" applyAlignment="1">
      <alignment horizontal="centerContinuous" vertical="center" wrapText="1"/>
    </xf>
    <xf numFmtId="166" fontId="4" fillId="0" borderId="17" xfId="0" applyNumberFormat="1" applyFont="1" applyBorder="1" applyAlignment="1">
      <alignment horizontal="center" vertical="center" wrapText="1"/>
    </xf>
    <xf numFmtId="166" fontId="4" fillId="0" borderId="16" xfId="0" applyNumberFormat="1" applyFont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166" fontId="11" fillId="0" borderId="20" xfId="0" applyNumberFormat="1" applyFont="1" applyBorder="1" applyAlignment="1" applyProtection="1">
      <alignment vertical="center" wrapText="1"/>
      <protection locked="0"/>
    </xf>
    <xf numFmtId="166" fontId="11" fillId="0" borderId="21" xfId="0" applyNumberFormat="1" applyFont="1" applyBorder="1" applyAlignment="1" applyProtection="1">
      <alignment horizontal="left" vertical="center" wrapText="1" indent="1"/>
      <protection locked="0"/>
    </xf>
    <xf numFmtId="166" fontId="11" fillId="0" borderId="22" xfId="0" applyNumberFormat="1" applyFont="1" applyBorder="1" applyAlignment="1" applyProtection="1">
      <alignment horizontal="left" vertical="center" wrapText="1" indent="1"/>
      <protection locked="0"/>
    </xf>
    <xf numFmtId="166" fontId="4" fillId="0" borderId="19" xfId="0" applyNumberFormat="1" applyFont="1" applyBorder="1" applyAlignment="1">
      <alignment horizontal="center" vertical="center" wrapText="1"/>
    </xf>
    <xf numFmtId="166" fontId="11" fillId="0" borderId="23" xfId="0" applyNumberFormat="1" applyFont="1" applyBorder="1" applyAlignment="1" applyProtection="1">
      <alignment horizontal="left" vertical="center" wrapText="1" indent="1"/>
      <protection locked="0"/>
    </xf>
    <xf numFmtId="166" fontId="11" fillId="0" borderId="19" xfId="0" applyNumberFormat="1" applyFont="1" applyBorder="1" applyAlignment="1">
      <alignment vertical="center" wrapText="1"/>
    </xf>
    <xf numFmtId="0" fontId="4" fillId="0" borderId="24" xfId="64" applyFont="1" applyBorder="1" applyAlignment="1">
      <alignment horizontal="center" vertical="center" wrapText="1"/>
      <protection/>
    </xf>
    <xf numFmtId="0" fontId="4" fillId="0" borderId="25" xfId="64" applyFont="1" applyBorder="1" applyAlignment="1">
      <alignment horizontal="center" vertical="center"/>
      <protection/>
    </xf>
    <xf numFmtId="0" fontId="4" fillId="0" borderId="26" xfId="64" applyFont="1" applyBorder="1" applyAlignment="1">
      <alignment horizontal="center" vertical="center"/>
      <protection/>
    </xf>
    <xf numFmtId="0" fontId="5" fillId="0" borderId="0" xfId="64">
      <alignment/>
      <protection/>
    </xf>
    <xf numFmtId="0" fontId="11" fillId="0" borderId="17" xfId="64" applyFont="1" applyBorder="1" applyAlignment="1">
      <alignment horizontal="left" vertical="center" indent="1"/>
      <protection/>
    </xf>
    <xf numFmtId="0" fontId="5" fillId="0" borderId="0" xfId="64" applyAlignment="1">
      <alignment vertical="center"/>
      <protection/>
    </xf>
    <xf numFmtId="0" fontId="11" fillId="0" borderId="27" xfId="64" applyFont="1" applyBorder="1" applyAlignment="1">
      <alignment horizontal="left" vertical="center" indent="1"/>
      <protection/>
    </xf>
    <xf numFmtId="0" fontId="11" fillId="0" borderId="28" xfId="64" applyFont="1" applyBorder="1" applyAlignment="1">
      <alignment horizontal="left" vertical="center" indent="1"/>
      <protection/>
    </xf>
    <xf numFmtId="166" fontId="11" fillId="0" borderId="28" xfId="64" applyNumberFormat="1" applyFont="1" applyBorder="1" applyAlignment="1" applyProtection="1">
      <alignment vertical="center"/>
      <protection locked="0"/>
    </xf>
    <xf numFmtId="166" fontId="11" fillId="0" borderId="29" xfId="64" applyNumberFormat="1" applyFont="1" applyBorder="1" applyAlignment="1">
      <alignment vertical="center"/>
      <protection/>
    </xf>
    <xf numFmtId="0" fontId="11" fillId="0" borderId="21" xfId="64" applyFont="1" applyBorder="1" applyAlignment="1">
      <alignment horizontal="left" vertical="center" indent="1"/>
      <protection/>
    </xf>
    <xf numFmtId="166" fontId="11" fillId="0" borderId="14" xfId="64" applyNumberFormat="1" applyFont="1" applyBorder="1" applyAlignment="1" applyProtection="1">
      <alignment vertical="center"/>
      <protection locked="0"/>
    </xf>
    <xf numFmtId="166" fontId="11" fillId="0" borderId="10" xfId="64" applyNumberFormat="1" applyFont="1" applyBorder="1" applyAlignment="1">
      <alignment vertical="center"/>
      <protection/>
    </xf>
    <xf numFmtId="0" fontId="5" fillId="0" borderId="0" xfId="64" applyAlignment="1" applyProtection="1">
      <alignment vertical="center"/>
      <protection locked="0"/>
    </xf>
    <xf numFmtId="166" fontId="11" fillId="0" borderId="13" xfId="64" applyNumberFormat="1" applyFont="1" applyBorder="1" applyAlignment="1" applyProtection="1">
      <alignment vertical="center"/>
      <protection locked="0"/>
    </xf>
    <xf numFmtId="166" fontId="11" fillId="0" borderId="12" xfId="64" applyNumberFormat="1" applyFont="1" applyBorder="1" applyAlignment="1">
      <alignment vertical="center"/>
      <protection/>
    </xf>
    <xf numFmtId="166" fontId="9" fillId="0" borderId="16" xfId="64" applyNumberFormat="1" applyFont="1" applyBorder="1" applyAlignment="1">
      <alignment vertical="center"/>
      <protection/>
    </xf>
    <xf numFmtId="166" fontId="9" fillId="0" borderId="19" xfId="64" applyNumberFormat="1" applyFont="1" applyBorder="1" applyAlignment="1">
      <alignment vertical="center"/>
      <protection/>
    </xf>
    <xf numFmtId="0" fontId="11" fillId="0" borderId="30" xfId="64" applyFont="1" applyBorder="1" applyAlignment="1">
      <alignment horizontal="left" vertical="center" indent="1"/>
      <protection/>
    </xf>
    <xf numFmtId="0" fontId="9" fillId="0" borderId="17" xfId="64" applyFont="1" applyBorder="1" applyAlignment="1">
      <alignment horizontal="left" vertical="center" indent="1"/>
      <protection/>
    </xf>
    <xf numFmtId="166" fontId="9" fillId="0" borderId="16" xfId="64" applyNumberFormat="1" applyFont="1" applyBorder="1">
      <alignment/>
      <protection/>
    </xf>
    <xf numFmtId="166" fontId="9" fillId="0" borderId="19" xfId="64" applyNumberFormat="1" applyFont="1" applyBorder="1">
      <alignment/>
      <protection/>
    </xf>
    <xf numFmtId="0" fontId="5" fillId="0" borderId="0" xfId="64" applyProtection="1">
      <alignment/>
      <protection locked="0"/>
    </xf>
    <xf numFmtId="0" fontId="0" fillId="0" borderId="0" xfId="64" applyFont="1">
      <alignment/>
      <protection/>
    </xf>
    <xf numFmtId="0" fontId="16" fillId="0" borderId="0" xfId="64" applyFont="1" applyProtection="1">
      <alignment/>
      <protection locked="0"/>
    </xf>
    <xf numFmtId="0" fontId="3" fillId="0" borderId="0" xfId="64" applyFont="1" applyProtection="1">
      <alignment/>
      <protection locked="0"/>
    </xf>
    <xf numFmtId="166" fontId="11" fillId="0" borderId="30" xfId="0" applyNumberFormat="1" applyFont="1" applyBorder="1" applyAlignment="1" applyProtection="1">
      <alignment horizontal="left" vertical="center" wrapText="1" indent="1"/>
      <protection locked="0"/>
    </xf>
    <xf numFmtId="166" fontId="11" fillId="0" borderId="31" xfId="0" applyNumberFormat="1" applyFont="1" applyBorder="1" applyAlignment="1" applyProtection="1">
      <alignment horizontal="left" vertical="center" wrapText="1" indent="1"/>
      <protection locked="0"/>
    </xf>
    <xf numFmtId="166" fontId="11" fillId="0" borderId="21" xfId="0" applyNumberFormat="1" applyFont="1" applyBorder="1" applyAlignment="1" applyProtection="1">
      <alignment horizontal="left" vertical="center" wrapText="1" indent="1"/>
      <protection locked="0"/>
    </xf>
    <xf numFmtId="166" fontId="0" fillId="0" borderId="32" xfId="0" applyNumberFormat="1" applyBorder="1" applyAlignment="1">
      <alignment horizontal="left" vertical="center" wrapText="1" indent="1"/>
    </xf>
    <xf numFmtId="166" fontId="0" fillId="0" borderId="33" xfId="0" applyNumberFormat="1" applyBorder="1" applyAlignment="1">
      <alignment horizontal="left" vertical="center" wrapText="1" indent="1"/>
    </xf>
    <xf numFmtId="166" fontId="0" fillId="0" borderId="34" xfId="0" applyNumberFormat="1" applyBorder="1" applyAlignment="1">
      <alignment horizontal="left" vertical="center" wrapText="1" indent="1"/>
    </xf>
    <xf numFmtId="166" fontId="1" fillId="0" borderId="35" xfId="0" applyNumberFormat="1" applyFont="1" applyBorder="1" applyAlignment="1">
      <alignment horizontal="left" vertical="center" wrapText="1" indent="1"/>
    </xf>
    <xf numFmtId="166" fontId="9" fillId="0" borderId="17" xfId="0" applyNumberFormat="1" applyFont="1" applyBorder="1" applyAlignment="1" applyProtection="1">
      <alignment horizontal="left" vertical="center" wrapText="1" indent="1"/>
      <protection locked="0"/>
    </xf>
    <xf numFmtId="166" fontId="0" fillId="0" borderId="36" xfId="0" applyNumberFormat="1" applyBorder="1" applyAlignment="1">
      <alignment horizontal="left" vertical="center" wrapText="1" indent="1"/>
    </xf>
    <xf numFmtId="166" fontId="12" fillId="0" borderId="0" xfId="0" applyNumberFormat="1" applyFont="1" applyAlignment="1">
      <alignment vertical="center" wrapText="1"/>
    </xf>
    <xf numFmtId="166" fontId="9" fillId="0" borderId="0" xfId="0" applyNumberFormat="1" applyFont="1" applyAlignment="1">
      <alignment horizontal="center" vertical="center" wrapText="1"/>
    </xf>
    <xf numFmtId="166" fontId="9" fillId="0" borderId="35" xfId="0" applyNumberFormat="1" applyFont="1" applyBorder="1" applyAlignment="1">
      <alignment horizontal="center" vertical="center" wrapText="1"/>
    </xf>
    <xf numFmtId="166" fontId="9" fillId="0" borderId="17" xfId="0" applyNumberFormat="1" applyFont="1" applyBorder="1" applyAlignment="1">
      <alignment horizontal="center" vertical="center" wrapText="1"/>
    </xf>
    <xf numFmtId="166" fontId="9" fillId="0" borderId="16" xfId="0" applyNumberFormat="1" applyFont="1" applyBorder="1" applyAlignment="1">
      <alignment horizontal="center" vertical="center" wrapText="1"/>
    </xf>
    <xf numFmtId="166" fontId="9" fillId="0" borderId="19" xfId="0" applyNumberFormat="1" applyFont="1" applyBorder="1" applyAlignment="1">
      <alignment horizontal="center" vertical="center" wrapText="1"/>
    </xf>
    <xf numFmtId="166" fontId="9" fillId="0" borderId="17" xfId="0" applyNumberFormat="1" applyFont="1" applyBorder="1" applyAlignment="1">
      <alignment horizontal="left" vertical="center" wrapText="1" indent="1"/>
    </xf>
    <xf numFmtId="166" fontId="9" fillId="0" borderId="16" xfId="0" applyNumberFormat="1" applyFont="1" applyBorder="1" applyAlignment="1">
      <alignment vertical="center" wrapText="1"/>
    </xf>
    <xf numFmtId="166" fontId="9" fillId="0" borderId="37" xfId="0" applyNumberFormat="1" applyFont="1" applyBorder="1" applyAlignment="1">
      <alignment horizontal="right" vertical="center" wrapText="1"/>
    </xf>
    <xf numFmtId="166" fontId="9" fillId="0" borderId="19" xfId="0" applyNumberFormat="1" applyFont="1" applyBorder="1" applyAlignment="1">
      <alignment vertical="center" wrapText="1"/>
    </xf>
    <xf numFmtId="166" fontId="1" fillId="0" borderId="38" xfId="0" applyNumberFormat="1" applyFont="1" applyBorder="1" applyAlignment="1">
      <alignment horizontal="left" vertical="center" wrapText="1" indent="1"/>
    </xf>
    <xf numFmtId="166" fontId="9" fillId="0" borderId="27" xfId="0" applyNumberFormat="1" applyFont="1" applyBorder="1" applyAlignment="1" applyProtection="1">
      <alignment horizontal="left" vertical="center" wrapText="1" indent="1"/>
      <protection locked="0"/>
    </xf>
    <xf numFmtId="166" fontId="1" fillId="0" borderId="33" xfId="0" applyNumberFormat="1" applyFont="1" applyBorder="1" applyAlignment="1">
      <alignment horizontal="left" vertical="center" wrapText="1" indent="1"/>
    </xf>
    <xf numFmtId="166" fontId="9" fillId="0" borderId="21" xfId="0" applyNumberFormat="1" applyFont="1" applyBorder="1" applyAlignment="1" applyProtection="1">
      <alignment horizontal="left" vertical="center" wrapText="1" indent="1"/>
      <protection locked="0"/>
    </xf>
    <xf numFmtId="166" fontId="0" fillId="0" borderId="38" xfId="0" applyNumberFormat="1" applyFont="1" applyBorder="1" applyAlignment="1">
      <alignment horizontal="left" vertical="center" wrapText="1" indent="1"/>
    </xf>
    <xf numFmtId="166" fontId="0" fillId="0" borderId="33" xfId="0" applyNumberFormat="1" applyFont="1" applyBorder="1" applyAlignment="1">
      <alignment horizontal="left" vertical="center" wrapText="1" indent="1"/>
    </xf>
    <xf numFmtId="166" fontId="11" fillId="0" borderId="27" xfId="0" applyNumberFormat="1" applyFont="1" applyBorder="1" applyAlignment="1" applyProtection="1">
      <alignment horizontal="left" vertical="center" wrapText="1" indent="1"/>
      <protection locked="0"/>
    </xf>
    <xf numFmtId="166" fontId="1" fillId="0" borderId="32" xfId="0" applyNumberFormat="1" applyFont="1" applyBorder="1" applyAlignment="1">
      <alignment horizontal="left" vertical="center" wrapText="1" indent="1"/>
    </xf>
    <xf numFmtId="166" fontId="9" fillId="0" borderId="28" xfId="0" applyNumberFormat="1" applyFont="1" applyBorder="1" applyAlignment="1" applyProtection="1">
      <alignment horizontal="right" vertical="center" wrapText="1"/>
      <protection locked="0"/>
    </xf>
    <xf numFmtId="166" fontId="9" fillId="0" borderId="14" xfId="0" applyNumberFormat="1" applyFont="1" applyBorder="1" applyAlignment="1" applyProtection="1">
      <alignment horizontal="right" vertical="center" wrapText="1"/>
      <protection locked="0"/>
    </xf>
    <xf numFmtId="166" fontId="11" fillId="0" borderId="14" xfId="0" applyNumberFormat="1" applyFont="1" applyBorder="1" applyAlignment="1" applyProtection="1">
      <alignment horizontal="right" vertical="center" wrapText="1"/>
      <protection locked="0"/>
    </xf>
    <xf numFmtId="166" fontId="11" fillId="0" borderId="28" xfId="0" applyNumberFormat="1" applyFont="1" applyBorder="1" applyAlignment="1" applyProtection="1">
      <alignment horizontal="right" vertical="center" wrapText="1"/>
      <protection locked="0"/>
    </xf>
    <xf numFmtId="166" fontId="11" fillId="0" borderId="29" xfId="0" applyNumberFormat="1" applyFont="1" applyBorder="1" applyAlignment="1" applyProtection="1">
      <alignment horizontal="right" vertical="center" wrapText="1"/>
      <protection locked="0"/>
    </xf>
    <xf numFmtId="166" fontId="11" fillId="0" borderId="10" xfId="0" applyNumberFormat="1" applyFont="1" applyBorder="1" applyAlignment="1" applyProtection="1">
      <alignment horizontal="right" vertical="center" wrapText="1"/>
      <protection locked="0"/>
    </xf>
    <xf numFmtId="166" fontId="11" fillId="0" borderId="13" xfId="0" applyNumberFormat="1" applyFont="1" applyBorder="1" applyAlignment="1" applyProtection="1">
      <alignment horizontal="right" vertical="center" wrapText="1"/>
      <protection locked="0"/>
    </xf>
    <xf numFmtId="166" fontId="11" fillId="0" borderId="12" xfId="0" applyNumberFormat="1" applyFont="1" applyBorder="1" applyAlignment="1" applyProtection="1">
      <alignment horizontal="right" vertical="center" wrapText="1"/>
      <protection locked="0"/>
    </xf>
    <xf numFmtId="166" fontId="11" fillId="0" borderId="15" xfId="0" applyNumberFormat="1" applyFont="1" applyBorder="1" applyAlignment="1" applyProtection="1">
      <alignment horizontal="right" vertical="center" wrapText="1"/>
      <protection locked="0"/>
    </xf>
    <xf numFmtId="166" fontId="11" fillId="0" borderId="11" xfId="0" applyNumberFormat="1" applyFont="1" applyBorder="1" applyAlignment="1" applyProtection="1">
      <alignment horizontal="right" vertical="center" wrapText="1"/>
      <protection locked="0"/>
    </xf>
    <xf numFmtId="166" fontId="11" fillId="33" borderId="39" xfId="0" applyNumberFormat="1" applyFont="1" applyFill="1" applyBorder="1" applyAlignment="1" applyProtection="1">
      <alignment horizontal="right" vertical="center" wrapText="1"/>
      <protection locked="0"/>
    </xf>
    <xf numFmtId="166" fontId="9" fillId="0" borderId="13" xfId="0" applyNumberFormat="1" applyFont="1" applyBorder="1" applyAlignment="1" applyProtection="1">
      <alignment horizontal="right" vertical="center" wrapText="1"/>
      <protection locked="0"/>
    </xf>
    <xf numFmtId="166" fontId="11" fillId="33" borderId="40" xfId="0" applyNumberFormat="1" applyFont="1" applyFill="1" applyBorder="1" applyAlignment="1" applyProtection="1">
      <alignment horizontal="right" vertical="center" wrapText="1"/>
      <protection locked="0"/>
    </xf>
    <xf numFmtId="166" fontId="9" fillId="0" borderId="16" xfId="0" applyNumberFormat="1" applyFont="1" applyBorder="1" applyAlignment="1">
      <alignment horizontal="right" vertical="center" wrapText="1"/>
    </xf>
    <xf numFmtId="166" fontId="9" fillId="0" borderId="19" xfId="0" applyNumberFormat="1" applyFont="1" applyBorder="1" applyAlignment="1">
      <alignment horizontal="right" vertical="center" wrapText="1"/>
    </xf>
    <xf numFmtId="166" fontId="8" fillId="0" borderId="0" xfId="0" applyNumberFormat="1" applyFont="1" applyAlignment="1">
      <alignment textRotation="180" wrapText="1"/>
    </xf>
    <xf numFmtId="0" fontId="11" fillId="0" borderId="14" xfId="64" applyFont="1" applyBorder="1" applyAlignment="1">
      <alignment horizontal="left" vertical="center" indent="1"/>
      <protection/>
    </xf>
    <xf numFmtId="0" fontId="11" fillId="0" borderId="13" xfId="64" applyFont="1" applyBorder="1" applyAlignment="1">
      <alignment horizontal="left" vertical="center" wrapText="1" indent="1"/>
      <protection/>
    </xf>
    <xf numFmtId="0" fontId="11" fillId="0" borderId="14" xfId="64" applyFont="1" applyBorder="1" applyAlignment="1">
      <alignment horizontal="left" vertical="center" wrapText="1" indent="1"/>
      <protection/>
    </xf>
    <xf numFmtId="0" fontId="11" fillId="0" borderId="13" xfId="64" applyFont="1" applyBorder="1" applyAlignment="1">
      <alignment horizontal="left" vertical="center" indent="1"/>
      <protection/>
    </xf>
    <xf numFmtId="0" fontId="4" fillId="0" borderId="16" xfId="64" applyFont="1" applyBorder="1" applyAlignment="1">
      <alignment horizontal="left" indent="1"/>
      <protection/>
    </xf>
    <xf numFmtId="166" fontId="9" fillId="0" borderId="41" xfId="0" applyNumberFormat="1" applyFont="1" applyBorder="1" applyAlignment="1">
      <alignment horizontal="right" vertical="center" wrapText="1"/>
    </xf>
    <xf numFmtId="0" fontId="11" fillId="0" borderId="42" xfId="63" applyFont="1" applyBorder="1" applyAlignment="1">
      <alignment horizontal="left" vertical="center" wrapText="1" indent="1"/>
      <protection/>
    </xf>
    <xf numFmtId="0" fontId="11" fillId="0" borderId="14" xfId="63" applyFont="1" applyBorder="1" applyAlignment="1">
      <alignment horizontal="left" vertical="center" wrapText="1" indent="1"/>
      <protection/>
    </xf>
    <xf numFmtId="0" fontId="11" fillId="0" borderId="28" xfId="63" applyFont="1" applyBorder="1" applyAlignment="1">
      <alignment horizontal="left" vertical="center" wrapText="1" indent="1"/>
      <protection/>
    </xf>
    <xf numFmtId="0" fontId="11" fillId="0" borderId="13" xfId="63" applyFont="1" applyBorder="1" applyAlignment="1">
      <alignment horizontal="left" vertical="center" wrapText="1" indent="1"/>
      <protection/>
    </xf>
    <xf numFmtId="0" fontId="9" fillId="0" borderId="16" xfId="63" applyFont="1" applyBorder="1" applyAlignment="1">
      <alignment horizontal="left" vertical="center" wrapText="1" indent="1"/>
      <protection/>
    </xf>
    <xf numFmtId="0" fontId="9" fillId="0" borderId="16" xfId="63" applyFont="1" applyBorder="1" applyAlignment="1">
      <alignment horizontal="left" vertical="center" wrapText="1" indent="1"/>
      <protection/>
    </xf>
    <xf numFmtId="0" fontId="9" fillId="0" borderId="16" xfId="63" applyFont="1" applyBorder="1" applyAlignment="1">
      <alignment vertical="center" wrapText="1"/>
      <protection/>
    </xf>
    <xf numFmtId="0" fontId="5" fillId="0" borderId="0" xfId="63">
      <alignment/>
      <protection/>
    </xf>
    <xf numFmtId="166" fontId="10" fillId="0" borderId="43" xfId="63" applyNumberFormat="1" applyFont="1" applyBorder="1" applyAlignment="1">
      <alignment vertical="center"/>
      <protection/>
    </xf>
    <xf numFmtId="0" fontId="2" fillId="0" borderId="43" xfId="0" applyFont="1" applyBorder="1" applyAlignment="1">
      <alignment horizontal="right" vertical="center"/>
    </xf>
    <xf numFmtId="49" fontId="5" fillId="0" borderId="0" xfId="63" applyNumberFormat="1">
      <alignment/>
      <protection/>
    </xf>
    <xf numFmtId="0" fontId="4" fillId="0" borderId="39" xfId="63" applyFont="1" applyBorder="1" applyAlignment="1">
      <alignment horizontal="center" vertical="center" wrapText="1"/>
      <protection/>
    </xf>
    <xf numFmtId="0" fontId="9" fillId="0" borderId="17" xfId="63" applyFont="1" applyBorder="1" applyAlignment="1">
      <alignment horizontal="center" vertical="center" wrapText="1"/>
      <protection/>
    </xf>
    <xf numFmtId="0" fontId="9" fillId="0" borderId="16" xfId="63" applyFont="1" applyBorder="1" applyAlignment="1">
      <alignment horizontal="center" vertical="center" wrapText="1"/>
      <protection/>
    </xf>
    <xf numFmtId="49" fontId="11" fillId="0" borderId="0" xfId="63" applyNumberFormat="1" applyFont="1">
      <alignment/>
      <protection/>
    </xf>
    <xf numFmtId="0" fontId="11" fillId="0" borderId="0" xfId="63" applyFont="1">
      <alignment/>
      <protection/>
    </xf>
    <xf numFmtId="0" fontId="9" fillId="0" borderId="17" xfId="63" applyFont="1" applyBorder="1" applyAlignment="1">
      <alignment horizontal="left" vertical="center" wrapText="1" indent="1"/>
      <protection/>
    </xf>
    <xf numFmtId="166" fontId="9" fillId="0" borderId="19" xfId="63" applyNumberFormat="1" applyFont="1" applyBorder="1" applyAlignment="1">
      <alignment horizontal="right" vertical="center" wrapText="1" indent="1"/>
      <protection/>
    </xf>
    <xf numFmtId="49" fontId="0" fillId="0" borderId="0" xfId="63" applyNumberFormat="1" applyFont="1">
      <alignment/>
      <protection/>
    </xf>
    <xf numFmtId="0" fontId="0" fillId="0" borderId="0" xfId="63" applyFont="1">
      <alignment/>
      <protection/>
    </xf>
    <xf numFmtId="49" fontId="11" fillId="0" borderId="30" xfId="63" applyNumberFormat="1" applyFont="1" applyBorder="1" applyAlignment="1">
      <alignment horizontal="left" vertical="center" wrapText="1" indent="1"/>
      <protection/>
    </xf>
    <xf numFmtId="0" fontId="14" fillId="0" borderId="13" xfId="0" applyFont="1" applyBorder="1" applyAlignment="1">
      <alignment horizontal="left" wrapText="1" indent="1"/>
    </xf>
    <xf numFmtId="49" fontId="11" fillId="0" borderId="21" xfId="63" applyNumberFormat="1" applyFont="1" applyBorder="1" applyAlignment="1">
      <alignment horizontal="left" vertical="center" wrapText="1" indent="1"/>
      <protection/>
    </xf>
    <xf numFmtId="0" fontId="14" fillId="0" borderId="14" xfId="0" applyFont="1" applyBorder="1" applyAlignment="1">
      <alignment horizontal="left" wrapText="1" indent="1"/>
    </xf>
    <xf numFmtId="49" fontId="11" fillId="0" borderId="23" xfId="63" applyNumberFormat="1" applyFont="1" applyBorder="1" applyAlignment="1">
      <alignment horizontal="left" vertical="center" wrapText="1" indent="1"/>
      <protection/>
    </xf>
    <xf numFmtId="0" fontId="14" fillId="0" borderId="15" xfId="0" applyFont="1" applyBorder="1" applyAlignment="1">
      <alignment horizontal="left" wrapText="1" indent="1"/>
    </xf>
    <xf numFmtId="0" fontId="15" fillId="0" borderId="16" xfId="0" applyFont="1" applyBorder="1" applyAlignment="1">
      <alignment horizontal="left" vertical="center" wrapText="1" indent="1"/>
    </xf>
    <xf numFmtId="0" fontId="14" fillId="0" borderId="15" xfId="0" applyFont="1" applyBorder="1" applyAlignment="1">
      <alignment horizontal="left" vertical="center" wrapText="1" indent="1"/>
    </xf>
    <xf numFmtId="166" fontId="11" fillId="0" borderId="12" xfId="63" applyNumberFormat="1" applyFont="1" applyBorder="1" applyAlignment="1">
      <alignment horizontal="right" vertical="center" wrapText="1" indent="1"/>
      <protection/>
    </xf>
    <xf numFmtId="166" fontId="9" fillId="0" borderId="19" xfId="63" applyNumberFormat="1" applyFont="1" applyBorder="1" applyAlignment="1">
      <alignment horizontal="right" vertical="center" wrapText="1" indent="1"/>
      <protection/>
    </xf>
    <xf numFmtId="0" fontId="15" fillId="0" borderId="17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30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3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13" fillId="0" borderId="0" xfId="0" applyFont="1" applyAlignment="1">
      <alignment horizontal="left" vertical="center" wrapText="1" indent="1"/>
    </xf>
    <xf numFmtId="166" fontId="4" fillId="0" borderId="0" xfId="63" applyNumberFormat="1" applyFont="1" applyAlignment="1">
      <alignment horizontal="right" vertical="center" wrapText="1" indent="1"/>
      <protection/>
    </xf>
    <xf numFmtId="166" fontId="10" fillId="0" borderId="43" xfId="63" applyNumberFormat="1" applyFont="1" applyBorder="1">
      <alignment/>
      <protection/>
    </xf>
    <xf numFmtId="0" fontId="2" fillId="0" borderId="43" xfId="0" applyFont="1" applyBorder="1" applyAlignment="1">
      <alignment horizontal="right"/>
    </xf>
    <xf numFmtId="0" fontId="9" fillId="0" borderId="19" xfId="63" applyFont="1" applyBorder="1" applyAlignment="1">
      <alignment horizontal="center" vertical="center" wrapText="1"/>
      <protection/>
    </xf>
    <xf numFmtId="0" fontId="9" fillId="0" borderId="24" xfId="63" applyFont="1" applyBorder="1" applyAlignment="1">
      <alignment horizontal="left" vertical="center" wrapText="1" indent="1"/>
      <protection/>
    </xf>
    <xf numFmtId="0" fontId="9" fillId="0" borderId="25" xfId="63" applyFont="1" applyBorder="1" applyAlignment="1">
      <alignment vertical="center" wrapText="1"/>
      <protection/>
    </xf>
    <xf numFmtId="49" fontId="11" fillId="0" borderId="44" xfId="63" applyNumberFormat="1" applyFont="1" applyBorder="1" applyAlignment="1">
      <alignment horizontal="left" vertical="center" wrapText="1" indent="1"/>
      <protection/>
    </xf>
    <xf numFmtId="166" fontId="11" fillId="0" borderId="45" xfId="63" applyNumberFormat="1" applyFont="1" applyBorder="1" applyAlignment="1" applyProtection="1">
      <alignment horizontal="right" vertical="center" wrapText="1" indent="1"/>
      <protection locked="0"/>
    </xf>
    <xf numFmtId="166" fontId="11" fillId="0" borderId="10" xfId="63" applyNumberFormat="1" applyFont="1" applyBorder="1" applyAlignment="1" applyProtection="1">
      <alignment horizontal="right" vertical="center" wrapText="1" indent="1"/>
      <protection locked="0"/>
    </xf>
    <xf numFmtId="0" fontId="11" fillId="0" borderId="46" xfId="63" applyFont="1" applyBorder="1" applyAlignment="1">
      <alignment horizontal="left" vertical="center" wrapText="1" indent="1"/>
      <protection/>
    </xf>
    <xf numFmtId="0" fontId="11" fillId="0" borderId="0" xfId="63" applyFont="1" applyAlignment="1">
      <alignment horizontal="left" vertical="center" wrapText="1" indent="1"/>
      <protection/>
    </xf>
    <xf numFmtId="0" fontId="11" fillId="0" borderId="14" xfId="63" applyFont="1" applyBorder="1" applyAlignment="1">
      <alignment horizontal="left" indent="6"/>
      <protection/>
    </xf>
    <xf numFmtId="0" fontId="11" fillId="0" borderId="14" xfId="63" applyFont="1" applyBorder="1" applyAlignment="1">
      <alignment horizontal="left" vertical="center" wrapText="1" indent="6"/>
      <protection/>
    </xf>
    <xf numFmtId="49" fontId="11" fillId="0" borderId="27" xfId="63" applyNumberFormat="1" applyFont="1" applyBorder="1" applyAlignment="1">
      <alignment horizontal="left" vertical="center" wrapText="1" indent="1"/>
      <protection/>
    </xf>
    <xf numFmtId="0" fontId="11" fillId="0" borderId="15" xfId="63" applyFont="1" applyBorder="1" applyAlignment="1">
      <alignment horizontal="left" vertical="center" wrapText="1" indent="6"/>
      <protection/>
    </xf>
    <xf numFmtId="49" fontId="11" fillId="0" borderId="22" xfId="63" applyNumberFormat="1" applyFont="1" applyBorder="1" applyAlignment="1">
      <alignment horizontal="left" vertical="center" wrapText="1" indent="1"/>
      <protection/>
    </xf>
    <xf numFmtId="0" fontId="11" fillId="0" borderId="40" xfId="63" applyFont="1" applyBorder="1" applyAlignment="1">
      <alignment horizontal="left" vertical="center" wrapText="1" indent="6"/>
      <protection/>
    </xf>
    <xf numFmtId="166" fontId="11" fillId="0" borderId="39" xfId="63" applyNumberFormat="1" applyFont="1" applyBorder="1" applyAlignment="1" applyProtection="1">
      <alignment horizontal="right" vertical="center" wrapText="1" indent="1"/>
      <protection locked="0"/>
    </xf>
    <xf numFmtId="0" fontId="11" fillId="0" borderId="15" xfId="63" applyFont="1" applyBorder="1" applyAlignment="1">
      <alignment horizontal="left" vertical="center" wrapText="1" indent="1"/>
      <protection/>
    </xf>
    <xf numFmtId="0" fontId="14" fillId="0" borderId="14" xfId="0" applyFont="1" applyBorder="1" applyAlignment="1">
      <alignment horizontal="left" vertical="center" wrapText="1" indent="1"/>
    </xf>
    <xf numFmtId="0" fontId="11" fillId="0" borderId="13" xfId="63" applyFont="1" applyBorder="1" applyAlignment="1">
      <alignment horizontal="left" vertical="center" wrapText="1" indent="6"/>
      <protection/>
    </xf>
    <xf numFmtId="0" fontId="5" fillId="0" borderId="0" xfId="63" applyAlignment="1">
      <alignment horizontal="left" vertical="center" indent="1"/>
      <protection/>
    </xf>
    <xf numFmtId="0" fontId="3" fillId="0" borderId="0" xfId="63" applyFont="1">
      <alignment/>
      <protection/>
    </xf>
    <xf numFmtId="166" fontId="13" fillId="0" borderId="19" xfId="0" applyNumberFormat="1" applyFont="1" applyBorder="1" applyAlignment="1" quotePrefix="1">
      <alignment horizontal="right" vertical="center" wrapText="1" indent="1"/>
    </xf>
    <xf numFmtId="0" fontId="15" fillId="0" borderId="18" xfId="0" applyFont="1" applyBorder="1" applyAlignment="1">
      <alignment horizontal="left" vertical="center" wrapText="1" indent="1"/>
    </xf>
    <xf numFmtId="0" fontId="13" fillId="0" borderId="37" xfId="0" applyFont="1" applyBorder="1" applyAlignment="1">
      <alignment horizontal="left" vertical="center" wrapText="1" indent="1"/>
    </xf>
    <xf numFmtId="0" fontId="5" fillId="0" borderId="0" xfId="63" applyAlignment="1">
      <alignment horizontal="right" vertical="center" indent="1"/>
      <protection/>
    </xf>
    <xf numFmtId="166" fontId="4" fillId="0" borderId="45" xfId="63" applyNumberFormat="1" applyFont="1" applyBorder="1" applyAlignment="1">
      <alignment horizontal="center" vertical="center"/>
      <protection/>
    </xf>
    <xf numFmtId="166" fontId="11" fillId="0" borderId="12" xfId="63" applyNumberFormat="1" applyFont="1" applyBorder="1" applyAlignment="1" applyProtection="1">
      <alignment horizontal="right" vertical="center" wrapText="1" indent="1"/>
      <protection locked="0"/>
    </xf>
    <xf numFmtId="166" fontId="11" fillId="0" borderId="11" xfId="63" applyNumberFormat="1" applyFont="1" applyBorder="1" applyAlignment="1" applyProtection="1">
      <alignment horizontal="right" vertical="center" wrapText="1" indent="1"/>
      <protection locked="0"/>
    </xf>
    <xf numFmtId="166" fontId="11" fillId="0" borderId="10" xfId="63" applyNumberFormat="1" applyFont="1" applyBorder="1" applyAlignment="1" applyProtection="1">
      <alignment horizontal="right" vertical="center" wrapText="1" indent="1"/>
      <protection locked="0"/>
    </xf>
    <xf numFmtId="166" fontId="11" fillId="0" borderId="11" xfId="63" applyNumberFormat="1" applyFont="1" applyBorder="1" applyAlignment="1" applyProtection="1">
      <alignment horizontal="right" vertical="center" wrapText="1" indent="1"/>
      <protection locked="0"/>
    </xf>
    <xf numFmtId="166" fontId="11" fillId="0" borderId="12" xfId="63" applyNumberFormat="1" applyFont="1" applyBorder="1" applyAlignment="1" applyProtection="1">
      <alignment horizontal="right" vertical="center" wrapText="1" indent="1"/>
      <protection locked="0"/>
    </xf>
    <xf numFmtId="166" fontId="9" fillId="0" borderId="19" xfId="63" applyNumberFormat="1" applyFont="1" applyBorder="1" applyAlignment="1" applyProtection="1">
      <alignment horizontal="right" vertical="center" wrapText="1" indent="1"/>
      <protection locked="0"/>
    </xf>
    <xf numFmtId="166" fontId="9" fillId="0" borderId="26" xfId="63" applyNumberFormat="1" applyFont="1" applyBorder="1" applyAlignment="1">
      <alignment horizontal="right" vertical="center" wrapText="1" indent="1"/>
      <protection/>
    </xf>
    <xf numFmtId="166" fontId="15" fillId="0" borderId="19" xfId="0" applyNumberFormat="1" applyFont="1" applyBorder="1" applyAlignment="1">
      <alignment horizontal="right" vertical="center" wrapText="1" indent="1"/>
    </xf>
    <xf numFmtId="166" fontId="11" fillId="0" borderId="0" xfId="0" applyNumberFormat="1" applyFont="1" applyAlignment="1">
      <alignment vertical="center" wrapText="1"/>
    </xf>
    <xf numFmtId="166" fontId="11" fillId="0" borderId="0" xfId="0" applyNumberFormat="1" applyFont="1" applyAlignment="1">
      <alignment horizontal="left" vertical="center" wrapText="1"/>
    </xf>
    <xf numFmtId="0" fontId="14" fillId="0" borderId="47" xfId="0" applyFont="1" applyBorder="1" applyAlignment="1">
      <alignment horizontal="left" wrapText="1" indent="1"/>
    </xf>
    <xf numFmtId="0" fontId="14" fillId="0" borderId="46" xfId="0" applyFont="1" applyBorder="1" applyAlignment="1">
      <alignment horizontal="left" wrapText="1" indent="1"/>
    </xf>
    <xf numFmtId="0" fontId="14" fillId="0" borderId="48" xfId="0" applyFont="1" applyBorder="1" applyAlignment="1">
      <alignment horizontal="left" vertical="center" wrapText="1" indent="1"/>
    </xf>
    <xf numFmtId="49" fontId="14" fillId="0" borderId="33" xfId="0" applyNumberFormat="1" applyFont="1" applyBorder="1" applyAlignment="1">
      <alignment horizontal="center" vertical="center" wrapText="1"/>
    </xf>
    <xf numFmtId="49" fontId="14" fillId="0" borderId="36" xfId="0" applyNumberFormat="1" applyFont="1" applyBorder="1" applyAlignment="1">
      <alignment horizontal="center" vertical="center" wrapText="1"/>
    </xf>
    <xf numFmtId="0" fontId="18" fillId="0" borderId="0" xfId="62" applyFont="1">
      <alignment/>
      <protection/>
    </xf>
    <xf numFmtId="0" fontId="18" fillId="0" borderId="0" xfId="62" applyFont="1" applyAlignment="1">
      <alignment horizontal="right"/>
      <protection/>
    </xf>
    <xf numFmtId="0" fontId="5" fillId="0" borderId="0" xfId="62">
      <alignment/>
      <protection/>
    </xf>
    <xf numFmtId="3" fontId="5" fillId="34" borderId="35" xfId="62" applyNumberFormat="1" applyFill="1" applyBorder="1">
      <alignment/>
      <protection/>
    </xf>
    <xf numFmtId="3" fontId="19" fillId="34" borderId="35" xfId="62" applyNumberFormat="1" applyFont="1" applyFill="1" applyBorder="1" applyAlignment="1">
      <alignment horizontal="center" vertical="center" wrapText="1"/>
      <protection/>
    </xf>
    <xf numFmtId="3" fontId="19" fillId="34" borderId="49" xfId="62" applyNumberFormat="1" applyFont="1" applyFill="1" applyBorder="1" applyAlignment="1">
      <alignment horizontal="center" vertical="center" wrapText="1"/>
      <protection/>
    </xf>
    <xf numFmtId="3" fontId="19" fillId="34" borderId="50" xfId="62" applyNumberFormat="1" applyFont="1" applyFill="1" applyBorder="1" applyAlignment="1">
      <alignment horizontal="center" vertical="center" wrapText="1"/>
      <protection/>
    </xf>
    <xf numFmtId="3" fontId="19" fillId="0" borderId="35" xfId="62" applyNumberFormat="1" applyFont="1" applyBorder="1" applyAlignment="1">
      <alignment vertical="center" wrapText="1"/>
      <protection/>
    </xf>
    <xf numFmtId="3" fontId="19" fillId="0" borderId="35" xfId="62" applyNumberFormat="1" applyFont="1" applyBorder="1" applyAlignment="1">
      <alignment horizontal="center" vertical="center"/>
      <protection/>
    </xf>
    <xf numFmtId="3" fontId="19" fillId="0" borderId="49" xfId="62" applyNumberFormat="1" applyFont="1" applyBorder="1" applyAlignment="1">
      <alignment horizontal="center" vertical="center"/>
      <protection/>
    </xf>
    <xf numFmtId="3" fontId="19" fillId="0" borderId="50" xfId="62" applyNumberFormat="1" applyFont="1" applyBorder="1" applyAlignment="1">
      <alignment horizontal="center" vertical="center"/>
      <protection/>
    </xf>
    <xf numFmtId="3" fontId="18" fillId="0" borderId="35" xfId="62" applyNumberFormat="1" applyFont="1" applyBorder="1" applyAlignment="1">
      <alignment vertical="center" wrapText="1"/>
      <protection/>
    </xf>
    <xf numFmtId="3" fontId="18" fillId="0" borderId="35" xfId="62" applyNumberFormat="1" applyFont="1" applyBorder="1" applyAlignment="1">
      <alignment horizontal="center" vertical="center"/>
      <protection/>
    </xf>
    <xf numFmtId="3" fontId="18" fillId="0" borderId="49" xfId="62" applyNumberFormat="1" applyFont="1" applyBorder="1" applyAlignment="1">
      <alignment horizontal="center" vertical="center"/>
      <protection/>
    </xf>
    <xf numFmtId="3" fontId="18" fillId="0" borderId="50" xfId="62" applyNumberFormat="1" applyFont="1" applyBorder="1" applyAlignment="1">
      <alignment horizontal="center" vertical="center"/>
      <protection/>
    </xf>
    <xf numFmtId="3" fontId="18" fillId="0" borderId="35" xfId="62" applyNumberFormat="1" applyFont="1" applyBorder="1" applyAlignment="1">
      <alignment vertical="center" wrapText="1"/>
      <protection/>
    </xf>
    <xf numFmtId="3" fontId="19" fillId="0" borderId="35" xfId="62" applyNumberFormat="1" applyFont="1" applyBorder="1" applyAlignment="1">
      <alignment vertical="center" wrapText="1"/>
      <protection/>
    </xf>
    <xf numFmtId="3" fontId="19" fillId="34" borderId="35" xfId="62" applyNumberFormat="1" applyFont="1" applyFill="1" applyBorder="1" applyAlignment="1">
      <alignment vertical="center"/>
      <protection/>
    </xf>
    <xf numFmtId="3" fontId="19" fillId="34" borderId="35" xfId="62" applyNumberFormat="1" applyFont="1" applyFill="1" applyBorder="1" applyAlignment="1">
      <alignment horizontal="center" vertical="center"/>
      <protection/>
    </xf>
    <xf numFmtId="3" fontId="19" fillId="34" borderId="49" xfId="62" applyNumberFormat="1" applyFont="1" applyFill="1" applyBorder="1" applyAlignment="1">
      <alignment horizontal="center" vertical="center"/>
      <protection/>
    </xf>
    <xf numFmtId="3" fontId="19" fillId="34" borderId="50" xfId="62" applyNumberFormat="1" applyFont="1" applyFill="1" applyBorder="1" applyAlignment="1">
      <alignment horizontal="center" vertical="center"/>
      <protection/>
    </xf>
    <xf numFmtId="164" fontId="5" fillId="0" borderId="0" xfId="62" applyNumberFormat="1">
      <alignment/>
      <protection/>
    </xf>
    <xf numFmtId="0" fontId="19" fillId="35" borderId="51" xfId="62" applyFont="1" applyFill="1" applyBorder="1" applyAlignment="1">
      <alignment horizontal="center" vertical="center"/>
      <protection/>
    </xf>
    <xf numFmtId="0" fontId="19" fillId="35" borderId="52" xfId="62" applyFont="1" applyFill="1" applyBorder="1" applyAlignment="1">
      <alignment horizontal="center" vertical="center" wrapText="1"/>
      <protection/>
    </xf>
    <xf numFmtId="0" fontId="19" fillId="35" borderId="53" xfId="62" applyFont="1" applyFill="1" applyBorder="1" applyAlignment="1">
      <alignment horizontal="center" vertical="center" wrapText="1"/>
      <protection/>
    </xf>
    <xf numFmtId="0" fontId="19" fillId="35" borderId="54" xfId="62" applyFont="1" applyFill="1" applyBorder="1" applyAlignment="1">
      <alignment horizontal="center" vertical="center" wrapText="1"/>
      <protection/>
    </xf>
    <xf numFmtId="0" fontId="18" fillId="0" borderId="30" xfId="62" applyFont="1" applyBorder="1" applyAlignment="1">
      <alignment vertical="center" wrapText="1"/>
      <protection/>
    </xf>
    <xf numFmtId="0" fontId="18" fillId="0" borderId="13" xfId="62" applyFont="1" applyBorder="1" applyAlignment="1">
      <alignment horizontal="center" vertical="center"/>
      <protection/>
    </xf>
    <xf numFmtId="174" fontId="18" fillId="0" borderId="13" xfId="62" applyNumberFormat="1" applyFont="1" applyBorder="1" applyAlignment="1">
      <alignment horizontal="center" vertical="center"/>
      <protection/>
    </xf>
    <xf numFmtId="0" fontId="18" fillId="0" borderId="55" xfId="62" applyFont="1" applyBorder="1" applyAlignment="1">
      <alignment horizontal="center" vertical="center"/>
      <protection/>
    </xf>
    <xf numFmtId="174" fontId="18" fillId="0" borderId="12" xfId="44" applyNumberFormat="1" applyFont="1" applyBorder="1" applyAlignment="1">
      <alignment horizontal="center" vertical="center"/>
    </xf>
    <xf numFmtId="0" fontId="19" fillId="0" borderId="21" xfId="62" applyFont="1" applyBorder="1" applyAlignment="1">
      <alignment vertical="center" wrapText="1"/>
      <protection/>
    </xf>
    <xf numFmtId="0" fontId="18" fillId="0" borderId="14" xfId="62" applyFont="1" applyBorder="1" applyAlignment="1">
      <alignment horizontal="center" vertical="center"/>
      <protection/>
    </xf>
    <xf numFmtId="0" fontId="18" fillId="0" borderId="20" xfId="62" applyFont="1" applyBorder="1" applyAlignment="1">
      <alignment horizontal="center" vertical="center"/>
      <protection/>
    </xf>
    <xf numFmtId="174" fontId="18" fillId="0" borderId="29" xfId="44" applyNumberFormat="1" applyFont="1" applyBorder="1" applyAlignment="1">
      <alignment horizontal="center" vertical="center"/>
    </xf>
    <xf numFmtId="0" fontId="18" fillId="0" borderId="23" xfId="62" applyFont="1" applyBorder="1" applyAlignment="1" quotePrefix="1">
      <alignment vertical="center" wrapText="1"/>
      <protection/>
    </xf>
    <xf numFmtId="0" fontId="18" fillId="0" borderId="15" xfId="62" applyFont="1" applyBorder="1" applyAlignment="1">
      <alignment horizontal="center" vertical="center"/>
      <protection/>
    </xf>
    <xf numFmtId="0" fontId="18" fillId="0" borderId="56" xfId="62" applyFont="1" applyBorder="1" applyAlignment="1">
      <alignment horizontal="center" vertical="center"/>
      <protection/>
    </xf>
    <xf numFmtId="174" fontId="18" fillId="0" borderId="10" xfId="44" applyNumberFormat="1" applyFont="1" applyBorder="1" applyAlignment="1">
      <alignment horizontal="center" vertical="center"/>
    </xf>
    <xf numFmtId="0" fontId="19" fillId="0" borderId="23" xfId="62" applyFont="1" applyBorder="1" applyAlignment="1">
      <alignment vertical="center"/>
      <protection/>
    </xf>
    <xf numFmtId="0" fontId="19" fillId="0" borderId="15" xfId="62" applyFont="1" applyBorder="1" applyAlignment="1">
      <alignment horizontal="center" vertical="center"/>
      <protection/>
    </xf>
    <xf numFmtId="0" fontId="19" fillId="0" borderId="56" xfId="62" applyFont="1" applyBorder="1" applyAlignment="1">
      <alignment horizontal="center" vertical="center"/>
      <protection/>
    </xf>
    <xf numFmtId="174" fontId="19" fillId="0" borderId="29" xfId="44" applyNumberFormat="1" applyFont="1" applyBorder="1" applyAlignment="1">
      <alignment horizontal="center" vertical="center"/>
    </xf>
    <xf numFmtId="0" fontId="18" fillId="0" borderId="14" xfId="62" applyFont="1" applyBorder="1" applyAlignment="1" quotePrefix="1">
      <alignment vertical="center" wrapText="1"/>
      <protection/>
    </xf>
    <xf numFmtId="168" fontId="18" fillId="0" borderId="14" xfId="44" applyNumberFormat="1" applyFont="1" applyBorder="1" applyAlignment="1">
      <alignment horizontal="center" vertical="center"/>
    </xf>
    <xf numFmtId="174" fontId="18" fillId="0" borderId="14" xfId="44" applyNumberFormat="1" applyFont="1" applyBorder="1" applyAlignment="1">
      <alignment horizontal="center" vertical="center"/>
    </xf>
    <xf numFmtId="0" fontId="18" fillId="0" borderId="14" xfId="62" applyFont="1" applyBorder="1" applyAlignment="1">
      <alignment vertical="center"/>
      <protection/>
    </xf>
    <xf numFmtId="0" fontId="19" fillId="0" borderId="15" xfId="62" applyFont="1" applyBorder="1" applyAlignment="1">
      <alignment vertical="center"/>
      <protection/>
    </xf>
    <xf numFmtId="3" fontId="18" fillId="0" borderId="14" xfId="44" applyNumberFormat="1" applyFont="1" applyBorder="1" applyAlignment="1">
      <alignment vertical="center"/>
    </xf>
    <xf numFmtId="168" fontId="18" fillId="0" borderId="14" xfId="44" applyNumberFormat="1" applyFont="1" applyBorder="1" applyAlignment="1">
      <alignment vertical="center"/>
    </xf>
    <xf numFmtId="0" fontId="18" fillId="0" borderId="28" xfId="62" applyFont="1" applyBorder="1" applyAlignment="1">
      <alignment vertical="center"/>
      <protection/>
    </xf>
    <xf numFmtId="3" fontId="18" fillId="0" borderId="28" xfId="44" applyNumberFormat="1" applyFont="1" applyBorder="1" applyAlignment="1">
      <alignment vertical="center"/>
    </xf>
    <xf numFmtId="0" fontId="41" fillId="0" borderId="14" xfId="62" applyFont="1" applyBorder="1" applyAlignment="1">
      <alignment vertical="center"/>
      <protection/>
    </xf>
    <xf numFmtId="0" fontId="18" fillId="0" borderId="20" xfId="61" applyFont="1" applyBorder="1" applyAlignment="1">
      <alignment vertical="center"/>
      <protection/>
    </xf>
    <xf numFmtId="0" fontId="18" fillId="0" borderId="14" xfId="61" applyFont="1" applyBorder="1" applyAlignment="1">
      <alignment vertical="center"/>
      <protection/>
    </xf>
    <xf numFmtId="0" fontId="18" fillId="0" borderId="0" xfId="62" applyFont="1" applyBorder="1" applyAlignment="1">
      <alignment vertical="center"/>
      <protection/>
    </xf>
    <xf numFmtId="168" fontId="18" fillId="0" borderId="57" xfId="44" applyNumberFormat="1" applyFont="1" applyBorder="1" applyAlignment="1">
      <alignment vertical="center"/>
    </xf>
    <xf numFmtId="168" fontId="43" fillId="0" borderId="14" xfId="44" applyNumberFormat="1" applyFont="1" applyBorder="1" applyAlignment="1">
      <alignment vertical="center"/>
    </xf>
    <xf numFmtId="0" fontId="19" fillId="0" borderId="14" xfId="62" applyFont="1" applyBorder="1" applyAlignment="1">
      <alignment vertical="center"/>
      <protection/>
    </xf>
    <xf numFmtId="3" fontId="19" fillId="0" borderId="14" xfId="44" applyNumberFormat="1" applyFont="1" applyBorder="1" applyAlignment="1">
      <alignment vertical="center"/>
    </xf>
    <xf numFmtId="168" fontId="19" fillId="0" borderId="14" xfId="44" applyNumberFormat="1" applyFont="1" applyBorder="1" applyAlignment="1">
      <alignment vertical="center"/>
    </xf>
    <xf numFmtId="0" fontId="18" fillId="0" borderId="58" xfId="62" applyFont="1" applyBorder="1" applyAlignment="1">
      <alignment vertical="center"/>
      <protection/>
    </xf>
    <xf numFmtId="3" fontId="18" fillId="0" borderId="15" xfId="44" applyNumberFormat="1" applyFont="1" applyBorder="1" applyAlignment="1">
      <alignment vertical="center"/>
    </xf>
    <xf numFmtId="168" fontId="18" fillId="0" borderId="15" xfId="44" applyNumberFormat="1" applyFont="1" applyBorder="1" applyAlignment="1">
      <alignment vertical="center"/>
    </xf>
    <xf numFmtId="0" fontId="19" fillId="0" borderId="28" xfId="62" applyFont="1" applyBorder="1" applyAlignment="1">
      <alignment vertical="center"/>
      <protection/>
    </xf>
    <xf numFmtId="0" fontId="18" fillId="0" borderId="20" xfId="62" applyFont="1" applyBorder="1" applyAlignment="1">
      <alignment vertical="center"/>
      <protection/>
    </xf>
    <xf numFmtId="168" fontId="18" fillId="0" borderId="28" xfId="44" applyNumberFormat="1" applyFont="1" applyBorder="1" applyAlignment="1">
      <alignment vertical="center"/>
    </xf>
    <xf numFmtId="0" fontId="18" fillId="0" borderId="59" xfId="62" applyFont="1" applyBorder="1" applyAlignment="1">
      <alignment vertical="center"/>
      <protection/>
    </xf>
    <xf numFmtId="0" fontId="19" fillId="0" borderId="20" xfId="62" applyFont="1" applyBorder="1" applyAlignment="1">
      <alignment vertical="center"/>
      <protection/>
    </xf>
    <xf numFmtId="0" fontId="19" fillId="0" borderId="60" xfId="62" applyFont="1" applyBorder="1" applyAlignment="1">
      <alignment vertical="center"/>
      <protection/>
    </xf>
    <xf numFmtId="0" fontId="18" fillId="0" borderId="15" xfId="62" applyFont="1" applyBorder="1" applyAlignment="1">
      <alignment vertical="center"/>
      <protection/>
    </xf>
    <xf numFmtId="0" fontId="18" fillId="0" borderId="60" xfId="62" applyFont="1" applyBorder="1" applyAlignment="1">
      <alignment vertical="center"/>
      <protection/>
    </xf>
    <xf numFmtId="168" fontId="19" fillId="0" borderId="46" xfId="44" applyNumberFormat="1" applyFont="1" applyBorder="1" applyAlignment="1">
      <alignment vertical="center"/>
    </xf>
    <xf numFmtId="0" fontId="19" fillId="0" borderId="20" xfId="62" applyFont="1" applyBorder="1" applyAlignment="1">
      <alignment horizontal="left" vertical="center"/>
      <protection/>
    </xf>
    <xf numFmtId="0" fontId="19" fillId="0" borderId="60" xfId="62" applyFont="1" applyBorder="1" applyAlignment="1">
      <alignment horizontal="left" vertical="center"/>
      <protection/>
    </xf>
    <xf numFmtId="3" fontId="19" fillId="0" borderId="60" xfId="44" applyNumberFormat="1" applyFont="1" applyBorder="1" applyAlignment="1">
      <alignment vertical="center"/>
    </xf>
    <xf numFmtId="168" fontId="19" fillId="0" borderId="60" xfId="44" applyNumberFormat="1" applyFont="1" applyBorder="1" applyAlignment="1">
      <alignment vertical="center"/>
    </xf>
    <xf numFmtId="3" fontId="18" fillId="0" borderId="0" xfId="44" applyNumberFormat="1" applyFont="1" applyBorder="1" applyAlignment="1">
      <alignment vertical="center"/>
    </xf>
    <xf numFmtId="0" fontId="19" fillId="0" borderId="55" xfId="62" applyFont="1" applyBorder="1" applyAlignment="1">
      <alignment vertical="center"/>
      <protection/>
    </xf>
    <xf numFmtId="0" fontId="19" fillId="0" borderId="61" xfId="62" applyFont="1" applyBorder="1" applyAlignment="1">
      <alignment horizontal="left" vertical="center"/>
      <protection/>
    </xf>
    <xf numFmtId="168" fontId="19" fillId="0" borderId="61" xfId="44" applyNumberFormat="1" applyFont="1" applyBorder="1" applyAlignment="1">
      <alignment vertical="center"/>
    </xf>
    <xf numFmtId="0" fontId="20" fillId="0" borderId="56" xfId="62" applyFont="1" applyBorder="1" applyAlignment="1" quotePrefix="1">
      <alignment horizontal="right" vertical="center"/>
      <protection/>
    </xf>
    <xf numFmtId="0" fontId="20" fillId="0" borderId="20" xfId="62" applyFont="1" applyBorder="1" applyAlignment="1">
      <alignment vertical="center"/>
      <protection/>
    </xf>
    <xf numFmtId="3" fontId="20" fillId="0" borderId="14" xfId="44" applyNumberFormat="1" applyFont="1" applyBorder="1" applyAlignment="1">
      <alignment vertical="center"/>
    </xf>
    <xf numFmtId="0" fontId="20" fillId="0" borderId="60" xfId="62" applyFont="1" applyBorder="1" applyAlignment="1">
      <alignment vertical="center"/>
      <protection/>
    </xf>
    <xf numFmtId="168" fontId="20" fillId="0" borderId="14" xfId="44" applyNumberFormat="1" applyFont="1" applyBorder="1" applyAlignment="1">
      <alignment vertical="center"/>
    </xf>
    <xf numFmtId="0" fontId="20" fillId="0" borderId="55" xfId="62" applyFont="1" applyBorder="1" applyAlignment="1">
      <alignment vertical="center"/>
      <protection/>
    </xf>
    <xf numFmtId="0" fontId="21" fillId="0" borderId="0" xfId="62" applyFont="1" applyAlignment="1">
      <alignment vertical="center"/>
      <protection/>
    </xf>
    <xf numFmtId="3" fontId="21" fillId="0" borderId="0" xfId="44" applyNumberFormat="1" applyFont="1" applyAlignment="1">
      <alignment vertical="center"/>
    </xf>
    <xf numFmtId="168" fontId="21" fillId="0" borderId="0" xfId="44" applyNumberFormat="1" applyFont="1" applyAlignment="1">
      <alignment vertical="center"/>
    </xf>
    <xf numFmtId="0" fontId="5" fillId="0" borderId="0" xfId="62" applyAlignment="1">
      <alignment vertical="center"/>
      <protection/>
    </xf>
    <xf numFmtId="3" fontId="43" fillId="0" borderId="0" xfId="44" applyNumberFormat="1" applyFont="1" applyAlignment="1">
      <alignment vertical="center"/>
    </xf>
    <xf numFmtId="168" fontId="43" fillId="0" borderId="0" xfId="44" applyNumberFormat="1" applyFont="1" applyAlignment="1">
      <alignment vertical="center"/>
    </xf>
    <xf numFmtId="3" fontId="43" fillId="0" borderId="0" xfId="44" applyNumberFormat="1" applyFont="1" applyAlignment="1">
      <alignment/>
    </xf>
    <xf numFmtId="168" fontId="43" fillId="0" borderId="0" xfId="44" applyNumberFormat="1" applyFont="1" applyAlignment="1">
      <alignment/>
    </xf>
    <xf numFmtId="166" fontId="3" fillId="0" borderId="0" xfId="63" applyNumberFormat="1" applyFont="1" applyAlignment="1">
      <alignment horizontal="center" vertical="center"/>
      <protection/>
    </xf>
    <xf numFmtId="0" fontId="4" fillId="0" borderId="44" xfId="63" applyFont="1" applyBorder="1" applyAlignment="1">
      <alignment horizontal="center" vertical="center" wrapText="1"/>
      <protection/>
    </xf>
    <xf numFmtId="0" fontId="4" fillId="0" borderId="22" xfId="63" applyFont="1" applyBorder="1" applyAlignment="1">
      <alignment horizontal="center" vertical="center" wrapText="1"/>
      <protection/>
    </xf>
    <xf numFmtId="0" fontId="4" fillId="0" borderId="42" xfId="63" applyFont="1" applyBorder="1" applyAlignment="1">
      <alignment horizontal="center" vertical="center" wrapText="1"/>
      <protection/>
    </xf>
    <xf numFmtId="0" fontId="4" fillId="0" borderId="40" xfId="63" applyFont="1" applyBorder="1" applyAlignment="1">
      <alignment horizontal="center" vertical="center" wrapText="1"/>
      <protection/>
    </xf>
    <xf numFmtId="0" fontId="19" fillId="0" borderId="0" xfId="62" applyFont="1" applyAlignment="1">
      <alignment horizontal="center" vertical="center"/>
      <protection/>
    </xf>
    <xf numFmtId="3" fontId="19" fillId="34" borderId="35" xfId="62" applyNumberFormat="1" applyFont="1" applyFill="1" applyBorder="1" applyAlignment="1">
      <alignment horizontal="center" vertical="center" wrapText="1"/>
      <protection/>
    </xf>
    <xf numFmtId="3" fontId="19" fillId="34" borderId="35" xfId="62" applyNumberFormat="1" applyFont="1" applyFill="1" applyBorder="1" applyAlignment="1">
      <alignment horizontal="center"/>
      <protection/>
    </xf>
    <xf numFmtId="0" fontId="10" fillId="0" borderId="62" xfId="64" applyFont="1" applyBorder="1" applyAlignment="1">
      <alignment horizontal="left" vertical="center" indent="1"/>
      <protection/>
    </xf>
    <xf numFmtId="0" fontId="10" fillId="0" borderId="63" xfId="64" applyFont="1" applyBorder="1" applyAlignment="1">
      <alignment horizontal="left" vertical="center" indent="1"/>
      <protection/>
    </xf>
    <xf numFmtId="0" fontId="10" fillId="0" borderId="50" xfId="64" applyFont="1" applyBorder="1" applyAlignment="1">
      <alignment horizontal="left" vertical="center" indent="1"/>
      <protection/>
    </xf>
    <xf numFmtId="0" fontId="3" fillId="0" borderId="0" xfId="64" applyFont="1" applyAlignment="1">
      <alignment horizontal="center" wrapText="1"/>
      <protection/>
    </xf>
    <xf numFmtId="0" fontId="3" fillId="0" borderId="0" xfId="64" applyFont="1" applyAlignment="1">
      <alignment horizontal="center"/>
      <protection/>
    </xf>
    <xf numFmtId="166" fontId="8" fillId="0" borderId="0" xfId="0" applyNumberFormat="1" applyFont="1" applyAlignment="1">
      <alignment horizontal="center" textRotation="180" wrapText="1"/>
    </xf>
    <xf numFmtId="166" fontId="4" fillId="0" borderId="64" xfId="0" applyNumberFormat="1" applyFont="1" applyBorder="1" applyAlignment="1">
      <alignment horizontal="center" vertical="center" wrapText="1"/>
    </xf>
    <xf numFmtId="166" fontId="4" fillId="0" borderId="65" xfId="0" applyNumberFormat="1" applyFont="1" applyBorder="1" applyAlignment="1">
      <alignment horizontal="center" vertical="center" wrapText="1"/>
    </xf>
    <xf numFmtId="166" fontId="4" fillId="0" borderId="66" xfId="0" applyNumberFormat="1" applyFont="1" applyBorder="1" applyAlignment="1">
      <alignment horizontal="center" vertical="center" wrapText="1"/>
    </xf>
    <xf numFmtId="166" fontId="4" fillId="0" borderId="36" xfId="0" applyNumberFormat="1" applyFont="1" applyBorder="1" applyAlignment="1">
      <alignment horizontal="center" vertical="center" wrapText="1"/>
    </xf>
    <xf numFmtId="0" fontId="18" fillId="0" borderId="0" xfId="62" applyFont="1" applyFill="1" applyBorder="1" applyAlignment="1">
      <alignment horizontal="right" vertical="center" textRotation="180"/>
      <protection/>
    </xf>
    <xf numFmtId="0" fontId="19" fillId="0" borderId="14" xfId="62" applyFont="1" applyBorder="1" applyAlignment="1">
      <alignment horizontal="center" vertical="center"/>
      <protection/>
    </xf>
    <xf numFmtId="0" fontId="18" fillId="0" borderId="59" xfId="62" applyFont="1" applyBorder="1" applyAlignment="1">
      <alignment horizontal="center" vertical="center" textRotation="180"/>
      <protection/>
    </xf>
    <xf numFmtId="0" fontId="19" fillId="0" borderId="14" xfId="62" applyFont="1" applyBorder="1" applyAlignment="1">
      <alignment horizontal="left" vertical="center"/>
      <protection/>
    </xf>
    <xf numFmtId="0" fontId="19" fillId="0" borderId="20" xfId="62" applyFont="1" applyBorder="1" applyAlignment="1">
      <alignment horizontal="left" vertical="center"/>
      <protection/>
    </xf>
    <xf numFmtId="0" fontId="19" fillId="0" borderId="46" xfId="62" applyFont="1" applyBorder="1" applyAlignment="1">
      <alignment horizontal="left" vertical="center"/>
      <protection/>
    </xf>
    <xf numFmtId="0" fontId="62" fillId="0" borderId="20" xfId="62" applyFont="1" applyBorder="1" applyAlignment="1">
      <alignment horizontal="center" vertical="center"/>
      <protection/>
    </xf>
    <xf numFmtId="0" fontId="62" fillId="0" borderId="60" xfId="62" applyFont="1" applyBorder="1" applyAlignment="1">
      <alignment horizontal="center" vertical="center"/>
      <protection/>
    </xf>
    <xf numFmtId="0" fontId="62" fillId="0" borderId="46" xfId="62" applyFont="1" applyBorder="1" applyAlignment="1">
      <alignment horizontal="center" vertical="center"/>
      <protection/>
    </xf>
    <xf numFmtId="0" fontId="19" fillId="0" borderId="60" xfId="62" applyFont="1" applyBorder="1" applyAlignment="1">
      <alignment horizontal="left" vertical="center"/>
      <protection/>
    </xf>
    <xf numFmtId="0" fontId="19" fillId="0" borderId="56" xfId="62" applyFont="1" applyBorder="1" applyAlignment="1">
      <alignment horizontal="left" vertical="center"/>
      <protection/>
    </xf>
    <xf numFmtId="0" fontId="19" fillId="0" borderId="58" xfId="62" applyFont="1" applyBorder="1" applyAlignment="1">
      <alignment horizontal="left" vertical="center"/>
      <protection/>
    </xf>
    <xf numFmtId="3" fontId="19" fillId="0" borderId="15" xfId="44" applyNumberFormat="1" applyFont="1" applyBorder="1" applyAlignment="1">
      <alignment horizontal="center" vertical="center"/>
    </xf>
    <xf numFmtId="3" fontId="19" fillId="0" borderId="13" xfId="44" applyNumberFormat="1" applyFont="1" applyBorder="1" applyAlignment="1">
      <alignment horizontal="center" vertical="center"/>
    </xf>
    <xf numFmtId="168" fontId="19" fillId="0" borderId="15" xfId="44" applyNumberFormat="1" applyFont="1" applyBorder="1" applyAlignment="1">
      <alignment horizontal="center" vertical="center"/>
    </xf>
    <xf numFmtId="168" fontId="19" fillId="0" borderId="13" xfId="44" applyNumberFormat="1" applyFont="1" applyBorder="1" applyAlignment="1">
      <alignment horizontal="center" vertical="center"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3 2" xfId="44"/>
    <cellStyle name="Figyelmeztetés" xfId="45"/>
    <cellStyle name="Hiperhivatkozás" xfId="46"/>
    <cellStyle name="Hyperlink" xfId="47"/>
    <cellStyle name="Hivatkozott cella" xfId="48"/>
    <cellStyle name="Jegyzet" xfId="49"/>
    <cellStyle name="Jelölőszín 1" xfId="50"/>
    <cellStyle name="Jelölőszín 2" xfId="51"/>
    <cellStyle name="Jelölőszín 3" xfId="52"/>
    <cellStyle name="Jelölőszín 4" xfId="53"/>
    <cellStyle name="Jelölőszín 5" xfId="54"/>
    <cellStyle name="Jelölőszín 6" xfId="55"/>
    <cellStyle name="Jó" xfId="56"/>
    <cellStyle name="Kimenet" xfId="57"/>
    <cellStyle name="Followed Hyperlink" xfId="58"/>
    <cellStyle name="Magyarázó szöveg" xfId="59"/>
    <cellStyle name="Már látott hiperhivatkozás" xfId="60"/>
    <cellStyle name="Normál 2" xfId="61"/>
    <cellStyle name="Normál 3" xfId="62"/>
    <cellStyle name="Normál_KVRENMUNKA" xfId="63"/>
    <cellStyle name="Normál_SEGEDLETEK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  <cellStyle name="Százalék 2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H147"/>
  <sheetViews>
    <sheetView tabSelected="1" zoomScale="130" zoomScaleNormal="130" zoomScaleSheetLayoutView="100" workbookViewId="0" topLeftCell="A1">
      <selection activeCell="D138" sqref="D138"/>
    </sheetView>
  </sheetViews>
  <sheetFormatPr defaultColWidth="9.00390625" defaultRowHeight="12.75"/>
  <cols>
    <col min="1" max="1" width="9.375" style="110" customWidth="1"/>
    <col min="2" max="2" width="9.50390625" style="110" customWidth="1"/>
    <col min="3" max="3" width="60.875" style="110" customWidth="1"/>
    <col min="4" max="4" width="15.875" style="168" customWidth="1"/>
    <col min="5" max="5" width="9.375" style="110" hidden="1" customWidth="1"/>
    <col min="6" max="16384" width="9.375" style="110" customWidth="1"/>
  </cols>
  <sheetData>
    <row r="1" spans="2:4" ht="15.75" customHeight="1">
      <c r="B1" s="280" t="s">
        <v>0</v>
      </c>
      <c r="C1" s="280"/>
      <c r="D1" s="280"/>
    </row>
    <row r="2" spans="2:4" ht="15.75" customHeight="1" thickBot="1">
      <c r="B2" s="111" t="s">
        <v>106</v>
      </c>
      <c r="C2" s="111"/>
      <c r="D2" s="112"/>
    </row>
    <row r="3" spans="2:5" ht="15.75" customHeight="1">
      <c r="B3" s="281" t="s">
        <v>47</v>
      </c>
      <c r="C3" s="283" t="s">
        <v>2</v>
      </c>
      <c r="D3" s="169">
        <v>2020</v>
      </c>
      <c r="E3" s="113"/>
    </row>
    <row r="4" spans="2:5" ht="37.5" customHeight="1" thickBot="1">
      <c r="B4" s="282"/>
      <c r="C4" s="284"/>
      <c r="D4" s="114" t="s">
        <v>194</v>
      </c>
      <c r="E4" s="113"/>
    </row>
    <row r="5" spans="2:5" s="118" customFormat="1" ht="12" customHeight="1" thickBot="1">
      <c r="B5" s="115" t="s">
        <v>195</v>
      </c>
      <c r="C5" s="116" t="s">
        <v>196</v>
      </c>
      <c r="D5" s="145" t="s">
        <v>197</v>
      </c>
      <c r="E5" s="117"/>
    </row>
    <row r="6" spans="2:5" s="122" customFormat="1" ht="12" customHeight="1" thickBot="1">
      <c r="B6" s="119" t="s">
        <v>3</v>
      </c>
      <c r="C6" s="108" t="s">
        <v>198</v>
      </c>
      <c r="D6" s="120">
        <f>SUM(D7:D12)</f>
        <v>295600000</v>
      </c>
      <c r="E6" s="121" t="s">
        <v>199</v>
      </c>
    </row>
    <row r="7" spans="2:5" s="122" customFormat="1" ht="12" customHeight="1">
      <c r="B7" s="123" t="s">
        <v>74</v>
      </c>
      <c r="C7" s="124" t="s">
        <v>200</v>
      </c>
      <c r="D7" s="170">
        <v>295600000</v>
      </c>
      <c r="E7" s="121" t="s">
        <v>201</v>
      </c>
    </row>
    <row r="8" spans="2:5" s="122" customFormat="1" ht="12" customHeight="1">
      <c r="B8" s="125" t="s">
        <v>75</v>
      </c>
      <c r="C8" s="126" t="s">
        <v>202</v>
      </c>
      <c r="D8" s="150"/>
      <c r="E8" s="121" t="s">
        <v>203</v>
      </c>
    </row>
    <row r="9" spans="2:5" s="122" customFormat="1" ht="12" customHeight="1">
      <c r="B9" s="125" t="s">
        <v>76</v>
      </c>
      <c r="C9" s="126" t="s">
        <v>204</v>
      </c>
      <c r="D9" s="150"/>
      <c r="E9" s="121" t="s">
        <v>205</v>
      </c>
    </row>
    <row r="10" spans="2:5" s="122" customFormat="1" ht="12" customHeight="1">
      <c r="B10" s="125" t="s">
        <v>77</v>
      </c>
      <c r="C10" s="126" t="s">
        <v>206</v>
      </c>
      <c r="D10" s="150"/>
      <c r="E10" s="121" t="s">
        <v>207</v>
      </c>
    </row>
    <row r="11" spans="2:5" s="122" customFormat="1" ht="12" customHeight="1">
      <c r="B11" s="125" t="s">
        <v>192</v>
      </c>
      <c r="C11" s="126" t="s">
        <v>208</v>
      </c>
      <c r="D11" s="150"/>
      <c r="E11" s="121" t="s">
        <v>209</v>
      </c>
    </row>
    <row r="12" spans="2:5" s="122" customFormat="1" ht="13.5" thickBot="1">
      <c r="B12" s="127" t="s">
        <v>78</v>
      </c>
      <c r="C12" s="128" t="s">
        <v>210</v>
      </c>
      <c r="D12" s="171"/>
      <c r="E12" s="121" t="s">
        <v>211</v>
      </c>
    </row>
    <row r="13" spans="2:5" s="122" customFormat="1" ht="21.75" thickBot="1">
      <c r="B13" s="119" t="s">
        <v>4</v>
      </c>
      <c r="C13" s="129" t="s">
        <v>212</v>
      </c>
      <c r="D13" s="120">
        <f>SUM(D14:D19)</f>
        <v>46130366</v>
      </c>
      <c r="E13" s="121" t="s">
        <v>213</v>
      </c>
    </row>
    <row r="14" spans="2:5" s="122" customFormat="1" ht="12" customHeight="1">
      <c r="B14" s="123" t="s">
        <v>80</v>
      </c>
      <c r="C14" s="124" t="s">
        <v>214</v>
      </c>
      <c r="D14" s="170">
        <v>0</v>
      </c>
      <c r="E14" s="121" t="s">
        <v>215</v>
      </c>
    </row>
    <row r="15" spans="2:5" s="122" customFormat="1" ht="12" customHeight="1">
      <c r="B15" s="125" t="s">
        <v>81</v>
      </c>
      <c r="C15" s="126" t="s">
        <v>216</v>
      </c>
      <c r="D15" s="150">
        <v>0</v>
      </c>
      <c r="E15" s="121" t="s">
        <v>217</v>
      </c>
    </row>
    <row r="16" spans="2:5" s="122" customFormat="1" ht="12" customHeight="1">
      <c r="B16" s="125" t="s">
        <v>82</v>
      </c>
      <c r="C16" s="126" t="s">
        <v>218</v>
      </c>
      <c r="D16" s="150">
        <v>0</v>
      </c>
      <c r="E16" s="121" t="s">
        <v>219</v>
      </c>
    </row>
    <row r="17" spans="2:5" s="122" customFormat="1" ht="12" customHeight="1">
      <c r="B17" s="125" t="s">
        <v>83</v>
      </c>
      <c r="C17" s="126" t="s">
        <v>220</v>
      </c>
      <c r="D17" s="150">
        <v>0</v>
      </c>
      <c r="E17" s="121" t="s">
        <v>221</v>
      </c>
    </row>
    <row r="18" spans="2:5" s="122" customFormat="1" ht="12" customHeight="1">
      <c r="B18" s="125" t="s">
        <v>84</v>
      </c>
      <c r="C18" s="126" t="s">
        <v>222</v>
      </c>
      <c r="D18" s="150">
        <v>46130366</v>
      </c>
      <c r="E18" s="121" t="s">
        <v>223</v>
      </c>
    </row>
    <row r="19" spans="2:5" s="122" customFormat="1" ht="12" customHeight="1" thickBot="1">
      <c r="B19" s="127" t="s">
        <v>94</v>
      </c>
      <c r="C19" s="128" t="s">
        <v>224</v>
      </c>
      <c r="D19" s="171">
        <v>0</v>
      </c>
      <c r="E19" s="121" t="s">
        <v>225</v>
      </c>
    </row>
    <row r="20" spans="2:5" s="122" customFormat="1" ht="21.75" thickBot="1">
      <c r="B20" s="119" t="s">
        <v>5</v>
      </c>
      <c r="C20" s="108" t="s">
        <v>226</v>
      </c>
      <c r="D20" s="120">
        <f>SUM(D21:D26)</f>
        <v>0</v>
      </c>
      <c r="E20" s="121" t="s">
        <v>227</v>
      </c>
    </row>
    <row r="21" spans="2:5" s="122" customFormat="1" ht="12" customHeight="1">
      <c r="B21" s="123" t="s">
        <v>61</v>
      </c>
      <c r="C21" s="124" t="s">
        <v>228</v>
      </c>
      <c r="D21" s="170">
        <v>0</v>
      </c>
      <c r="E21" s="121" t="s">
        <v>229</v>
      </c>
    </row>
    <row r="22" spans="2:5" s="122" customFormat="1" ht="12" customHeight="1">
      <c r="B22" s="125" t="s">
        <v>62</v>
      </c>
      <c r="C22" s="126" t="s">
        <v>230</v>
      </c>
      <c r="D22" s="150">
        <v>0</v>
      </c>
      <c r="E22" s="121" t="s">
        <v>231</v>
      </c>
    </row>
    <row r="23" spans="2:5" s="122" customFormat="1" ht="12" customHeight="1">
      <c r="B23" s="125" t="s">
        <v>63</v>
      </c>
      <c r="C23" s="126" t="s">
        <v>232</v>
      </c>
      <c r="D23" s="150">
        <v>0</v>
      </c>
      <c r="E23" s="121" t="s">
        <v>233</v>
      </c>
    </row>
    <row r="24" spans="2:5" s="122" customFormat="1" ht="12" customHeight="1">
      <c r="B24" s="125" t="s">
        <v>64</v>
      </c>
      <c r="C24" s="126" t="s">
        <v>234</v>
      </c>
      <c r="D24" s="150">
        <v>0</v>
      </c>
      <c r="E24" s="121" t="s">
        <v>235</v>
      </c>
    </row>
    <row r="25" spans="2:5" s="122" customFormat="1" ht="12" customHeight="1">
      <c r="B25" s="125" t="s">
        <v>125</v>
      </c>
      <c r="C25" s="126" t="s">
        <v>236</v>
      </c>
      <c r="D25" s="150">
        <v>0</v>
      </c>
      <c r="E25" s="121" t="s">
        <v>237</v>
      </c>
    </row>
    <row r="26" spans="2:5" s="122" customFormat="1" ht="12" customHeight="1" thickBot="1">
      <c r="B26" s="127" t="s">
        <v>126</v>
      </c>
      <c r="C26" s="130" t="s">
        <v>238</v>
      </c>
      <c r="D26" s="171">
        <v>0</v>
      </c>
      <c r="E26" s="121" t="s">
        <v>239</v>
      </c>
    </row>
    <row r="27" spans="2:5" s="122" customFormat="1" ht="12" customHeight="1" thickBot="1">
      <c r="B27" s="119" t="s">
        <v>127</v>
      </c>
      <c r="C27" s="108" t="s">
        <v>240</v>
      </c>
      <c r="D27" s="132">
        <f>D28+D32+D33+D31</f>
        <v>0</v>
      </c>
      <c r="E27" s="121" t="s">
        <v>241</v>
      </c>
    </row>
    <row r="28" spans="2:5" s="122" customFormat="1" ht="12" customHeight="1">
      <c r="B28" s="123" t="s">
        <v>65</v>
      </c>
      <c r="C28" s="124" t="s">
        <v>242</v>
      </c>
      <c r="D28" s="131"/>
      <c r="E28" s="121" t="s">
        <v>243</v>
      </c>
    </row>
    <row r="29" spans="2:5" s="122" customFormat="1" ht="12" customHeight="1">
      <c r="B29" s="125" t="s">
        <v>244</v>
      </c>
      <c r="C29" s="126" t="s">
        <v>245</v>
      </c>
      <c r="D29" s="150"/>
      <c r="E29" s="121" t="s">
        <v>246</v>
      </c>
    </row>
    <row r="30" spans="2:5" s="122" customFormat="1" ht="12" customHeight="1">
      <c r="B30" s="125" t="s">
        <v>247</v>
      </c>
      <c r="C30" s="126" t="s">
        <v>248</v>
      </c>
      <c r="D30" s="150"/>
      <c r="E30" s="121" t="s">
        <v>249</v>
      </c>
    </row>
    <row r="31" spans="2:5" s="122" customFormat="1" ht="12" customHeight="1">
      <c r="B31" s="125" t="s">
        <v>66</v>
      </c>
      <c r="C31" s="126" t="s">
        <v>250</v>
      </c>
      <c r="D31" s="150"/>
      <c r="E31" s="121" t="s">
        <v>251</v>
      </c>
    </row>
    <row r="32" spans="2:5" s="122" customFormat="1" ht="12" customHeight="1">
      <c r="B32" s="125" t="s">
        <v>252</v>
      </c>
      <c r="C32" s="126" t="s">
        <v>253</v>
      </c>
      <c r="D32" s="150">
        <v>0</v>
      </c>
      <c r="E32" s="121" t="s">
        <v>254</v>
      </c>
    </row>
    <row r="33" spans="2:5" s="122" customFormat="1" ht="12" customHeight="1" thickBot="1">
      <c r="B33" s="127" t="s">
        <v>255</v>
      </c>
      <c r="C33" s="130" t="s">
        <v>256</v>
      </c>
      <c r="D33" s="171"/>
      <c r="E33" s="121" t="s">
        <v>257</v>
      </c>
    </row>
    <row r="34" spans="2:5" s="122" customFormat="1" ht="12" customHeight="1" thickBot="1">
      <c r="B34" s="119" t="s">
        <v>7</v>
      </c>
      <c r="C34" s="108" t="s">
        <v>258</v>
      </c>
      <c r="D34" s="120">
        <f>SUM(D35:D44)</f>
        <v>15319238</v>
      </c>
      <c r="E34" s="121" t="s">
        <v>259</v>
      </c>
    </row>
    <row r="35" spans="2:5" s="122" customFormat="1" ht="12" customHeight="1">
      <c r="B35" s="123" t="s">
        <v>67</v>
      </c>
      <c r="C35" s="124" t="s">
        <v>260</v>
      </c>
      <c r="D35" s="170">
        <v>0</v>
      </c>
      <c r="E35" s="121" t="s">
        <v>261</v>
      </c>
    </row>
    <row r="36" spans="2:5" s="122" customFormat="1" ht="12" customHeight="1">
      <c r="B36" s="125" t="s">
        <v>68</v>
      </c>
      <c r="C36" s="126" t="s">
        <v>262</v>
      </c>
      <c r="D36" s="150">
        <v>15309588</v>
      </c>
      <c r="E36" s="121" t="s">
        <v>263</v>
      </c>
    </row>
    <row r="37" spans="2:5" s="122" customFormat="1" ht="12" customHeight="1">
      <c r="B37" s="125" t="s">
        <v>69</v>
      </c>
      <c r="C37" s="126" t="s">
        <v>264</v>
      </c>
      <c r="D37" s="150">
        <v>0</v>
      </c>
      <c r="E37" s="121" t="s">
        <v>265</v>
      </c>
    </row>
    <row r="38" spans="2:5" s="122" customFormat="1" ht="12" customHeight="1">
      <c r="B38" s="125" t="s">
        <v>129</v>
      </c>
      <c r="C38" s="126" t="s">
        <v>266</v>
      </c>
      <c r="D38" s="150"/>
      <c r="E38" s="121" t="s">
        <v>267</v>
      </c>
    </row>
    <row r="39" spans="2:5" s="122" customFormat="1" ht="12" customHeight="1">
      <c r="B39" s="125" t="s">
        <v>130</v>
      </c>
      <c r="C39" s="126" t="s">
        <v>268</v>
      </c>
      <c r="D39" s="150"/>
      <c r="E39" s="121" t="s">
        <v>269</v>
      </c>
    </row>
    <row r="40" spans="2:5" s="122" customFormat="1" ht="12" customHeight="1">
      <c r="B40" s="125" t="s">
        <v>131</v>
      </c>
      <c r="C40" s="126" t="s">
        <v>270</v>
      </c>
      <c r="D40" s="150"/>
      <c r="E40" s="121" t="s">
        <v>271</v>
      </c>
    </row>
    <row r="41" spans="2:5" s="122" customFormat="1" ht="12" customHeight="1">
      <c r="B41" s="125" t="s">
        <v>132</v>
      </c>
      <c r="C41" s="126" t="s">
        <v>272</v>
      </c>
      <c r="D41" s="150">
        <v>0</v>
      </c>
      <c r="E41" s="121" t="s">
        <v>273</v>
      </c>
    </row>
    <row r="42" spans="2:5" s="122" customFormat="1" ht="12" customHeight="1">
      <c r="B42" s="125" t="s">
        <v>133</v>
      </c>
      <c r="C42" s="126" t="s">
        <v>274</v>
      </c>
      <c r="D42" s="150"/>
      <c r="E42" s="121" t="s">
        <v>275</v>
      </c>
    </row>
    <row r="43" spans="2:5" s="122" customFormat="1" ht="12" customHeight="1">
      <c r="B43" s="125" t="s">
        <v>276</v>
      </c>
      <c r="C43" s="126" t="s">
        <v>277</v>
      </c>
      <c r="D43" s="172">
        <v>0</v>
      </c>
      <c r="E43" s="121" t="s">
        <v>278</v>
      </c>
    </row>
    <row r="44" spans="2:5" s="122" customFormat="1" ht="13.5" thickBot="1">
      <c r="B44" s="127" t="s">
        <v>279</v>
      </c>
      <c r="C44" s="128" t="s">
        <v>280</v>
      </c>
      <c r="D44" s="173">
        <v>9650</v>
      </c>
      <c r="E44" s="121" t="s">
        <v>281</v>
      </c>
    </row>
    <row r="45" spans="2:5" s="122" customFormat="1" ht="12" customHeight="1" thickBot="1">
      <c r="B45" s="119" t="s">
        <v>8</v>
      </c>
      <c r="C45" s="108" t="s">
        <v>282</v>
      </c>
      <c r="D45" s="120">
        <f>D47</f>
        <v>0</v>
      </c>
      <c r="E45" s="121" t="s">
        <v>283</v>
      </c>
    </row>
    <row r="46" spans="2:5" s="122" customFormat="1" ht="12" customHeight="1">
      <c r="B46" s="123" t="s">
        <v>70</v>
      </c>
      <c r="C46" s="124" t="s">
        <v>284</v>
      </c>
      <c r="D46" s="174">
        <v>0</v>
      </c>
      <c r="E46" s="121" t="s">
        <v>285</v>
      </c>
    </row>
    <row r="47" spans="2:5" s="122" customFormat="1" ht="12" customHeight="1">
      <c r="B47" s="125" t="s">
        <v>71</v>
      </c>
      <c r="C47" s="126" t="s">
        <v>286</v>
      </c>
      <c r="D47" s="172"/>
      <c r="E47" s="121" t="s">
        <v>287</v>
      </c>
    </row>
    <row r="48" spans="2:5" s="122" customFormat="1" ht="12" customHeight="1">
      <c r="B48" s="125" t="s">
        <v>288</v>
      </c>
      <c r="C48" s="126" t="s">
        <v>289</v>
      </c>
      <c r="D48" s="172">
        <v>0</v>
      </c>
      <c r="E48" s="121" t="s">
        <v>290</v>
      </c>
    </row>
    <row r="49" spans="2:5" s="122" customFormat="1" ht="12" customHeight="1">
      <c r="B49" s="125" t="s">
        <v>291</v>
      </c>
      <c r="C49" s="126" t="s">
        <v>292</v>
      </c>
      <c r="D49" s="172">
        <v>0</v>
      </c>
      <c r="E49" s="121" t="s">
        <v>293</v>
      </c>
    </row>
    <row r="50" spans="2:5" s="122" customFormat="1" ht="13.5" thickBot="1">
      <c r="B50" s="127" t="s">
        <v>294</v>
      </c>
      <c r="C50" s="128" t="s">
        <v>295</v>
      </c>
      <c r="D50" s="173">
        <v>0</v>
      </c>
      <c r="E50" s="121" t="s">
        <v>296</v>
      </c>
    </row>
    <row r="51" spans="2:5" s="122" customFormat="1" ht="17.25" customHeight="1" thickBot="1">
      <c r="B51" s="119" t="s">
        <v>135</v>
      </c>
      <c r="C51" s="108" t="s">
        <v>297</v>
      </c>
      <c r="D51" s="120">
        <f>SUM(D52:D54)</f>
        <v>6693750</v>
      </c>
      <c r="E51" s="121" t="s">
        <v>298</v>
      </c>
    </row>
    <row r="52" spans="2:5" s="122" customFormat="1" ht="12" customHeight="1">
      <c r="B52" s="123" t="s">
        <v>72</v>
      </c>
      <c r="C52" s="124" t="s">
        <v>299</v>
      </c>
      <c r="D52" s="170"/>
      <c r="E52" s="121" t="s">
        <v>300</v>
      </c>
    </row>
    <row r="53" spans="2:5" s="122" customFormat="1" ht="12" customHeight="1">
      <c r="B53" s="125" t="s">
        <v>73</v>
      </c>
      <c r="C53" s="126" t="s">
        <v>301</v>
      </c>
      <c r="D53" s="150">
        <v>0</v>
      </c>
      <c r="E53" s="121" t="s">
        <v>302</v>
      </c>
    </row>
    <row r="54" spans="2:5" s="122" customFormat="1" ht="12" customHeight="1">
      <c r="B54" s="125" t="s">
        <v>136</v>
      </c>
      <c r="C54" s="126" t="s">
        <v>303</v>
      </c>
      <c r="D54" s="150">
        <v>6693750</v>
      </c>
      <c r="E54" s="121" t="s">
        <v>304</v>
      </c>
    </row>
    <row r="55" spans="2:5" s="122" customFormat="1" ht="12" customHeight="1" thickBot="1">
      <c r="B55" s="127" t="s">
        <v>305</v>
      </c>
      <c r="C55" s="128" t="s">
        <v>306</v>
      </c>
      <c r="D55" s="171">
        <v>0</v>
      </c>
      <c r="E55" s="121" t="s">
        <v>307</v>
      </c>
    </row>
    <row r="56" spans="2:5" s="122" customFormat="1" ht="12" customHeight="1" thickBot="1">
      <c r="B56" s="119" t="s">
        <v>10</v>
      </c>
      <c r="C56" s="129" t="s">
        <v>308</v>
      </c>
      <c r="D56" s="120">
        <f>SUM(D57:D60)</f>
        <v>0</v>
      </c>
      <c r="E56" s="121" t="s">
        <v>309</v>
      </c>
    </row>
    <row r="57" spans="2:5" s="122" customFormat="1" ht="12" customHeight="1">
      <c r="B57" s="123" t="s">
        <v>137</v>
      </c>
      <c r="C57" s="124" t="s">
        <v>310</v>
      </c>
      <c r="D57" s="172">
        <v>0</v>
      </c>
      <c r="E57" s="121" t="s">
        <v>311</v>
      </c>
    </row>
    <row r="58" spans="2:5" s="122" customFormat="1" ht="12" customHeight="1">
      <c r="B58" s="125" t="s">
        <v>138</v>
      </c>
      <c r="C58" s="126" t="s">
        <v>312</v>
      </c>
      <c r="D58" s="172"/>
      <c r="E58" s="121" t="s">
        <v>313</v>
      </c>
    </row>
    <row r="59" spans="2:5" s="122" customFormat="1" ht="12" customHeight="1">
      <c r="B59" s="125" t="s">
        <v>314</v>
      </c>
      <c r="C59" s="126" t="s">
        <v>315</v>
      </c>
      <c r="D59" s="172"/>
      <c r="E59" s="121" t="s">
        <v>316</v>
      </c>
    </row>
    <row r="60" spans="2:5" s="122" customFormat="1" ht="12" customHeight="1" thickBot="1">
      <c r="B60" s="127" t="s">
        <v>317</v>
      </c>
      <c r="C60" s="128" t="s">
        <v>318</v>
      </c>
      <c r="D60" s="172">
        <v>0</v>
      </c>
      <c r="E60" s="121" t="s">
        <v>319</v>
      </c>
    </row>
    <row r="61" spans="2:5" s="122" customFormat="1" ht="12" customHeight="1" thickBot="1">
      <c r="B61" s="119" t="s">
        <v>11</v>
      </c>
      <c r="C61" s="108" t="s">
        <v>320</v>
      </c>
      <c r="D61" s="132">
        <f>D6+D13+D20+D27+D34+D45+D51+D56</f>
        <v>363743354</v>
      </c>
      <c r="E61" s="121" t="s">
        <v>321</v>
      </c>
    </row>
    <row r="62" spans="2:5" s="122" customFormat="1" ht="12" customHeight="1" thickBot="1">
      <c r="B62" s="133" t="s">
        <v>322</v>
      </c>
      <c r="C62" s="129" t="s">
        <v>323</v>
      </c>
      <c r="D62" s="120"/>
      <c r="E62" s="121" t="s">
        <v>324</v>
      </c>
    </row>
    <row r="63" spans="2:5" s="122" customFormat="1" ht="12" customHeight="1">
      <c r="B63" s="123" t="s">
        <v>325</v>
      </c>
      <c r="C63" s="124" t="s">
        <v>326</v>
      </c>
      <c r="D63" s="172">
        <v>0</v>
      </c>
      <c r="E63" s="121" t="s">
        <v>327</v>
      </c>
    </row>
    <row r="64" spans="2:5" s="122" customFormat="1" ht="12" customHeight="1">
      <c r="B64" s="125" t="s">
        <v>328</v>
      </c>
      <c r="C64" s="126" t="s">
        <v>329</v>
      </c>
      <c r="D64" s="172">
        <v>0</v>
      </c>
      <c r="E64" s="121" t="s">
        <v>330</v>
      </c>
    </row>
    <row r="65" spans="2:5" s="122" customFormat="1" ht="12" customHeight="1" thickBot="1">
      <c r="B65" s="127" t="s">
        <v>331</v>
      </c>
      <c r="C65" s="134" t="s">
        <v>332</v>
      </c>
      <c r="D65" s="172">
        <v>0</v>
      </c>
      <c r="E65" s="121" t="s">
        <v>333</v>
      </c>
    </row>
    <row r="66" spans="2:5" s="122" customFormat="1" ht="12" customHeight="1" thickBot="1">
      <c r="B66" s="133" t="s">
        <v>334</v>
      </c>
      <c r="C66" s="129" t="s">
        <v>335</v>
      </c>
      <c r="D66" s="120">
        <f>D69</f>
        <v>0</v>
      </c>
      <c r="E66" s="121" t="s">
        <v>336</v>
      </c>
    </row>
    <row r="67" spans="2:5" s="122" customFormat="1" ht="13.5" customHeight="1">
      <c r="B67" s="123" t="s">
        <v>102</v>
      </c>
      <c r="C67" s="124" t="s">
        <v>337</v>
      </c>
      <c r="D67" s="172">
        <v>0</v>
      </c>
      <c r="E67" s="121" t="s">
        <v>338</v>
      </c>
    </row>
    <row r="68" spans="2:5" s="122" customFormat="1" ht="12" customHeight="1">
      <c r="B68" s="125" t="s">
        <v>103</v>
      </c>
      <c r="C68" s="126" t="s">
        <v>339</v>
      </c>
      <c r="D68" s="172">
        <v>0</v>
      </c>
      <c r="E68" s="121" t="s">
        <v>340</v>
      </c>
    </row>
    <row r="69" spans="2:5" s="122" customFormat="1" ht="12" customHeight="1">
      <c r="B69" s="125" t="s">
        <v>341</v>
      </c>
      <c r="C69" s="126" t="s">
        <v>342</v>
      </c>
      <c r="D69" s="172">
        <v>0</v>
      </c>
      <c r="E69" s="121" t="s">
        <v>343</v>
      </c>
    </row>
    <row r="70" spans="2:5" s="122" customFormat="1" ht="12" customHeight="1" thickBot="1">
      <c r="B70" s="127" t="s">
        <v>344</v>
      </c>
      <c r="C70" s="128" t="s">
        <v>345</v>
      </c>
      <c r="D70" s="172">
        <v>0</v>
      </c>
      <c r="E70" s="121" t="s">
        <v>346</v>
      </c>
    </row>
    <row r="71" spans="2:5" s="122" customFormat="1" ht="12" customHeight="1" thickBot="1">
      <c r="B71" s="133" t="s">
        <v>347</v>
      </c>
      <c r="C71" s="129" t="s">
        <v>348</v>
      </c>
      <c r="D71" s="120">
        <f>D72</f>
        <v>344145014</v>
      </c>
      <c r="E71" s="121" t="s">
        <v>349</v>
      </c>
    </row>
    <row r="72" spans="2:5" s="122" customFormat="1" ht="12" customHeight="1">
      <c r="B72" s="123" t="s">
        <v>139</v>
      </c>
      <c r="C72" s="124" t="s">
        <v>350</v>
      </c>
      <c r="D72" s="172">
        <v>344145014</v>
      </c>
      <c r="E72" s="121" t="s">
        <v>351</v>
      </c>
    </row>
    <row r="73" spans="2:5" s="122" customFormat="1" ht="12" customHeight="1" thickBot="1">
      <c r="B73" s="127" t="s">
        <v>140</v>
      </c>
      <c r="C73" s="128" t="s">
        <v>352</v>
      </c>
      <c r="D73" s="172">
        <v>0</v>
      </c>
      <c r="E73" s="121" t="s">
        <v>353</v>
      </c>
    </row>
    <row r="74" spans="2:5" s="122" customFormat="1" ht="12" customHeight="1" thickBot="1">
      <c r="B74" s="133" t="s">
        <v>354</v>
      </c>
      <c r="C74" s="129" t="s">
        <v>355</v>
      </c>
      <c r="D74" s="120">
        <f>D75</f>
        <v>0</v>
      </c>
      <c r="E74" s="121" t="s">
        <v>356</v>
      </c>
    </row>
    <row r="75" spans="2:5" s="122" customFormat="1" ht="12" customHeight="1">
      <c r="B75" s="123" t="s">
        <v>357</v>
      </c>
      <c r="C75" s="124" t="s">
        <v>358</v>
      </c>
      <c r="D75" s="172"/>
      <c r="E75" s="121" t="s">
        <v>359</v>
      </c>
    </row>
    <row r="76" spans="2:5" s="122" customFormat="1" ht="12" customHeight="1">
      <c r="B76" s="125" t="s">
        <v>360</v>
      </c>
      <c r="C76" s="126" t="s">
        <v>361</v>
      </c>
      <c r="D76" s="172">
        <v>0</v>
      </c>
      <c r="E76" s="121" t="s">
        <v>362</v>
      </c>
    </row>
    <row r="77" spans="2:5" s="122" customFormat="1" ht="12" customHeight="1" thickBot="1">
      <c r="B77" s="127" t="s">
        <v>363</v>
      </c>
      <c r="C77" s="130" t="s">
        <v>364</v>
      </c>
      <c r="D77" s="172">
        <v>0</v>
      </c>
      <c r="E77" s="121" t="s">
        <v>365</v>
      </c>
    </row>
    <row r="78" spans="2:5" s="122" customFormat="1" ht="12" customHeight="1" thickBot="1">
      <c r="B78" s="133" t="s">
        <v>366</v>
      </c>
      <c r="C78" s="129" t="s">
        <v>367</v>
      </c>
      <c r="D78" s="120"/>
      <c r="E78" s="121" t="s">
        <v>368</v>
      </c>
    </row>
    <row r="79" spans="2:5" s="122" customFormat="1" ht="12" customHeight="1">
      <c r="B79" s="135" t="s">
        <v>369</v>
      </c>
      <c r="C79" s="124" t="s">
        <v>370</v>
      </c>
      <c r="D79" s="172">
        <v>0</v>
      </c>
      <c r="E79" s="121" t="s">
        <v>371</v>
      </c>
    </row>
    <row r="80" spans="2:5" s="122" customFormat="1" ht="12" customHeight="1">
      <c r="B80" s="136" t="s">
        <v>372</v>
      </c>
      <c r="C80" s="126" t="s">
        <v>373</v>
      </c>
      <c r="D80" s="172">
        <v>0</v>
      </c>
      <c r="E80" s="121" t="s">
        <v>374</v>
      </c>
    </row>
    <row r="81" spans="2:5" s="122" customFormat="1" ht="12" customHeight="1">
      <c r="B81" s="136" t="s">
        <v>375</v>
      </c>
      <c r="C81" s="126" t="s">
        <v>376</v>
      </c>
      <c r="D81" s="172">
        <v>0</v>
      </c>
      <c r="E81" s="121" t="s">
        <v>377</v>
      </c>
    </row>
    <row r="82" spans="2:5" s="122" customFormat="1" ht="12" customHeight="1" thickBot="1">
      <c r="B82" s="137" t="s">
        <v>378</v>
      </c>
      <c r="C82" s="130" t="s">
        <v>379</v>
      </c>
      <c r="D82" s="172">
        <v>0</v>
      </c>
      <c r="E82" s="121" t="s">
        <v>380</v>
      </c>
    </row>
    <row r="83" spans="2:5" s="122" customFormat="1" ht="12" customHeight="1" thickBot="1">
      <c r="B83" s="133" t="s">
        <v>381</v>
      </c>
      <c r="C83" s="129" t="s">
        <v>382</v>
      </c>
      <c r="D83" s="175">
        <v>0</v>
      </c>
      <c r="E83" s="121" t="s">
        <v>383</v>
      </c>
    </row>
    <row r="84" spans="2:5" s="122" customFormat="1" ht="12" customHeight="1" thickBot="1">
      <c r="B84" s="133" t="s">
        <v>384</v>
      </c>
      <c r="C84" s="138" t="s">
        <v>385</v>
      </c>
      <c r="D84" s="132">
        <f>D66+D71+D74</f>
        <v>344145014</v>
      </c>
      <c r="E84" s="121" t="s">
        <v>386</v>
      </c>
    </row>
    <row r="85" spans="2:5" s="122" customFormat="1" ht="21.75" thickBot="1">
      <c r="B85" s="139" t="s">
        <v>387</v>
      </c>
      <c r="C85" s="140" t="s">
        <v>388</v>
      </c>
      <c r="D85" s="132">
        <f>D61+D84</f>
        <v>707888368</v>
      </c>
      <c r="E85" s="121" t="s">
        <v>389</v>
      </c>
    </row>
    <row r="86" spans="2:5" s="122" customFormat="1" ht="12" customHeight="1">
      <c r="B86" s="141"/>
      <c r="C86" s="141"/>
      <c r="D86" s="142"/>
      <c r="E86" s="121"/>
    </row>
    <row r="87" spans="2:5" ht="16.5" customHeight="1">
      <c r="B87" s="280" t="s">
        <v>30</v>
      </c>
      <c r="C87" s="280"/>
      <c r="D87" s="280"/>
      <c r="E87" s="113"/>
    </row>
    <row r="88" spans="2:5" ht="16.5" customHeight="1" thickBot="1">
      <c r="B88" s="143" t="s">
        <v>107</v>
      </c>
      <c r="C88" s="143"/>
      <c r="D88" s="144"/>
      <c r="E88" s="113"/>
    </row>
    <row r="89" spans="2:5" ht="16.5" customHeight="1">
      <c r="B89" s="281" t="s">
        <v>47</v>
      </c>
      <c r="C89" s="283" t="s">
        <v>390</v>
      </c>
      <c r="D89" s="169">
        <f>+D3</f>
        <v>2020</v>
      </c>
      <c r="E89" s="113"/>
    </row>
    <row r="90" spans="2:5" ht="37.5" customHeight="1" thickBot="1">
      <c r="B90" s="282"/>
      <c r="C90" s="284"/>
      <c r="D90" s="114" t="s">
        <v>194</v>
      </c>
      <c r="E90" s="113"/>
    </row>
    <row r="91" spans="2:5" s="118" customFormat="1" ht="12" customHeight="1" thickBot="1">
      <c r="B91" s="115" t="s">
        <v>195</v>
      </c>
      <c r="C91" s="116" t="s">
        <v>196</v>
      </c>
      <c r="D91" s="145" t="s">
        <v>197</v>
      </c>
      <c r="E91" s="117"/>
    </row>
    <row r="92" spans="2:5" ht="12" customHeight="1" thickBot="1">
      <c r="B92" s="146" t="s">
        <v>3</v>
      </c>
      <c r="C92" s="147" t="s">
        <v>391</v>
      </c>
      <c r="D92" s="176">
        <f>SUM(D93:D97)</f>
        <v>518610638</v>
      </c>
      <c r="E92" s="113" t="s">
        <v>199</v>
      </c>
    </row>
    <row r="93" spans="2:5" ht="12" customHeight="1">
      <c r="B93" s="148" t="s">
        <v>74</v>
      </c>
      <c r="C93" s="103" t="s">
        <v>31</v>
      </c>
      <c r="D93" s="149">
        <v>222054601</v>
      </c>
      <c r="E93" s="113" t="s">
        <v>201</v>
      </c>
    </row>
    <row r="94" spans="2:5" ht="12" customHeight="1">
      <c r="B94" s="125" t="s">
        <v>75</v>
      </c>
      <c r="C94" s="104" t="s">
        <v>147</v>
      </c>
      <c r="D94" s="150">
        <v>39426206</v>
      </c>
      <c r="E94" s="113" t="s">
        <v>203</v>
      </c>
    </row>
    <row r="95" spans="2:5" ht="12" customHeight="1">
      <c r="B95" s="125" t="s">
        <v>76</v>
      </c>
      <c r="C95" s="104" t="s">
        <v>100</v>
      </c>
      <c r="D95" s="171">
        <v>229153271</v>
      </c>
      <c r="E95" s="113" t="s">
        <v>205</v>
      </c>
    </row>
    <row r="96" spans="2:5" ht="12" customHeight="1">
      <c r="B96" s="125" t="s">
        <v>77</v>
      </c>
      <c r="C96" s="151" t="s">
        <v>148</v>
      </c>
      <c r="D96" s="171"/>
      <c r="E96" s="113" t="s">
        <v>207</v>
      </c>
    </row>
    <row r="97" spans="2:5" ht="12" customHeight="1">
      <c r="B97" s="125" t="s">
        <v>89</v>
      </c>
      <c r="C97" s="152" t="s">
        <v>149</v>
      </c>
      <c r="D97" s="171">
        <v>27976560</v>
      </c>
      <c r="E97" s="113" t="s">
        <v>209</v>
      </c>
    </row>
    <row r="98" spans="2:5" ht="12" customHeight="1">
      <c r="B98" s="125" t="s">
        <v>78</v>
      </c>
      <c r="C98" s="104" t="s">
        <v>392</v>
      </c>
      <c r="D98" s="171">
        <v>0</v>
      </c>
      <c r="E98" s="113" t="s">
        <v>211</v>
      </c>
    </row>
    <row r="99" spans="2:5" ht="12" customHeight="1">
      <c r="B99" s="125" t="s">
        <v>79</v>
      </c>
      <c r="C99" s="153" t="s">
        <v>393</v>
      </c>
      <c r="D99" s="171">
        <v>0</v>
      </c>
      <c r="E99" s="113" t="s">
        <v>213</v>
      </c>
    </row>
    <row r="100" spans="2:5" ht="22.5">
      <c r="B100" s="125" t="s">
        <v>90</v>
      </c>
      <c r="C100" s="154" t="s">
        <v>394</v>
      </c>
      <c r="D100" s="171">
        <v>0</v>
      </c>
      <c r="E100" s="113" t="s">
        <v>215</v>
      </c>
    </row>
    <row r="101" spans="2:5" ht="22.5">
      <c r="B101" s="125" t="s">
        <v>91</v>
      </c>
      <c r="C101" s="154" t="s">
        <v>395</v>
      </c>
      <c r="D101" s="171">
        <v>0</v>
      </c>
      <c r="E101" s="113" t="s">
        <v>217</v>
      </c>
    </row>
    <row r="102" spans="2:5" ht="12" customHeight="1">
      <c r="B102" s="125" t="s">
        <v>92</v>
      </c>
      <c r="C102" s="153" t="s">
        <v>396</v>
      </c>
      <c r="D102" s="171">
        <v>22149000</v>
      </c>
      <c r="E102" s="113" t="s">
        <v>219</v>
      </c>
    </row>
    <row r="103" spans="2:5" ht="12" customHeight="1">
      <c r="B103" s="125" t="s">
        <v>93</v>
      </c>
      <c r="C103" s="153" t="s">
        <v>397</v>
      </c>
      <c r="D103" s="171">
        <v>0</v>
      </c>
      <c r="E103" s="113" t="s">
        <v>221</v>
      </c>
    </row>
    <row r="104" spans="2:5" ht="22.5">
      <c r="B104" s="125" t="s">
        <v>95</v>
      </c>
      <c r="C104" s="154" t="s">
        <v>398</v>
      </c>
      <c r="D104" s="171">
        <v>0</v>
      </c>
      <c r="E104" s="113" t="s">
        <v>223</v>
      </c>
    </row>
    <row r="105" spans="2:5" ht="12" customHeight="1">
      <c r="B105" s="155" t="s">
        <v>150</v>
      </c>
      <c r="C105" s="156" t="s">
        <v>399</v>
      </c>
      <c r="D105" s="171">
        <v>0</v>
      </c>
      <c r="E105" s="113" t="s">
        <v>225</v>
      </c>
    </row>
    <row r="106" spans="2:5" ht="12" customHeight="1">
      <c r="B106" s="125" t="s">
        <v>400</v>
      </c>
      <c r="C106" s="156" t="s">
        <v>401</v>
      </c>
      <c r="D106" s="171">
        <v>0</v>
      </c>
      <c r="E106" s="113" t="s">
        <v>227</v>
      </c>
    </row>
    <row r="107" spans="2:5" ht="12.75" customHeight="1" thickBot="1">
      <c r="B107" s="157" t="s">
        <v>402</v>
      </c>
      <c r="C107" s="158" t="s">
        <v>403</v>
      </c>
      <c r="D107" s="159">
        <v>4700000</v>
      </c>
      <c r="E107" s="113" t="s">
        <v>229</v>
      </c>
    </row>
    <row r="108" spans="2:5" ht="12" customHeight="1" thickBot="1">
      <c r="B108" s="119" t="s">
        <v>4</v>
      </c>
      <c r="C108" s="109" t="s">
        <v>404</v>
      </c>
      <c r="D108" s="120">
        <f>SUM(D109:D113)</f>
        <v>129418819</v>
      </c>
      <c r="E108" s="113" t="s">
        <v>231</v>
      </c>
    </row>
    <row r="109" spans="2:5" ht="12" customHeight="1">
      <c r="B109" s="123" t="s">
        <v>80</v>
      </c>
      <c r="C109" s="104" t="s">
        <v>405</v>
      </c>
      <c r="D109" s="170">
        <v>102754143</v>
      </c>
      <c r="E109" s="113" t="s">
        <v>233</v>
      </c>
    </row>
    <row r="110" spans="2:5" ht="12" customHeight="1">
      <c r="B110" s="123" t="s">
        <v>81</v>
      </c>
      <c r="C110" s="160" t="s">
        <v>406</v>
      </c>
      <c r="D110" s="170"/>
      <c r="E110" s="113" t="s">
        <v>235</v>
      </c>
    </row>
    <row r="111" spans="2:5" ht="15.75">
      <c r="B111" s="123" t="s">
        <v>82</v>
      </c>
      <c r="C111" s="160" t="s">
        <v>152</v>
      </c>
      <c r="D111" s="150">
        <v>26664676</v>
      </c>
      <c r="E111" s="113" t="s">
        <v>237</v>
      </c>
    </row>
    <row r="112" spans="2:5" ht="12" customHeight="1">
      <c r="B112" s="123" t="s">
        <v>83</v>
      </c>
      <c r="C112" s="160" t="s">
        <v>407</v>
      </c>
      <c r="D112" s="150">
        <v>0</v>
      </c>
      <c r="E112" s="113" t="s">
        <v>239</v>
      </c>
    </row>
    <row r="113" spans="2:5" ht="12" customHeight="1">
      <c r="B113" s="123" t="s">
        <v>84</v>
      </c>
      <c r="C113" s="130" t="s">
        <v>408</v>
      </c>
      <c r="D113" s="150">
        <f>SUM(D114:D121)</f>
        <v>0</v>
      </c>
      <c r="E113" s="113" t="s">
        <v>241</v>
      </c>
    </row>
    <row r="114" spans="2:5" ht="21.75" customHeight="1">
      <c r="B114" s="123" t="s">
        <v>94</v>
      </c>
      <c r="C114" s="161" t="s">
        <v>409</v>
      </c>
      <c r="D114" s="150">
        <v>0</v>
      </c>
      <c r="E114" s="113" t="s">
        <v>243</v>
      </c>
    </row>
    <row r="115" spans="2:5" ht="24" customHeight="1">
      <c r="B115" s="123" t="s">
        <v>98</v>
      </c>
      <c r="C115" s="162" t="s">
        <v>410</v>
      </c>
      <c r="D115" s="150">
        <v>0</v>
      </c>
      <c r="E115" s="113" t="s">
        <v>246</v>
      </c>
    </row>
    <row r="116" spans="2:5" ht="22.5" hidden="1">
      <c r="B116" s="123" t="s">
        <v>155</v>
      </c>
      <c r="C116" s="154" t="s">
        <v>395</v>
      </c>
      <c r="D116" s="150">
        <v>0</v>
      </c>
      <c r="E116" s="113" t="s">
        <v>249</v>
      </c>
    </row>
    <row r="117" spans="2:5" ht="12" customHeight="1">
      <c r="B117" s="123" t="s">
        <v>156</v>
      </c>
      <c r="C117" s="154" t="s">
        <v>411</v>
      </c>
      <c r="D117" s="150">
        <v>0</v>
      </c>
      <c r="E117" s="113" t="s">
        <v>251</v>
      </c>
    </row>
    <row r="118" spans="2:5" ht="12" customHeight="1">
      <c r="B118" s="123" t="s">
        <v>157</v>
      </c>
      <c r="C118" s="154" t="s">
        <v>412</v>
      </c>
      <c r="D118" s="150">
        <v>0</v>
      </c>
      <c r="E118" s="113" t="s">
        <v>254</v>
      </c>
    </row>
    <row r="119" spans="2:5" s="163" customFormat="1" ht="22.5">
      <c r="B119" s="123" t="s">
        <v>158</v>
      </c>
      <c r="C119" s="154" t="s">
        <v>398</v>
      </c>
      <c r="D119" s="150"/>
      <c r="E119" s="113" t="s">
        <v>257</v>
      </c>
    </row>
    <row r="120" spans="2:5" ht="12" customHeight="1">
      <c r="B120" s="123" t="s">
        <v>413</v>
      </c>
      <c r="C120" s="154" t="s">
        <v>414</v>
      </c>
      <c r="D120" s="150">
        <v>0</v>
      </c>
      <c r="E120" s="113" t="s">
        <v>259</v>
      </c>
    </row>
    <row r="121" spans="2:5" ht="13.5" customHeight="1" thickBot="1">
      <c r="B121" s="155" t="s">
        <v>415</v>
      </c>
      <c r="C121" s="154" t="s">
        <v>416</v>
      </c>
      <c r="D121" s="171">
        <v>0</v>
      </c>
      <c r="E121" s="113" t="s">
        <v>261</v>
      </c>
    </row>
    <row r="122" spans="2:5" ht="12" customHeight="1" thickBot="1">
      <c r="B122" s="119" t="s">
        <v>5</v>
      </c>
      <c r="C122" s="107" t="s">
        <v>417</v>
      </c>
      <c r="D122" s="120">
        <f>SUM(D123:D124)</f>
        <v>48034911</v>
      </c>
      <c r="E122" s="113" t="s">
        <v>263</v>
      </c>
    </row>
    <row r="123" spans="2:5" ht="12" customHeight="1">
      <c r="B123" s="123" t="s">
        <v>61</v>
      </c>
      <c r="C123" s="106" t="s">
        <v>40</v>
      </c>
      <c r="D123" s="170">
        <v>5000000</v>
      </c>
      <c r="E123" s="113" t="s">
        <v>265</v>
      </c>
    </row>
    <row r="124" spans="2:5" ht="12" customHeight="1" thickBot="1">
      <c r="B124" s="127" t="s">
        <v>62</v>
      </c>
      <c r="C124" s="160" t="s">
        <v>41</v>
      </c>
      <c r="D124" s="171">
        <v>43034911</v>
      </c>
      <c r="E124" s="113" t="s">
        <v>267</v>
      </c>
    </row>
    <row r="125" spans="2:5" ht="12" customHeight="1" thickBot="1">
      <c r="B125" s="119" t="s">
        <v>6</v>
      </c>
      <c r="C125" s="107" t="s">
        <v>418</v>
      </c>
      <c r="D125" s="120">
        <f>D92+D108+D122</f>
        <v>696064368</v>
      </c>
      <c r="E125" s="113" t="s">
        <v>269</v>
      </c>
    </row>
    <row r="126" spans="2:5" ht="12" customHeight="1" thickBot="1">
      <c r="B126" s="119" t="s">
        <v>7</v>
      </c>
      <c r="C126" s="107" t="s">
        <v>419</v>
      </c>
      <c r="D126" s="120"/>
      <c r="E126" s="113" t="s">
        <v>271</v>
      </c>
    </row>
    <row r="127" spans="2:5" ht="12" customHeight="1">
      <c r="B127" s="123" t="s">
        <v>67</v>
      </c>
      <c r="C127" s="106" t="s">
        <v>420</v>
      </c>
      <c r="D127" s="150">
        <v>0</v>
      </c>
      <c r="E127" s="113" t="s">
        <v>273</v>
      </c>
    </row>
    <row r="128" spans="2:5" ht="12" customHeight="1">
      <c r="B128" s="123" t="s">
        <v>68</v>
      </c>
      <c r="C128" s="106" t="s">
        <v>421</v>
      </c>
      <c r="D128" s="150">
        <v>0</v>
      </c>
      <c r="E128" s="113" t="s">
        <v>275</v>
      </c>
    </row>
    <row r="129" spans="2:5" ht="12" customHeight="1" thickBot="1">
      <c r="B129" s="155" t="s">
        <v>69</v>
      </c>
      <c r="C129" s="105" t="s">
        <v>422</v>
      </c>
      <c r="D129" s="150">
        <v>0</v>
      </c>
      <c r="E129" s="113" t="s">
        <v>278</v>
      </c>
    </row>
    <row r="130" spans="2:5" ht="12" customHeight="1" thickBot="1">
      <c r="B130" s="119" t="s">
        <v>8</v>
      </c>
      <c r="C130" s="107" t="s">
        <v>423</v>
      </c>
      <c r="D130" s="120"/>
      <c r="E130" s="113" t="s">
        <v>281</v>
      </c>
    </row>
    <row r="131" spans="2:5" ht="12" customHeight="1">
      <c r="B131" s="123" t="s">
        <v>70</v>
      </c>
      <c r="C131" s="106" t="s">
        <v>424</v>
      </c>
      <c r="D131" s="150">
        <v>0</v>
      </c>
      <c r="E131" s="113" t="s">
        <v>283</v>
      </c>
    </row>
    <row r="132" spans="2:5" ht="12" customHeight="1">
      <c r="B132" s="123" t="s">
        <v>71</v>
      </c>
      <c r="C132" s="106" t="s">
        <v>425</v>
      </c>
      <c r="D132" s="150">
        <v>0</v>
      </c>
      <c r="E132" s="113" t="s">
        <v>285</v>
      </c>
    </row>
    <row r="133" spans="2:5" ht="12" customHeight="1">
      <c r="B133" s="123" t="s">
        <v>288</v>
      </c>
      <c r="C133" s="106" t="s">
        <v>426</v>
      </c>
      <c r="D133" s="150">
        <v>0</v>
      </c>
      <c r="E133" s="113" t="s">
        <v>287</v>
      </c>
    </row>
    <row r="134" spans="2:5" ht="12" customHeight="1" thickBot="1">
      <c r="B134" s="155" t="s">
        <v>291</v>
      </c>
      <c r="C134" s="105" t="s">
        <v>427</v>
      </c>
      <c r="D134" s="150">
        <v>0</v>
      </c>
      <c r="E134" s="113" t="s">
        <v>290</v>
      </c>
    </row>
    <row r="135" spans="2:5" ht="12" customHeight="1" thickBot="1">
      <c r="B135" s="119" t="s">
        <v>9</v>
      </c>
      <c r="C135" s="107" t="s">
        <v>428</v>
      </c>
      <c r="D135" s="132">
        <f>D137+D138</f>
        <v>11824000</v>
      </c>
      <c r="E135" s="113" t="s">
        <v>293</v>
      </c>
    </row>
    <row r="136" spans="2:5" ht="12" customHeight="1">
      <c r="B136" s="123" t="s">
        <v>72</v>
      </c>
      <c r="C136" s="106" t="s">
        <v>429</v>
      </c>
      <c r="D136" s="150">
        <v>0</v>
      </c>
      <c r="E136" s="113" t="s">
        <v>296</v>
      </c>
    </row>
    <row r="137" spans="2:5" ht="12" customHeight="1">
      <c r="B137" s="123" t="s">
        <v>73</v>
      </c>
      <c r="C137" s="106" t="s">
        <v>430</v>
      </c>
      <c r="D137" s="150">
        <v>11824000</v>
      </c>
      <c r="E137" s="113" t="s">
        <v>298</v>
      </c>
    </row>
    <row r="138" spans="2:5" ht="12" customHeight="1">
      <c r="B138" s="123" t="s">
        <v>136</v>
      </c>
      <c r="C138" s="106" t="s">
        <v>431</v>
      </c>
      <c r="D138" s="150"/>
      <c r="E138" s="113"/>
    </row>
    <row r="139" spans="2:5" ht="12" customHeight="1">
      <c r="B139" s="123" t="s">
        <v>305</v>
      </c>
      <c r="C139" s="106" t="s">
        <v>432</v>
      </c>
      <c r="D139" s="150">
        <v>0</v>
      </c>
      <c r="E139" s="113" t="s">
        <v>300</v>
      </c>
    </row>
    <row r="140" spans="2:5" ht="12" customHeight="1" thickBot="1">
      <c r="B140" s="123" t="s">
        <v>433</v>
      </c>
      <c r="C140" s="105" t="s">
        <v>434</v>
      </c>
      <c r="D140" s="150">
        <v>0</v>
      </c>
      <c r="E140" s="113" t="s">
        <v>302</v>
      </c>
    </row>
    <row r="141" spans="2:8" ht="15" customHeight="1" thickBot="1">
      <c r="B141" s="119" t="s">
        <v>10</v>
      </c>
      <c r="C141" s="107" t="s">
        <v>435</v>
      </c>
      <c r="D141" s="177"/>
      <c r="E141" s="113" t="s">
        <v>304</v>
      </c>
      <c r="F141" s="164"/>
      <c r="G141" s="164"/>
      <c r="H141" s="164"/>
    </row>
    <row r="142" spans="2:5" s="122" customFormat="1" ht="12.75" customHeight="1">
      <c r="B142" s="123" t="s">
        <v>137</v>
      </c>
      <c r="C142" s="106" t="s">
        <v>436</v>
      </c>
      <c r="D142" s="150">
        <v>0</v>
      </c>
      <c r="E142" s="113" t="s">
        <v>307</v>
      </c>
    </row>
    <row r="143" spans="2:5" ht="12.75" customHeight="1">
      <c r="B143" s="123" t="s">
        <v>138</v>
      </c>
      <c r="C143" s="106" t="s">
        <v>437</v>
      </c>
      <c r="D143" s="150">
        <v>0</v>
      </c>
      <c r="E143" s="113" t="s">
        <v>309</v>
      </c>
    </row>
    <row r="144" spans="2:5" ht="12.75" customHeight="1">
      <c r="B144" s="123" t="s">
        <v>314</v>
      </c>
      <c r="C144" s="106" t="s">
        <v>438</v>
      </c>
      <c r="D144" s="150">
        <v>0</v>
      </c>
      <c r="E144" s="113" t="s">
        <v>311</v>
      </c>
    </row>
    <row r="145" spans="2:5" ht="12.75" customHeight="1" thickBot="1">
      <c r="B145" s="123" t="s">
        <v>317</v>
      </c>
      <c r="C145" s="106" t="s">
        <v>439</v>
      </c>
      <c r="D145" s="150">
        <v>0</v>
      </c>
      <c r="E145" s="113" t="s">
        <v>313</v>
      </c>
    </row>
    <row r="146" spans="2:5" ht="16.5" thickBot="1">
      <c r="B146" s="119" t="s">
        <v>11</v>
      </c>
      <c r="C146" s="107" t="s">
        <v>440</v>
      </c>
      <c r="D146" s="165">
        <f>D126+D130+D135</f>
        <v>11824000</v>
      </c>
      <c r="E146" s="113" t="s">
        <v>316</v>
      </c>
    </row>
    <row r="147" spans="2:5" ht="16.5" thickBot="1">
      <c r="B147" s="166" t="s">
        <v>12</v>
      </c>
      <c r="C147" s="167" t="s">
        <v>441</v>
      </c>
      <c r="D147" s="165">
        <f>D125+D135</f>
        <v>707888368</v>
      </c>
      <c r="E147" s="113" t="s">
        <v>319</v>
      </c>
    </row>
    <row r="149" ht="7.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</sheetData>
  <sheetProtection/>
  <mergeCells count="6">
    <mergeCell ref="B1:D1"/>
    <mergeCell ref="B3:B4"/>
    <mergeCell ref="C3:C4"/>
    <mergeCell ref="B87:D87"/>
    <mergeCell ref="B89:B90"/>
    <mergeCell ref="C89:C90"/>
  </mergeCells>
  <printOptions horizontalCentered="1"/>
  <pageMargins left="0.7874015748031497" right="0.7874015748031497" top="1.4566929133858268" bottom="0.8661417322834646" header="0.5" footer="0.5"/>
  <pageSetup horizontalDpi="600" verticalDpi="600" orientation="portrait" paperSize="9" scale="80" r:id="rId1"/>
  <headerFooter alignWithMargins="0">
    <oddHeader>&amp;C&amp;"Times New Roman CE,Félkövér"&amp;12
&amp;10Győr-Moson-Sopron Megyei Önkormányzat és Önkormányzati Hivatal
2020. ÉVI KÖLTSÉGVETÉSÉNEK PÉNZÜGYI MÉRLEGE
&amp;R&amp;"Times New Roman CE,Félkövér dőlt"&amp;11 1. melléklet a ....../2020. (......) önkormányzati rendelethez</oddHeader>
  </headerFooter>
  <rowBreaks count="1" manualBreakCount="1">
    <brk id="86" min="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H147"/>
  <sheetViews>
    <sheetView zoomScale="130" zoomScaleNormal="130" zoomScaleSheetLayoutView="100" workbookViewId="0" topLeftCell="A120">
      <selection activeCell="D139" sqref="D139"/>
    </sheetView>
  </sheetViews>
  <sheetFormatPr defaultColWidth="9.00390625" defaultRowHeight="12.75"/>
  <cols>
    <col min="1" max="1" width="9.375" style="110" customWidth="1"/>
    <col min="2" max="2" width="9.50390625" style="110" customWidth="1"/>
    <col min="3" max="3" width="60.875" style="110" customWidth="1"/>
    <col min="4" max="4" width="15.875" style="168" customWidth="1"/>
    <col min="5" max="5" width="9.375" style="110" hidden="1" customWidth="1"/>
    <col min="6" max="16384" width="9.375" style="110" customWidth="1"/>
  </cols>
  <sheetData>
    <row r="1" spans="2:4" ht="15.75" customHeight="1">
      <c r="B1" s="280" t="s">
        <v>0</v>
      </c>
      <c r="C1" s="280"/>
      <c r="D1" s="280"/>
    </row>
    <row r="2" spans="2:4" ht="15.75" customHeight="1" thickBot="1">
      <c r="B2" s="111" t="s">
        <v>106</v>
      </c>
      <c r="C2" s="111"/>
      <c r="D2" s="112"/>
    </row>
    <row r="3" spans="2:5" ht="15.75" customHeight="1">
      <c r="B3" s="281" t="s">
        <v>47</v>
      </c>
      <c r="C3" s="283" t="s">
        <v>2</v>
      </c>
      <c r="D3" s="169">
        <v>2020</v>
      </c>
      <c r="E3" s="113"/>
    </row>
    <row r="4" spans="2:5" ht="37.5" customHeight="1" thickBot="1">
      <c r="B4" s="282"/>
      <c r="C4" s="284"/>
      <c r="D4" s="114" t="s">
        <v>194</v>
      </c>
      <c r="E4" s="113"/>
    </row>
    <row r="5" spans="2:5" s="118" customFormat="1" ht="12" customHeight="1" thickBot="1">
      <c r="B5" s="115" t="s">
        <v>195</v>
      </c>
      <c r="C5" s="116" t="s">
        <v>196</v>
      </c>
      <c r="D5" s="145" t="s">
        <v>197</v>
      </c>
      <c r="E5" s="117"/>
    </row>
    <row r="6" spans="2:5" s="122" customFormat="1" ht="12" customHeight="1" thickBot="1">
      <c r="B6" s="119" t="s">
        <v>3</v>
      </c>
      <c r="C6" s="108" t="s">
        <v>198</v>
      </c>
      <c r="D6" s="120">
        <f>SUM(D7:D12)</f>
        <v>295600000</v>
      </c>
      <c r="E6" s="121" t="s">
        <v>199</v>
      </c>
    </row>
    <row r="7" spans="2:5" s="122" customFormat="1" ht="12" customHeight="1">
      <c r="B7" s="123" t="s">
        <v>74</v>
      </c>
      <c r="C7" s="124" t="s">
        <v>200</v>
      </c>
      <c r="D7" s="170">
        <v>295600000</v>
      </c>
      <c r="E7" s="121" t="s">
        <v>201</v>
      </c>
    </row>
    <row r="8" spans="2:5" s="122" customFormat="1" ht="12" customHeight="1">
      <c r="B8" s="125" t="s">
        <v>75</v>
      </c>
      <c r="C8" s="126" t="s">
        <v>202</v>
      </c>
      <c r="D8" s="150"/>
      <c r="E8" s="121" t="s">
        <v>203</v>
      </c>
    </row>
    <row r="9" spans="2:5" s="122" customFormat="1" ht="12" customHeight="1">
      <c r="B9" s="125" t="s">
        <v>76</v>
      </c>
      <c r="C9" s="126" t="s">
        <v>204</v>
      </c>
      <c r="D9" s="150"/>
      <c r="E9" s="121" t="s">
        <v>205</v>
      </c>
    </row>
    <row r="10" spans="2:5" s="122" customFormat="1" ht="12" customHeight="1">
      <c r="B10" s="125" t="s">
        <v>77</v>
      </c>
      <c r="C10" s="126" t="s">
        <v>206</v>
      </c>
      <c r="D10" s="150"/>
      <c r="E10" s="121" t="s">
        <v>207</v>
      </c>
    </row>
    <row r="11" spans="2:5" s="122" customFormat="1" ht="12" customHeight="1">
      <c r="B11" s="125" t="s">
        <v>192</v>
      </c>
      <c r="C11" s="126" t="s">
        <v>208</v>
      </c>
      <c r="D11" s="150"/>
      <c r="E11" s="121" t="s">
        <v>209</v>
      </c>
    </row>
    <row r="12" spans="2:5" s="122" customFormat="1" ht="13.5" thickBot="1">
      <c r="B12" s="127" t="s">
        <v>78</v>
      </c>
      <c r="C12" s="128" t="s">
        <v>210</v>
      </c>
      <c r="D12" s="171"/>
      <c r="E12" s="121" t="s">
        <v>211</v>
      </c>
    </row>
    <row r="13" spans="2:5" s="122" customFormat="1" ht="21.75" thickBot="1">
      <c r="B13" s="119" t="s">
        <v>4</v>
      </c>
      <c r="C13" s="129" t="s">
        <v>212</v>
      </c>
      <c r="D13" s="120">
        <f>SUM(D14:D19)</f>
        <v>46130366</v>
      </c>
      <c r="E13" s="121" t="s">
        <v>213</v>
      </c>
    </row>
    <row r="14" spans="2:5" s="122" customFormat="1" ht="12" customHeight="1">
      <c r="B14" s="123" t="s">
        <v>80</v>
      </c>
      <c r="C14" s="124" t="s">
        <v>214</v>
      </c>
      <c r="D14" s="170">
        <v>0</v>
      </c>
      <c r="E14" s="121" t="s">
        <v>215</v>
      </c>
    </row>
    <row r="15" spans="2:5" s="122" customFormat="1" ht="12" customHeight="1">
      <c r="B15" s="125" t="s">
        <v>81</v>
      </c>
      <c r="C15" s="126" t="s">
        <v>216</v>
      </c>
      <c r="D15" s="150">
        <v>0</v>
      </c>
      <c r="E15" s="121" t="s">
        <v>217</v>
      </c>
    </row>
    <row r="16" spans="2:5" s="122" customFormat="1" ht="12" customHeight="1">
      <c r="B16" s="125" t="s">
        <v>82</v>
      </c>
      <c r="C16" s="126" t="s">
        <v>218</v>
      </c>
      <c r="D16" s="150">
        <v>0</v>
      </c>
      <c r="E16" s="121" t="s">
        <v>219</v>
      </c>
    </row>
    <row r="17" spans="2:5" s="122" customFormat="1" ht="12" customHeight="1">
      <c r="B17" s="125" t="s">
        <v>83</v>
      </c>
      <c r="C17" s="126" t="s">
        <v>220</v>
      </c>
      <c r="D17" s="150">
        <v>0</v>
      </c>
      <c r="E17" s="121" t="s">
        <v>221</v>
      </c>
    </row>
    <row r="18" spans="2:5" s="122" customFormat="1" ht="12" customHeight="1">
      <c r="B18" s="125" t="s">
        <v>84</v>
      </c>
      <c r="C18" s="126" t="s">
        <v>222</v>
      </c>
      <c r="D18" s="150">
        <v>46130366</v>
      </c>
      <c r="E18" s="121" t="s">
        <v>223</v>
      </c>
    </row>
    <row r="19" spans="2:5" s="122" customFormat="1" ht="12" customHeight="1" thickBot="1">
      <c r="B19" s="127" t="s">
        <v>94</v>
      </c>
      <c r="C19" s="128" t="s">
        <v>224</v>
      </c>
      <c r="D19" s="171">
        <v>0</v>
      </c>
      <c r="E19" s="121" t="s">
        <v>225</v>
      </c>
    </row>
    <row r="20" spans="2:5" s="122" customFormat="1" ht="21.75" thickBot="1">
      <c r="B20" s="119" t="s">
        <v>5</v>
      </c>
      <c r="C20" s="108" t="s">
        <v>226</v>
      </c>
      <c r="D20" s="120">
        <f>SUM(D21:D26)</f>
        <v>0</v>
      </c>
      <c r="E20" s="121" t="s">
        <v>227</v>
      </c>
    </row>
    <row r="21" spans="2:5" s="122" customFormat="1" ht="12" customHeight="1">
      <c r="B21" s="123" t="s">
        <v>61</v>
      </c>
      <c r="C21" s="124" t="s">
        <v>228</v>
      </c>
      <c r="D21" s="170">
        <v>0</v>
      </c>
      <c r="E21" s="121" t="s">
        <v>229</v>
      </c>
    </row>
    <row r="22" spans="2:5" s="122" customFormat="1" ht="12" customHeight="1">
      <c r="B22" s="125" t="s">
        <v>62</v>
      </c>
      <c r="C22" s="126" t="s">
        <v>230</v>
      </c>
      <c r="D22" s="150">
        <v>0</v>
      </c>
      <c r="E22" s="121" t="s">
        <v>231</v>
      </c>
    </row>
    <row r="23" spans="2:5" s="122" customFormat="1" ht="12" customHeight="1">
      <c r="B23" s="125" t="s">
        <v>63</v>
      </c>
      <c r="C23" s="126" t="s">
        <v>232</v>
      </c>
      <c r="D23" s="150">
        <v>0</v>
      </c>
      <c r="E23" s="121" t="s">
        <v>233</v>
      </c>
    </row>
    <row r="24" spans="2:5" s="122" customFormat="1" ht="12" customHeight="1">
      <c r="B24" s="125" t="s">
        <v>64</v>
      </c>
      <c r="C24" s="126" t="s">
        <v>234</v>
      </c>
      <c r="D24" s="150">
        <v>0</v>
      </c>
      <c r="E24" s="121" t="s">
        <v>235</v>
      </c>
    </row>
    <row r="25" spans="2:5" s="122" customFormat="1" ht="12" customHeight="1">
      <c r="B25" s="125" t="s">
        <v>125</v>
      </c>
      <c r="C25" s="126" t="s">
        <v>236</v>
      </c>
      <c r="D25" s="150">
        <v>0</v>
      </c>
      <c r="E25" s="121" t="s">
        <v>237</v>
      </c>
    </row>
    <row r="26" spans="2:5" s="122" customFormat="1" ht="12" customHeight="1" thickBot="1">
      <c r="B26" s="127" t="s">
        <v>126</v>
      </c>
      <c r="C26" s="130" t="s">
        <v>238</v>
      </c>
      <c r="D26" s="171">
        <v>0</v>
      </c>
      <c r="E26" s="121" t="s">
        <v>239</v>
      </c>
    </row>
    <row r="27" spans="2:5" s="122" customFormat="1" ht="12" customHeight="1" thickBot="1">
      <c r="B27" s="119" t="s">
        <v>127</v>
      </c>
      <c r="C27" s="108" t="s">
        <v>240</v>
      </c>
      <c r="D27" s="132">
        <f>D28+D32+D33+D31</f>
        <v>0</v>
      </c>
      <c r="E27" s="121" t="s">
        <v>241</v>
      </c>
    </row>
    <row r="28" spans="2:5" s="122" customFormat="1" ht="12" customHeight="1">
      <c r="B28" s="123" t="s">
        <v>65</v>
      </c>
      <c r="C28" s="124" t="s">
        <v>242</v>
      </c>
      <c r="D28" s="131"/>
      <c r="E28" s="121" t="s">
        <v>243</v>
      </c>
    </row>
    <row r="29" spans="2:5" s="122" customFormat="1" ht="12" customHeight="1">
      <c r="B29" s="125" t="s">
        <v>244</v>
      </c>
      <c r="C29" s="126" t="s">
        <v>245</v>
      </c>
      <c r="D29" s="150"/>
      <c r="E29" s="121" t="s">
        <v>246</v>
      </c>
    </row>
    <row r="30" spans="2:5" s="122" customFormat="1" ht="12" customHeight="1">
      <c r="B30" s="125" t="s">
        <v>247</v>
      </c>
      <c r="C30" s="126" t="s">
        <v>248</v>
      </c>
      <c r="D30" s="150"/>
      <c r="E30" s="121" t="s">
        <v>249</v>
      </c>
    </row>
    <row r="31" spans="2:5" s="122" customFormat="1" ht="12" customHeight="1">
      <c r="B31" s="125" t="s">
        <v>66</v>
      </c>
      <c r="C31" s="126" t="s">
        <v>250</v>
      </c>
      <c r="D31" s="150"/>
      <c r="E31" s="121" t="s">
        <v>251</v>
      </c>
    </row>
    <row r="32" spans="2:5" s="122" customFormat="1" ht="12" customHeight="1">
      <c r="B32" s="125" t="s">
        <v>252</v>
      </c>
      <c r="C32" s="126" t="s">
        <v>253</v>
      </c>
      <c r="D32" s="150">
        <v>0</v>
      </c>
      <c r="E32" s="121" t="s">
        <v>254</v>
      </c>
    </row>
    <row r="33" spans="2:5" s="122" customFormat="1" ht="12" customHeight="1" thickBot="1">
      <c r="B33" s="127" t="s">
        <v>255</v>
      </c>
      <c r="C33" s="130" t="s">
        <v>256</v>
      </c>
      <c r="D33" s="171"/>
      <c r="E33" s="121" t="s">
        <v>257</v>
      </c>
    </row>
    <row r="34" spans="2:5" s="122" customFormat="1" ht="12" customHeight="1" thickBot="1">
      <c r="B34" s="119" t="s">
        <v>7</v>
      </c>
      <c r="C34" s="108" t="s">
        <v>258</v>
      </c>
      <c r="D34" s="120">
        <f>SUM(D35:D44)</f>
        <v>9391298</v>
      </c>
      <c r="E34" s="121" t="s">
        <v>259</v>
      </c>
    </row>
    <row r="35" spans="2:5" s="122" customFormat="1" ht="12" customHeight="1">
      <c r="B35" s="123" t="s">
        <v>67</v>
      </c>
      <c r="C35" s="124" t="s">
        <v>260</v>
      </c>
      <c r="D35" s="170">
        <v>0</v>
      </c>
      <c r="E35" s="121" t="s">
        <v>261</v>
      </c>
    </row>
    <row r="36" spans="2:5" s="122" customFormat="1" ht="12" customHeight="1">
      <c r="B36" s="125" t="s">
        <v>68</v>
      </c>
      <c r="C36" s="126" t="s">
        <v>262</v>
      </c>
      <c r="D36" s="150">
        <v>9381648</v>
      </c>
      <c r="E36" s="121" t="s">
        <v>263</v>
      </c>
    </row>
    <row r="37" spans="2:5" s="122" customFormat="1" ht="12" customHeight="1">
      <c r="B37" s="125" t="s">
        <v>69</v>
      </c>
      <c r="C37" s="126" t="s">
        <v>264</v>
      </c>
      <c r="D37" s="150">
        <v>0</v>
      </c>
      <c r="E37" s="121" t="s">
        <v>265</v>
      </c>
    </row>
    <row r="38" spans="2:5" s="122" customFormat="1" ht="12" customHeight="1">
      <c r="B38" s="125" t="s">
        <v>129</v>
      </c>
      <c r="C38" s="126" t="s">
        <v>266</v>
      </c>
      <c r="D38" s="150"/>
      <c r="E38" s="121" t="s">
        <v>267</v>
      </c>
    </row>
    <row r="39" spans="2:5" s="122" customFormat="1" ht="12" customHeight="1">
      <c r="B39" s="125" t="s">
        <v>130</v>
      </c>
      <c r="C39" s="126" t="s">
        <v>268</v>
      </c>
      <c r="D39" s="150"/>
      <c r="E39" s="121" t="s">
        <v>269</v>
      </c>
    </row>
    <row r="40" spans="2:5" s="122" customFormat="1" ht="12" customHeight="1">
      <c r="B40" s="125" t="s">
        <v>131</v>
      </c>
      <c r="C40" s="126" t="s">
        <v>270</v>
      </c>
      <c r="D40" s="150"/>
      <c r="E40" s="121" t="s">
        <v>271</v>
      </c>
    </row>
    <row r="41" spans="2:5" s="122" customFormat="1" ht="12" customHeight="1">
      <c r="B41" s="125" t="s">
        <v>132</v>
      </c>
      <c r="C41" s="126" t="s">
        <v>272</v>
      </c>
      <c r="D41" s="150">
        <v>0</v>
      </c>
      <c r="E41" s="121" t="s">
        <v>273</v>
      </c>
    </row>
    <row r="42" spans="2:5" s="122" customFormat="1" ht="12" customHeight="1">
      <c r="B42" s="125" t="s">
        <v>133</v>
      </c>
      <c r="C42" s="126" t="s">
        <v>274</v>
      </c>
      <c r="D42" s="150"/>
      <c r="E42" s="121" t="s">
        <v>275</v>
      </c>
    </row>
    <row r="43" spans="2:5" s="122" customFormat="1" ht="12" customHeight="1">
      <c r="B43" s="125" t="s">
        <v>276</v>
      </c>
      <c r="C43" s="126" t="s">
        <v>277</v>
      </c>
      <c r="D43" s="172">
        <v>0</v>
      </c>
      <c r="E43" s="121" t="s">
        <v>278</v>
      </c>
    </row>
    <row r="44" spans="2:5" s="122" customFormat="1" ht="13.5" thickBot="1">
      <c r="B44" s="127" t="s">
        <v>279</v>
      </c>
      <c r="C44" s="128" t="s">
        <v>280</v>
      </c>
      <c r="D44" s="173">
        <v>9650</v>
      </c>
      <c r="E44" s="121" t="s">
        <v>281</v>
      </c>
    </row>
    <row r="45" spans="2:5" s="122" customFormat="1" ht="12" customHeight="1" thickBot="1">
      <c r="B45" s="119" t="s">
        <v>8</v>
      </c>
      <c r="C45" s="108" t="s">
        <v>282</v>
      </c>
      <c r="D45" s="120">
        <f>D47</f>
        <v>0</v>
      </c>
      <c r="E45" s="121" t="s">
        <v>283</v>
      </c>
    </row>
    <row r="46" spans="2:5" s="122" customFormat="1" ht="12" customHeight="1">
      <c r="B46" s="123" t="s">
        <v>70</v>
      </c>
      <c r="C46" s="124" t="s">
        <v>284</v>
      </c>
      <c r="D46" s="174">
        <v>0</v>
      </c>
      <c r="E46" s="121" t="s">
        <v>285</v>
      </c>
    </row>
    <row r="47" spans="2:5" s="122" customFormat="1" ht="12" customHeight="1">
      <c r="B47" s="125" t="s">
        <v>71</v>
      </c>
      <c r="C47" s="126" t="s">
        <v>286</v>
      </c>
      <c r="D47" s="172"/>
      <c r="E47" s="121" t="s">
        <v>287</v>
      </c>
    </row>
    <row r="48" spans="2:5" s="122" customFormat="1" ht="12" customHeight="1">
      <c r="B48" s="125" t="s">
        <v>288</v>
      </c>
      <c r="C48" s="126" t="s">
        <v>289</v>
      </c>
      <c r="D48" s="172">
        <v>0</v>
      </c>
      <c r="E48" s="121" t="s">
        <v>290</v>
      </c>
    </row>
    <row r="49" spans="2:5" s="122" customFormat="1" ht="12" customHeight="1">
      <c r="B49" s="125" t="s">
        <v>291</v>
      </c>
      <c r="C49" s="126" t="s">
        <v>292</v>
      </c>
      <c r="D49" s="172">
        <v>0</v>
      </c>
      <c r="E49" s="121" t="s">
        <v>293</v>
      </c>
    </row>
    <row r="50" spans="2:5" s="122" customFormat="1" ht="13.5" thickBot="1">
      <c r="B50" s="127" t="s">
        <v>294</v>
      </c>
      <c r="C50" s="128" t="s">
        <v>295</v>
      </c>
      <c r="D50" s="173">
        <v>0</v>
      </c>
      <c r="E50" s="121" t="s">
        <v>296</v>
      </c>
    </row>
    <row r="51" spans="2:5" s="122" customFormat="1" ht="17.25" customHeight="1" thickBot="1">
      <c r="B51" s="119" t="s">
        <v>135</v>
      </c>
      <c r="C51" s="108" t="s">
        <v>297</v>
      </c>
      <c r="D51" s="120">
        <f>SUM(D52:D54)</f>
        <v>6693750</v>
      </c>
      <c r="E51" s="121" t="s">
        <v>298</v>
      </c>
    </row>
    <row r="52" spans="2:5" s="122" customFormat="1" ht="12" customHeight="1">
      <c r="B52" s="123" t="s">
        <v>72</v>
      </c>
      <c r="C52" s="124" t="s">
        <v>299</v>
      </c>
      <c r="D52" s="170"/>
      <c r="E52" s="121" t="s">
        <v>300</v>
      </c>
    </row>
    <row r="53" spans="2:5" s="122" customFormat="1" ht="12" customHeight="1">
      <c r="B53" s="125" t="s">
        <v>73</v>
      </c>
      <c r="C53" s="126" t="s">
        <v>301</v>
      </c>
      <c r="D53" s="150">
        <v>0</v>
      </c>
      <c r="E53" s="121" t="s">
        <v>302</v>
      </c>
    </row>
    <row r="54" spans="2:5" s="122" customFormat="1" ht="12" customHeight="1">
      <c r="B54" s="125" t="s">
        <v>136</v>
      </c>
      <c r="C54" s="126" t="s">
        <v>303</v>
      </c>
      <c r="D54" s="150">
        <v>6693750</v>
      </c>
      <c r="E54" s="121" t="s">
        <v>304</v>
      </c>
    </row>
    <row r="55" spans="2:5" s="122" customFormat="1" ht="12" customHeight="1" thickBot="1">
      <c r="B55" s="127" t="s">
        <v>305</v>
      </c>
      <c r="C55" s="128" t="s">
        <v>306</v>
      </c>
      <c r="D55" s="171">
        <v>0</v>
      </c>
      <c r="E55" s="121" t="s">
        <v>307</v>
      </c>
    </row>
    <row r="56" spans="2:5" s="122" customFormat="1" ht="12" customHeight="1" thickBot="1">
      <c r="B56" s="119" t="s">
        <v>10</v>
      </c>
      <c r="C56" s="129" t="s">
        <v>308</v>
      </c>
      <c r="D56" s="120">
        <f>SUM(D57:D60)</f>
        <v>0</v>
      </c>
      <c r="E56" s="121" t="s">
        <v>309</v>
      </c>
    </row>
    <row r="57" spans="2:5" s="122" customFormat="1" ht="12" customHeight="1">
      <c r="B57" s="123" t="s">
        <v>137</v>
      </c>
      <c r="C57" s="124" t="s">
        <v>310</v>
      </c>
      <c r="D57" s="172">
        <v>0</v>
      </c>
      <c r="E57" s="121" t="s">
        <v>311</v>
      </c>
    </row>
    <row r="58" spans="2:5" s="122" customFormat="1" ht="12" customHeight="1">
      <c r="B58" s="125" t="s">
        <v>138</v>
      </c>
      <c r="C58" s="126" t="s">
        <v>312</v>
      </c>
      <c r="D58" s="172"/>
      <c r="E58" s="121" t="s">
        <v>313</v>
      </c>
    </row>
    <row r="59" spans="2:5" s="122" customFormat="1" ht="12" customHeight="1">
      <c r="B59" s="125" t="s">
        <v>314</v>
      </c>
      <c r="C59" s="126" t="s">
        <v>315</v>
      </c>
      <c r="D59" s="172"/>
      <c r="E59" s="121" t="s">
        <v>316</v>
      </c>
    </row>
    <row r="60" spans="2:5" s="122" customFormat="1" ht="12" customHeight="1" thickBot="1">
      <c r="B60" s="127" t="s">
        <v>317</v>
      </c>
      <c r="C60" s="128" t="s">
        <v>318</v>
      </c>
      <c r="D60" s="172">
        <v>0</v>
      </c>
      <c r="E60" s="121" t="s">
        <v>319</v>
      </c>
    </row>
    <row r="61" spans="2:5" s="122" customFormat="1" ht="12" customHeight="1" thickBot="1">
      <c r="B61" s="119" t="s">
        <v>11</v>
      </c>
      <c r="C61" s="108" t="s">
        <v>320</v>
      </c>
      <c r="D61" s="132">
        <f>D6+D13+D20+D27+D34+D45+D51+D56</f>
        <v>357815414</v>
      </c>
      <c r="E61" s="121" t="s">
        <v>321</v>
      </c>
    </row>
    <row r="62" spans="2:5" s="122" customFormat="1" ht="12" customHeight="1" thickBot="1">
      <c r="B62" s="133" t="s">
        <v>322</v>
      </c>
      <c r="C62" s="129" t="s">
        <v>323</v>
      </c>
      <c r="D62" s="120"/>
      <c r="E62" s="121" t="s">
        <v>324</v>
      </c>
    </row>
    <row r="63" spans="2:5" s="122" customFormat="1" ht="12" customHeight="1">
      <c r="B63" s="123" t="s">
        <v>325</v>
      </c>
      <c r="C63" s="124" t="s">
        <v>326</v>
      </c>
      <c r="D63" s="172">
        <v>0</v>
      </c>
      <c r="E63" s="121" t="s">
        <v>327</v>
      </c>
    </row>
    <row r="64" spans="2:5" s="122" customFormat="1" ht="12" customHeight="1">
      <c r="B64" s="125" t="s">
        <v>328</v>
      </c>
      <c r="C64" s="126" t="s">
        <v>329</v>
      </c>
      <c r="D64" s="172">
        <v>0</v>
      </c>
      <c r="E64" s="121" t="s">
        <v>330</v>
      </c>
    </row>
    <row r="65" spans="2:5" s="122" customFormat="1" ht="12" customHeight="1" thickBot="1">
      <c r="B65" s="127" t="s">
        <v>331</v>
      </c>
      <c r="C65" s="134" t="s">
        <v>332</v>
      </c>
      <c r="D65" s="172">
        <v>0</v>
      </c>
      <c r="E65" s="121" t="s">
        <v>333</v>
      </c>
    </row>
    <row r="66" spans="2:5" s="122" customFormat="1" ht="12" customHeight="1" thickBot="1">
      <c r="B66" s="133" t="s">
        <v>334</v>
      </c>
      <c r="C66" s="129" t="s">
        <v>335</v>
      </c>
      <c r="D66" s="120">
        <f>D69</f>
        <v>0</v>
      </c>
      <c r="E66" s="121" t="s">
        <v>336</v>
      </c>
    </row>
    <row r="67" spans="2:5" s="122" customFormat="1" ht="13.5" customHeight="1">
      <c r="B67" s="123" t="s">
        <v>102</v>
      </c>
      <c r="C67" s="124" t="s">
        <v>337</v>
      </c>
      <c r="D67" s="172">
        <v>0</v>
      </c>
      <c r="E67" s="121" t="s">
        <v>338</v>
      </c>
    </row>
    <row r="68" spans="2:5" s="122" customFormat="1" ht="12" customHeight="1">
      <c r="B68" s="125" t="s">
        <v>103</v>
      </c>
      <c r="C68" s="126" t="s">
        <v>339</v>
      </c>
      <c r="D68" s="172">
        <v>0</v>
      </c>
      <c r="E68" s="121" t="s">
        <v>340</v>
      </c>
    </row>
    <row r="69" spans="2:5" s="122" customFormat="1" ht="12" customHeight="1">
      <c r="B69" s="125" t="s">
        <v>341</v>
      </c>
      <c r="C69" s="126" t="s">
        <v>342</v>
      </c>
      <c r="D69" s="172">
        <v>0</v>
      </c>
      <c r="E69" s="121" t="s">
        <v>343</v>
      </c>
    </row>
    <row r="70" spans="2:5" s="122" customFormat="1" ht="12" customHeight="1" thickBot="1">
      <c r="B70" s="127" t="s">
        <v>344</v>
      </c>
      <c r="C70" s="128" t="s">
        <v>345</v>
      </c>
      <c r="D70" s="172">
        <v>0</v>
      </c>
      <c r="E70" s="121" t="s">
        <v>346</v>
      </c>
    </row>
    <row r="71" spans="2:5" s="122" customFormat="1" ht="12" customHeight="1" thickBot="1">
      <c r="B71" s="133" t="s">
        <v>347</v>
      </c>
      <c r="C71" s="129" t="s">
        <v>348</v>
      </c>
      <c r="D71" s="120">
        <f>D72</f>
        <v>342077688</v>
      </c>
      <c r="E71" s="121" t="s">
        <v>349</v>
      </c>
    </row>
    <row r="72" spans="2:5" s="122" customFormat="1" ht="12" customHeight="1">
      <c r="B72" s="123" t="s">
        <v>139</v>
      </c>
      <c r="C72" s="124" t="s">
        <v>350</v>
      </c>
      <c r="D72" s="172">
        <v>342077688</v>
      </c>
      <c r="E72" s="121" t="s">
        <v>351</v>
      </c>
    </row>
    <row r="73" spans="2:5" s="122" customFormat="1" ht="12" customHeight="1" thickBot="1">
      <c r="B73" s="127" t="s">
        <v>140</v>
      </c>
      <c r="C73" s="128" t="s">
        <v>352</v>
      </c>
      <c r="D73" s="172">
        <v>0</v>
      </c>
      <c r="E73" s="121" t="s">
        <v>353</v>
      </c>
    </row>
    <row r="74" spans="2:5" s="122" customFormat="1" ht="12" customHeight="1" thickBot="1">
      <c r="B74" s="133" t="s">
        <v>354</v>
      </c>
      <c r="C74" s="129" t="s">
        <v>355</v>
      </c>
      <c r="D74" s="120">
        <f>D75</f>
        <v>0</v>
      </c>
      <c r="E74" s="121" t="s">
        <v>356</v>
      </c>
    </row>
    <row r="75" spans="2:5" s="122" customFormat="1" ht="12" customHeight="1">
      <c r="B75" s="123" t="s">
        <v>357</v>
      </c>
      <c r="C75" s="124" t="s">
        <v>358</v>
      </c>
      <c r="D75" s="172"/>
      <c r="E75" s="121" t="s">
        <v>359</v>
      </c>
    </row>
    <row r="76" spans="2:5" s="122" customFormat="1" ht="12" customHeight="1">
      <c r="B76" s="125" t="s">
        <v>360</v>
      </c>
      <c r="C76" s="126" t="s">
        <v>361</v>
      </c>
      <c r="D76" s="172">
        <v>0</v>
      </c>
      <c r="E76" s="121" t="s">
        <v>362</v>
      </c>
    </row>
    <row r="77" spans="2:5" s="122" customFormat="1" ht="12" customHeight="1" thickBot="1">
      <c r="B77" s="127" t="s">
        <v>363</v>
      </c>
      <c r="C77" s="130" t="s">
        <v>364</v>
      </c>
      <c r="D77" s="172">
        <v>0</v>
      </c>
      <c r="E77" s="121" t="s">
        <v>365</v>
      </c>
    </row>
    <row r="78" spans="2:5" s="122" customFormat="1" ht="12" customHeight="1" thickBot="1">
      <c r="B78" s="133" t="s">
        <v>366</v>
      </c>
      <c r="C78" s="129" t="s">
        <v>367</v>
      </c>
      <c r="D78" s="120"/>
      <c r="E78" s="121" t="s">
        <v>368</v>
      </c>
    </row>
    <row r="79" spans="2:5" s="122" customFormat="1" ht="12" customHeight="1">
      <c r="B79" s="135" t="s">
        <v>369</v>
      </c>
      <c r="C79" s="124" t="s">
        <v>370</v>
      </c>
      <c r="D79" s="172">
        <v>0</v>
      </c>
      <c r="E79" s="121" t="s">
        <v>371</v>
      </c>
    </row>
    <row r="80" spans="2:5" s="122" customFormat="1" ht="12" customHeight="1">
      <c r="B80" s="136" t="s">
        <v>372</v>
      </c>
      <c r="C80" s="126" t="s">
        <v>373</v>
      </c>
      <c r="D80" s="172">
        <v>0</v>
      </c>
      <c r="E80" s="121" t="s">
        <v>374</v>
      </c>
    </row>
    <row r="81" spans="2:5" s="122" customFormat="1" ht="12" customHeight="1">
      <c r="B81" s="136" t="s">
        <v>375</v>
      </c>
      <c r="C81" s="126" t="s">
        <v>376</v>
      </c>
      <c r="D81" s="172">
        <v>0</v>
      </c>
      <c r="E81" s="121" t="s">
        <v>377</v>
      </c>
    </row>
    <row r="82" spans="2:5" s="122" customFormat="1" ht="12" customHeight="1" thickBot="1">
      <c r="B82" s="137" t="s">
        <v>378</v>
      </c>
      <c r="C82" s="130" t="s">
        <v>379</v>
      </c>
      <c r="D82" s="172">
        <v>0</v>
      </c>
      <c r="E82" s="121" t="s">
        <v>380</v>
      </c>
    </row>
    <row r="83" spans="2:5" s="122" customFormat="1" ht="12" customHeight="1" thickBot="1">
      <c r="B83" s="133" t="s">
        <v>381</v>
      </c>
      <c r="C83" s="129" t="s">
        <v>382</v>
      </c>
      <c r="D83" s="175">
        <v>0</v>
      </c>
      <c r="E83" s="121" t="s">
        <v>383</v>
      </c>
    </row>
    <row r="84" spans="2:5" s="122" customFormat="1" ht="12" customHeight="1" thickBot="1">
      <c r="B84" s="133" t="s">
        <v>384</v>
      </c>
      <c r="C84" s="138" t="s">
        <v>385</v>
      </c>
      <c r="D84" s="132">
        <f>D66+D71+D74</f>
        <v>342077688</v>
      </c>
      <c r="E84" s="121" t="s">
        <v>386</v>
      </c>
    </row>
    <row r="85" spans="2:5" s="122" customFormat="1" ht="21.75" thickBot="1">
      <c r="B85" s="139" t="s">
        <v>387</v>
      </c>
      <c r="C85" s="140" t="s">
        <v>388</v>
      </c>
      <c r="D85" s="132">
        <f>D61+D84</f>
        <v>699893102</v>
      </c>
      <c r="E85" s="121" t="s">
        <v>389</v>
      </c>
    </row>
    <row r="86" spans="2:5" s="122" customFormat="1" ht="12" customHeight="1">
      <c r="B86" s="141"/>
      <c r="C86" s="141"/>
      <c r="D86" s="142"/>
      <c r="E86" s="121"/>
    </row>
    <row r="87" spans="2:5" ht="16.5" customHeight="1">
      <c r="B87" s="280" t="s">
        <v>30</v>
      </c>
      <c r="C87" s="280"/>
      <c r="D87" s="280"/>
      <c r="E87" s="113"/>
    </row>
    <row r="88" spans="2:5" ht="16.5" customHeight="1" thickBot="1">
      <c r="B88" s="143" t="s">
        <v>107</v>
      </c>
      <c r="C88" s="143"/>
      <c r="D88" s="144"/>
      <c r="E88" s="113"/>
    </row>
    <row r="89" spans="2:5" ht="16.5" customHeight="1">
      <c r="B89" s="281" t="s">
        <v>47</v>
      </c>
      <c r="C89" s="283" t="s">
        <v>390</v>
      </c>
      <c r="D89" s="169">
        <f>+D3</f>
        <v>2020</v>
      </c>
      <c r="E89" s="113"/>
    </row>
    <row r="90" spans="2:5" ht="37.5" customHeight="1" thickBot="1">
      <c r="B90" s="282"/>
      <c r="C90" s="284"/>
      <c r="D90" s="114" t="s">
        <v>194</v>
      </c>
      <c r="E90" s="113"/>
    </row>
    <row r="91" spans="2:5" s="118" customFormat="1" ht="12" customHeight="1" thickBot="1">
      <c r="B91" s="115" t="s">
        <v>195</v>
      </c>
      <c r="C91" s="116" t="s">
        <v>196</v>
      </c>
      <c r="D91" s="145" t="s">
        <v>197</v>
      </c>
      <c r="E91" s="117"/>
    </row>
    <row r="92" spans="2:5" ht="12" customHeight="1" thickBot="1">
      <c r="B92" s="146" t="s">
        <v>3</v>
      </c>
      <c r="C92" s="147" t="s">
        <v>391</v>
      </c>
      <c r="D92" s="176">
        <f>SUM(D93:D97)</f>
        <v>319126970</v>
      </c>
      <c r="E92" s="113" t="s">
        <v>199</v>
      </c>
    </row>
    <row r="93" spans="2:5" ht="12" customHeight="1">
      <c r="B93" s="148" t="s">
        <v>74</v>
      </c>
      <c r="C93" s="103" t="s">
        <v>31</v>
      </c>
      <c r="D93" s="149">
        <v>81272165</v>
      </c>
      <c r="E93" s="113" t="s">
        <v>201</v>
      </c>
    </row>
    <row r="94" spans="2:5" ht="12" customHeight="1">
      <c r="B94" s="125" t="s">
        <v>75</v>
      </c>
      <c r="C94" s="104" t="s">
        <v>147</v>
      </c>
      <c r="D94" s="150">
        <v>14319503</v>
      </c>
      <c r="E94" s="113" t="s">
        <v>203</v>
      </c>
    </row>
    <row r="95" spans="2:5" ht="12" customHeight="1">
      <c r="B95" s="125" t="s">
        <v>76</v>
      </c>
      <c r="C95" s="104" t="s">
        <v>100</v>
      </c>
      <c r="D95" s="171">
        <v>195558742</v>
      </c>
      <c r="E95" s="113" t="s">
        <v>205</v>
      </c>
    </row>
    <row r="96" spans="2:5" ht="12" customHeight="1">
      <c r="B96" s="125" t="s">
        <v>77</v>
      </c>
      <c r="C96" s="151" t="s">
        <v>148</v>
      </c>
      <c r="D96" s="171"/>
      <c r="E96" s="113" t="s">
        <v>207</v>
      </c>
    </row>
    <row r="97" spans="2:5" ht="12" customHeight="1">
      <c r="B97" s="125" t="s">
        <v>89</v>
      </c>
      <c r="C97" s="152" t="s">
        <v>149</v>
      </c>
      <c r="D97" s="171">
        <v>27976560</v>
      </c>
      <c r="E97" s="113" t="s">
        <v>209</v>
      </c>
    </row>
    <row r="98" spans="2:5" ht="12" customHeight="1">
      <c r="B98" s="125" t="s">
        <v>78</v>
      </c>
      <c r="C98" s="104" t="s">
        <v>392</v>
      </c>
      <c r="D98" s="171">
        <v>0</v>
      </c>
      <c r="E98" s="113" t="s">
        <v>211</v>
      </c>
    </row>
    <row r="99" spans="2:5" ht="12" customHeight="1">
      <c r="B99" s="125" t="s">
        <v>79</v>
      </c>
      <c r="C99" s="153" t="s">
        <v>393</v>
      </c>
      <c r="D99" s="171">
        <v>0</v>
      </c>
      <c r="E99" s="113" t="s">
        <v>213</v>
      </c>
    </row>
    <row r="100" spans="2:5" ht="22.5">
      <c r="B100" s="125" t="s">
        <v>90</v>
      </c>
      <c r="C100" s="154" t="s">
        <v>394</v>
      </c>
      <c r="D100" s="171">
        <v>0</v>
      </c>
      <c r="E100" s="113" t="s">
        <v>215</v>
      </c>
    </row>
    <row r="101" spans="2:5" ht="22.5">
      <c r="B101" s="125" t="s">
        <v>91</v>
      </c>
      <c r="C101" s="154" t="s">
        <v>395</v>
      </c>
      <c r="D101" s="171">
        <v>0</v>
      </c>
      <c r="E101" s="113" t="s">
        <v>217</v>
      </c>
    </row>
    <row r="102" spans="2:5" ht="12" customHeight="1">
      <c r="B102" s="125" t="s">
        <v>92</v>
      </c>
      <c r="C102" s="153" t="s">
        <v>396</v>
      </c>
      <c r="D102" s="171">
        <v>22149000</v>
      </c>
      <c r="E102" s="113" t="s">
        <v>219</v>
      </c>
    </row>
    <row r="103" spans="2:5" ht="12" customHeight="1">
      <c r="B103" s="125" t="s">
        <v>93</v>
      </c>
      <c r="C103" s="153" t="s">
        <v>397</v>
      </c>
      <c r="D103" s="171">
        <v>0</v>
      </c>
      <c r="E103" s="113" t="s">
        <v>221</v>
      </c>
    </row>
    <row r="104" spans="2:5" ht="22.5">
      <c r="B104" s="125" t="s">
        <v>95</v>
      </c>
      <c r="C104" s="154" t="s">
        <v>398</v>
      </c>
      <c r="D104" s="171">
        <v>0</v>
      </c>
      <c r="E104" s="113" t="s">
        <v>223</v>
      </c>
    </row>
    <row r="105" spans="2:5" ht="12" customHeight="1">
      <c r="B105" s="155" t="s">
        <v>150</v>
      </c>
      <c r="C105" s="156" t="s">
        <v>399</v>
      </c>
      <c r="D105" s="171">
        <v>0</v>
      </c>
      <c r="E105" s="113" t="s">
        <v>225</v>
      </c>
    </row>
    <row r="106" spans="2:5" ht="12" customHeight="1">
      <c r="B106" s="125" t="s">
        <v>400</v>
      </c>
      <c r="C106" s="156" t="s">
        <v>401</v>
      </c>
      <c r="D106" s="171">
        <v>0</v>
      </c>
      <c r="E106" s="113" t="s">
        <v>227</v>
      </c>
    </row>
    <row r="107" spans="2:5" ht="12.75" customHeight="1" thickBot="1">
      <c r="B107" s="157" t="s">
        <v>402</v>
      </c>
      <c r="C107" s="158" t="s">
        <v>403</v>
      </c>
      <c r="D107" s="159">
        <v>4700000</v>
      </c>
      <c r="E107" s="113" t="s">
        <v>229</v>
      </c>
    </row>
    <row r="108" spans="2:5" ht="12" customHeight="1" thickBot="1">
      <c r="B108" s="119" t="s">
        <v>4</v>
      </c>
      <c r="C108" s="109" t="s">
        <v>404</v>
      </c>
      <c r="D108" s="120">
        <f>SUM(D109:D113)</f>
        <v>129418819</v>
      </c>
      <c r="E108" s="113" t="s">
        <v>231</v>
      </c>
    </row>
    <row r="109" spans="2:5" ht="12" customHeight="1">
      <c r="B109" s="123" t="s">
        <v>80</v>
      </c>
      <c r="C109" s="104" t="s">
        <v>405</v>
      </c>
      <c r="D109" s="170">
        <v>102754143</v>
      </c>
      <c r="E109" s="113" t="s">
        <v>233</v>
      </c>
    </row>
    <row r="110" spans="2:5" ht="12" customHeight="1">
      <c r="B110" s="123" t="s">
        <v>81</v>
      </c>
      <c r="C110" s="160" t="s">
        <v>406</v>
      </c>
      <c r="D110" s="170"/>
      <c r="E110" s="113" t="s">
        <v>235</v>
      </c>
    </row>
    <row r="111" spans="2:5" ht="15.75">
      <c r="B111" s="123" t="s">
        <v>82</v>
      </c>
      <c r="C111" s="160" t="s">
        <v>152</v>
      </c>
      <c r="D111" s="150">
        <v>26664676</v>
      </c>
      <c r="E111" s="113" t="s">
        <v>237</v>
      </c>
    </row>
    <row r="112" spans="2:5" ht="12" customHeight="1">
      <c r="B112" s="123" t="s">
        <v>83</v>
      </c>
      <c r="C112" s="160" t="s">
        <v>407</v>
      </c>
      <c r="D112" s="150">
        <v>0</v>
      </c>
      <c r="E112" s="113" t="s">
        <v>239</v>
      </c>
    </row>
    <row r="113" spans="2:5" ht="12" customHeight="1">
      <c r="B113" s="123" t="s">
        <v>84</v>
      </c>
      <c r="C113" s="130" t="s">
        <v>408</v>
      </c>
      <c r="D113" s="150">
        <f>SUM(D114:D121)</f>
        <v>0</v>
      </c>
      <c r="E113" s="113" t="s">
        <v>241</v>
      </c>
    </row>
    <row r="114" spans="2:5" ht="21.75" customHeight="1">
      <c r="B114" s="123" t="s">
        <v>94</v>
      </c>
      <c r="C114" s="161" t="s">
        <v>409</v>
      </c>
      <c r="D114" s="150">
        <v>0</v>
      </c>
      <c r="E114" s="113" t="s">
        <v>243</v>
      </c>
    </row>
    <row r="115" spans="2:5" ht="24" customHeight="1">
      <c r="B115" s="123" t="s">
        <v>98</v>
      </c>
      <c r="C115" s="162" t="s">
        <v>410</v>
      </c>
      <c r="D115" s="150">
        <v>0</v>
      </c>
      <c r="E115" s="113" t="s">
        <v>246</v>
      </c>
    </row>
    <row r="116" spans="2:5" ht="22.5" hidden="1">
      <c r="B116" s="123" t="s">
        <v>155</v>
      </c>
      <c r="C116" s="154" t="s">
        <v>395</v>
      </c>
      <c r="D116" s="150">
        <v>0</v>
      </c>
      <c r="E116" s="113" t="s">
        <v>249</v>
      </c>
    </row>
    <row r="117" spans="2:5" ht="12" customHeight="1">
      <c r="B117" s="123" t="s">
        <v>156</v>
      </c>
      <c r="C117" s="154" t="s">
        <v>411</v>
      </c>
      <c r="D117" s="150">
        <v>0</v>
      </c>
      <c r="E117" s="113" t="s">
        <v>251</v>
      </c>
    </row>
    <row r="118" spans="2:5" ht="12" customHeight="1">
      <c r="B118" s="123" t="s">
        <v>157</v>
      </c>
      <c r="C118" s="154" t="s">
        <v>412</v>
      </c>
      <c r="D118" s="150">
        <v>0</v>
      </c>
      <c r="E118" s="113" t="s">
        <v>254</v>
      </c>
    </row>
    <row r="119" spans="2:5" s="163" customFormat="1" ht="22.5">
      <c r="B119" s="123" t="s">
        <v>158</v>
      </c>
      <c r="C119" s="154" t="s">
        <v>398</v>
      </c>
      <c r="D119" s="150"/>
      <c r="E119" s="113" t="s">
        <v>257</v>
      </c>
    </row>
    <row r="120" spans="2:5" ht="12" customHeight="1">
      <c r="B120" s="123" t="s">
        <v>413</v>
      </c>
      <c r="C120" s="154" t="s">
        <v>414</v>
      </c>
      <c r="D120" s="150">
        <v>0</v>
      </c>
      <c r="E120" s="113" t="s">
        <v>259</v>
      </c>
    </row>
    <row r="121" spans="2:5" ht="13.5" customHeight="1" thickBot="1">
      <c r="B121" s="155" t="s">
        <v>415</v>
      </c>
      <c r="C121" s="154" t="s">
        <v>416</v>
      </c>
      <c r="D121" s="171">
        <v>0</v>
      </c>
      <c r="E121" s="113" t="s">
        <v>261</v>
      </c>
    </row>
    <row r="122" spans="2:5" ht="12" customHeight="1" thickBot="1">
      <c r="B122" s="119" t="s">
        <v>5</v>
      </c>
      <c r="C122" s="107" t="s">
        <v>417</v>
      </c>
      <c r="D122" s="120">
        <f>SUM(D123:D124)</f>
        <v>48034911</v>
      </c>
      <c r="E122" s="113" t="s">
        <v>263</v>
      </c>
    </row>
    <row r="123" spans="2:5" ht="12" customHeight="1">
      <c r="B123" s="123" t="s">
        <v>61</v>
      </c>
      <c r="C123" s="106" t="s">
        <v>40</v>
      </c>
      <c r="D123" s="170">
        <v>5000000</v>
      </c>
      <c r="E123" s="113" t="s">
        <v>265</v>
      </c>
    </row>
    <row r="124" spans="2:5" ht="12" customHeight="1" thickBot="1">
      <c r="B124" s="127" t="s">
        <v>62</v>
      </c>
      <c r="C124" s="160" t="s">
        <v>41</v>
      </c>
      <c r="D124" s="171">
        <v>43034911</v>
      </c>
      <c r="E124" s="113" t="s">
        <v>267</v>
      </c>
    </row>
    <row r="125" spans="2:5" ht="12" customHeight="1" thickBot="1">
      <c r="B125" s="119" t="s">
        <v>6</v>
      </c>
      <c r="C125" s="107" t="s">
        <v>418</v>
      </c>
      <c r="D125" s="120">
        <f>D92+D108+D122</f>
        <v>496580700</v>
      </c>
      <c r="E125" s="113" t="s">
        <v>269</v>
      </c>
    </row>
    <row r="126" spans="2:5" ht="12" customHeight="1" thickBot="1">
      <c r="B126" s="119" t="s">
        <v>7</v>
      </c>
      <c r="C126" s="107" t="s">
        <v>419</v>
      </c>
      <c r="D126" s="120"/>
      <c r="E126" s="113" t="s">
        <v>271</v>
      </c>
    </row>
    <row r="127" spans="2:5" ht="12" customHeight="1">
      <c r="B127" s="123" t="s">
        <v>67</v>
      </c>
      <c r="C127" s="106" t="s">
        <v>420</v>
      </c>
      <c r="D127" s="150">
        <v>0</v>
      </c>
      <c r="E127" s="113" t="s">
        <v>273</v>
      </c>
    </row>
    <row r="128" spans="2:5" ht="12" customHeight="1">
      <c r="B128" s="123" t="s">
        <v>68</v>
      </c>
      <c r="C128" s="106" t="s">
        <v>421</v>
      </c>
      <c r="D128" s="150">
        <v>0</v>
      </c>
      <c r="E128" s="113" t="s">
        <v>275</v>
      </c>
    </row>
    <row r="129" spans="2:5" ht="12" customHeight="1" thickBot="1">
      <c r="B129" s="155" t="s">
        <v>69</v>
      </c>
      <c r="C129" s="105" t="s">
        <v>422</v>
      </c>
      <c r="D129" s="150">
        <v>0</v>
      </c>
      <c r="E129" s="113" t="s">
        <v>278</v>
      </c>
    </row>
    <row r="130" spans="2:5" ht="12" customHeight="1" thickBot="1">
      <c r="B130" s="119" t="s">
        <v>8</v>
      </c>
      <c r="C130" s="107" t="s">
        <v>423</v>
      </c>
      <c r="D130" s="120"/>
      <c r="E130" s="113" t="s">
        <v>281</v>
      </c>
    </row>
    <row r="131" spans="2:5" ht="12" customHeight="1">
      <c r="B131" s="123" t="s">
        <v>70</v>
      </c>
      <c r="C131" s="106" t="s">
        <v>424</v>
      </c>
      <c r="D131" s="150">
        <v>0</v>
      </c>
      <c r="E131" s="113" t="s">
        <v>283</v>
      </c>
    </row>
    <row r="132" spans="2:5" ht="12" customHeight="1">
      <c r="B132" s="123" t="s">
        <v>71</v>
      </c>
      <c r="C132" s="106" t="s">
        <v>425</v>
      </c>
      <c r="D132" s="150">
        <v>0</v>
      </c>
      <c r="E132" s="113" t="s">
        <v>285</v>
      </c>
    </row>
    <row r="133" spans="2:5" ht="12" customHeight="1">
      <c r="B133" s="123" t="s">
        <v>288</v>
      </c>
      <c r="C133" s="106" t="s">
        <v>426</v>
      </c>
      <c r="D133" s="150">
        <v>0</v>
      </c>
      <c r="E133" s="113" t="s">
        <v>287</v>
      </c>
    </row>
    <row r="134" spans="2:5" ht="12" customHeight="1" thickBot="1">
      <c r="B134" s="155" t="s">
        <v>291</v>
      </c>
      <c r="C134" s="105" t="s">
        <v>427</v>
      </c>
      <c r="D134" s="150">
        <v>0</v>
      </c>
      <c r="E134" s="113" t="s">
        <v>290</v>
      </c>
    </row>
    <row r="135" spans="2:5" ht="12" customHeight="1" thickBot="1">
      <c r="B135" s="119" t="s">
        <v>9</v>
      </c>
      <c r="C135" s="107" t="s">
        <v>428</v>
      </c>
      <c r="D135" s="132">
        <f>D137+D138</f>
        <v>203312401</v>
      </c>
      <c r="E135" s="113" t="s">
        <v>293</v>
      </c>
    </row>
    <row r="136" spans="2:5" ht="12" customHeight="1">
      <c r="B136" s="123" t="s">
        <v>72</v>
      </c>
      <c r="C136" s="106" t="s">
        <v>429</v>
      </c>
      <c r="D136" s="150">
        <v>0</v>
      </c>
      <c r="E136" s="113" t="s">
        <v>296</v>
      </c>
    </row>
    <row r="137" spans="2:5" ht="12" customHeight="1">
      <c r="B137" s="123" t="s">
        <v>73</v>
      </c>
      <c r="C137" s="106" t="s">
        <v>430</v>
      </c>
      <c r="D137" s="150">
        <v>11824000</v>
      </c>
      <c r="E137" s="113" t="s">
        <v>298</v>
      </c>
    </row>
    <row r="138" spans="2:5" ht="12" customHeight="1">
      <c r="B138" s="123" t="s">
        <v>136</v>
      </c>
      <c r="C138" s="106" t="s">
        <v>431</v>
      </c>
      <c r="D138" s="150">
        <v>191488401</v>
      </c>
      <c r="E138" s="113"/>
    </row>
    <row r="139" spans="2:5" ht="12" customHeight="1">
      <c r="B139" s="123" t="s">
        <v>305</v>
      </c>
      <c r="C139" s="106" t="s">
        <v>432</v>
      </c>
      <c r="D139" s="150">
        <v>0</v>
      </c>
      <c r="E139" s="113" t="s">
        <v>300</v>
      </c>
    </row>
    <row r="140" spans="2:5" ht="12" customHeight="1" thickBot="1">
      <c r="B140" s="123" t="s">
        <v>433</v>
      </c>
      <c r="C140" s="105" t="s">
        <v>434</v>
      </c>
      <c r="D140" s="150">
        <v>0</v>
      </c>
      <c r="E140" s="113" t="s">
        <v>302</v>
      </c>
    </row>
    <row r="141" spans="2:8" ht="15" customHeight="1" thickBot="1">
      <c r="B141" s="119" t="s">
        <v>10</v>
      </c>
      <c r="C141" s="107" t="s">
        <v>435</v>
      </c>
      <c r="D141" s="177"/>
      <c r="E141" s="113" t="s">
        <v>304</v>
      </c>
      <c r="F141" s="164"/>
      <c r="G141" s="164"/>
      <c r="H141" s="164"/>
    </row>
    <row r="142" spans="2:5" s="122" customFormat="1" ht="12.75" customHeight="1">
      <c r="B142" s="123" t="s">
        <v>137</v>
      </c>
      <c r="C142" s="106" t="s">
        <v>436</v>
      </c>
      <c r="D142" s="150">
        <v>0</v>
      </c>
      <c r="E142" s="113" t="s">
        <v>307</v>
      </c>
    </row>
    <row r="143" spans="2:5" ht="12.75" customHeight="1">
      <c r="B143" s="123" t="s">
        <v>138</v>
      </c>
      <c r="C143" s="106" t="s">
        <v>437</v>
      </c>
      <c r="D143" s="150">
        <v>0</v>
      </c>
      <c r="E143" s="113" t="s">
        <v>309</v>
      </c>
    </row>
    <row r="144" spans="2:5" ht="12.75" customHeight="1">
      <c r="B144" s="123" t="s">
        <v>314</v>
      </c>
      <c r="C144" s="106" t="s">
        <v>438</v>
      </c>
      <c r="D144" s="150">
        <v>0</v>
      </c>
      <c r="E144" s="113" t="s">
        <v>311</v>
      </c>
    </row>
    <row r="145" spans="2:5" ht="12.75" customHeight="1" thickBot="1">
      <c r="B145" s="123" t="s">
        <v>317</v>
      </c>
      <c r="C145" s="106" t="s">
        <v>439</v>
      </c>
      <c r="D145" s="150">
        <v>0</v>
      </c>
      <c r="E145" s="113" t="s">
        <v>313</v>
      </c>
    </row>
    <row r="146" spans="2:5" ht="16.5" thickBot="1">
      <c r="B146" s="119" t="s">
        <v>11</v>
      </c>
      <c r="C146" s="107" t="s">
        <v>440</v>
      </c>
      <c r="D146" s="165">
        <f>D126+D130+D135</f>
        <v>203312401</v>
      </c>
      <c r="E146" s="113" t="s">
        <v>316</v>
      </c>
    </row>
    <row r="147" spans="2:5" ht="16.5" thickBot="1">
      <c r="B147" s="166" t="s">
        <v>12</v>
      </c>
      <c r="C147" s="167" t="s">
        <v>441</v>
      </c>
      <c r="D147" s="165">
        <f>D125+D135</f>
        <v>699893101</v>
      </c>
      <c r="E147" s="113" t="s">
        <v>319</v>
      </c>
    </row>
    <row r="149" ht="7.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</sheetData>
  <sheetProtection/>
  <mergeCells count="6">
    <mergeCell ref="B1:D1"/>
    <mergeCell ref="B3:B4"/>
    <mergeCell ref="C3:C4"/>
    <mergeCell ref="B87:D87"/>
    <mergeCell ref="B89:B90"/>
    <mergeCell ref="C89:C90"/>
  </mergeCells>
  <printOptions horizontalCentered="1"/>
  <pageMargins left="0.7874015748031497" right="0.7874015748031497" top="1.4566929133858268" bottom="0.8661417322834646" header="0.5" footer="0.5"/>
  <pageSetup horizontalDpi="600" verticalDpi="600" orientation="portrait" paperSize="9" scale="80" r:id="rId1"/>
  <headerFooter alignWithMargins="0">
    <oddHeader>&amp;C&amp;"Times New Roman CE,Félkövér"&amp;12
Győr-Moson-Sopron Megyei Önkormányzat
2020. ÉVI KÖLTSÉGVETÉSÉNEK PÉNZÜGYI MÉRLEGE&amp;10
&amp;R&amp;"Times New Roman CE,Félkövér dőlt"&amp;11 1.1. melléklet a ....../2020. (......) önkormányzati rendelethez</oddHeader>
  </headerFooter>
  <rowBreaks count="1" manualBreakCount="1">
    <brk id="86" min="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H147"/>
  <sheetViews>
    <sheetView zoomScale="130" zoomScaleNormal="130" zoomScaleSheetLayoutView="100" workbookViewId="0" topLeftCell="A124">
      <selection activeCell="D94" sqref="D94"/>
    </sheetView>
  </sheetViews>
  <sheetFormatPr defaultColWidth="9.00390625" defaultRowHeight="12.75"/>
  <cols>
    <col min="1" max="1" width="9.375" style="110" customWidth="1"/>
    <col min="2" max="2" width="9.50390625" style="110" customWidth="1"/>
    <col min="3" max="3" width="60.875" style="110" customWidth="1"/>
    <col min="4" max="4" width="15.875" style="168" customWidth="1"/>
    <col min="5" max="5" width="9.375" style="110" hidden="1" customWidth="1"/>
    <col min="6" max="16384" width="9.375" style="110" customWidth="1"/>
  </cols>
  <sheetData>
    <row r="1" spans="2:4" ht="15.75" customHeight="1">
      <c r="B1" s="280" t="s">
        <v>0</v>
      </c>
      <c r="C1" s="280"/>
      <c r="D1" s="280"/>
    </row>
    <row r="2" spans="2:4" ht="15.75" customHeight="1" thickBot="1">
      <c r="B2" s="111" t="s">
        <v>106</v>
      </c>
      <c r="C2" s="111"/>
      <c r="D2" s="112"/>
    </row>
    <row r="3" spans="2:5" ht="15.75" customHeight="1">
      <c r="B3" s="281" t="s">
        <v>47</v>
      </c>
      <c r="C3" s="283" t="s">
        <v>2</v>
      </c>
      <c r="D3" s="169">
        <v>2020</v>
      </c>
      <c r="E3" s="113"/>
    </row>
    <row r="4" spans="2:5" ht="37.5" customHeight="1" thickBot="1">
      <c r="B4" s="282"/>
      <c r="C4" s="284"/>
      <c r="D4" s="114" t="s">
        <v>194</v>
      </c>
      <c r="E4" s="113"/>
    </row>
    <row r="5" spans="2:5" s="118" customFormat="1" ht="12" customHeight="1" thickBot="1">
      <c r="B5" s="115" t="s">
        <v>195</v>
      </c>
      <c r="C5" s="116" t="s">
        <v>196</v>
      </c>
      <c r="D5" s="145" t="s">
        <v>197</v>
      </c>
      <c r="E5" s="117"/>
    </row>
    <row r="6" spans="2:5" s="122" customFormat="1" ht="12" customHeight="1" thickBot="1">
      <c r="B6" s="119" t="s">
        <v>3</v>
      </c>
      <c r="C6" s="108" t="s">
        <v>198</v>
      </c>
      <c r="D6" s="120">
        <f>SUM(D7:D12)</f>
        <v>0</v>
      </c>
      <c r="E6" s="121" t="s">
        <v>199</v>
      </c>
    </row>
    <row r="7" spans="2:5" s="122" customFormat="1" ht="12" customHeight="1">
      <c r="B7" s="123" t="s">
        <v>74</v>
      </c>
      <c r="C7" s="124" t="s">
        <v>200</v>
      </c>
      <c r="D7" s="170"/>
      <c r="E7" s="121" t="s">
        <v>201</v>
      </c>
    </row>
    <row r="8" spans="2:5" s="122" customFormat="1" ht="12" customHeight="1">
      <c r="B8" s="125" t="s">
        <v>75</v>
      </c>
      <c r="C8" s="126" t="s">
        <v>202</v>
      </c>
      <c r="D8" s="150"/>
      <c r="E8" s="121" t="s">
        <v>203</v>
      </c>
    </row>
    <row r="9" spans="2:5" s="122" customFormat="1" ht="12" customHeight="1">
      <c r="B9" s="125" t="s">
        <v>76</v>
      </c>
      <c r="C9" s="126" t="s">
        <v>204</v>
      </c>
      <c r="D9" s="150"/>
      <c r="E9" s="121" t="s">
        <v>205</v>
      </c>
    </row>
    <row r="10" spans="2:5" s="122" customFormat="1" ht="12" customHeight="1">
      <c r="B10" s="125" t="s">
        <v>77</v>
      </c>
      <c r="C10" s="126" t="s">
        <v>206</v>
      </c>
      <c r="D10" s="150"/>
      <c r="E10" s="121" t="s">
        <v>207</v>
      </c>
    </row>
    <row r="11" spans="2:5" s="122" customFormat="1" ht="12" customHeight="1">
      <c r="B11" s="125" t="s">
        <v>192</v>
      </c>
      <c r="C11" s="126" t="s">
        <v>208</v>
      </c>
      <c r="D11" s="150"/>
      <c r="E11" s="121" t="s">
        <v>209</v>
      </c>
    </row>
    <row r="12" spans="2:5" s="122" customFormat="1" ht="13.5" thickBot="1">
      <c r="B12" s="127" t="s">
        <v>78</v>
      </c>
      <c r="C12" s="128" t="s">
        <v>210</v>
      </c>
      <c r="D12" s="171"/>
      <c r="E12" s="121" t="s">
        <v>211</v>
      </c>
    </row>
    <row r="13" spans="2:5" s="122" customFormat="1" ht="21.75" thickBot="1">
      <c r="B13" s="119" t="s">
        <v>4</v>
      </c>
      <c r="C13" s="129" t="s">
        <v>212</v>
      </c>
      <c r="D13" s="120">
        <f>SUM(D14:D19)</f>
        <v>0</v>
      </c>
      <c r="E13" s="121" t="s">
        <v>213</v>
      </c>
    </row>
    <row r="14" spans="2:5" s="122" customFormat="1" ht="12" customHeight="1">
      <c r="B14" s="123" t="s">
        <v>80</v>
      </c>
      <c r="C14" s="124" t="s">
        <v>214</v>
      </c>
      <c r="D14" s="170">
        <v>0</v>
      </c>
      <c r="E14" s="121" t="s">
        <v>215</v>
      </c>
    </row>
    <row r="15" spans="2:5" s="122" customFormat="1" ht="12" customHeight="1">
      <c r="B15" s="125" t="s">
        <v>81</v>
      </c>
      <c r="C15" s="126" t="s">
        <v>216</v>
      </c>
      <c r="D15" s="150">
        <v>0</v>
      </c>
      <c r="E15" s="121" t="s">
        <v>217</v>
      </c>
    </row>
    <row r="16" spans="2:5" s="122" customFormat="1" ht="12" customHeight="1">
      <c r="B16" s="125" t="s">
        <v>82</v>
      </c>
      <c r="C16" s="126" t="s">
        <v>218</v>
      </c>
      <c r="D16" s="150">
        <v>0</v>
      </c>
      <c r="E16" s="121" t="s">
        <v>219</v>
      </c>
    </row>
    <row r="17" spans="2:5" s="122" customFormat="1" ht="12" customHeight="1">
      <c r="B17" s="125" t="s">
        <v>83</v>
      </c>
      <c r="C17" s="126" t="s">
        <v>220</v>
      </c>
      <c r="D17" s="150">
        <v>0</v>
      </c>
      <c r="E17" s="121" t="s">
        <v>221</v>
      </c>
    </row>
    <row r="18" spans="2:5" s="122" customFormat="1" ht="12" customHeight="1">
      <c r="B18" s="125" t="s">
        <v>84</v>
      </c>
      <c r="C18" s="126" t="s">
        <v>222</v>
      </c>
      <c r="D18" s="150"/>
      <c r="E18" s="121" t="s">
        <v>223</v>
      </c>
    </row>
    <row r="19" spans="2:5" s="122" customFormat="1" ht="12" customHeight="1" thickBot="1">
      <c r="B19" s="127" t="s">
        <v>94</v>
      </c>
      <c r="C19" s="128" t="s">
        <v>224</v>
      </c>
      <c r="D19" s="171">
        <v>0</v>
      </c>
      <c r="E19" s="121" t="s">
        <v>225</v>
      </c>
    </row>
    <row r="20" spans="2:5" s="122" customFormat="1" ht="21.75" thickBot="1">
      <c r="B20" s="119" t="s">
        <v>5</v>
      </c>
      <c r="C20" s="108" t="s">
        <v>226</v>
      </c>
      <c r="D20" s="120">
        <f>SUM(D21:D26)</f>
        <v>0</v>
      </c>
      <c r="E20" s="121" t="s">
        <v>227</v>
      </c>
    </row>
    <row r="21" spans="2:5" s="122" customFormat="1" ht="12" customHeight="1">
      <c r="B21" s="123" t="s">
        <v>61</v>
      </c>
      <c r="C21" s="124" t="s">
        <v>228</v>
      </c>
      <c r="D21" s="170">
        <v>0</v>
      </c>
      <c r="E21" s="121" t="s">
        <v>229</v>
      </c>
    </row>
    <row r="22" spans="2:5" s="122" customFormat="1" ht="12" customHeight="1">
      <c r="B22" s="125" t="s">
        <v>62</v>
      </c>
      <c r="C22" s="126" t="s">
        <v>230</v>
      </c>
      <c r="D22" s="150">
        <v>0</v>
      </c>
      <c r="E22" s="121" t="s">
        <v>231</v>
      </c>
    </row>
    <row r="23" spans="2:5" s="122" customFormat="1" ht="12" customHeight="1">
      <c r="B23" s="125" t="s">
        <v>63</v>
      </c>
      <c r="C23" s="126" t="s">
        <v>232</v>
      </c>
      <c r="D23" s="150">
        <v>0</v>
      </c>
      <c r="E23" s="121" t="s">
        <v>233</v>
      </c>
    </row>
    <row r="24" spans="2:5" s="122" customFormat="1" ht="12" customHeight="1">
      <c r="B24" s="125" t="s">
        <v>64</v>
      </c>
      <c r="C24" s="126" t="s">
        <v>234</v>
      </c>
      <c r="D24" s="150">
        <v>0</v>
      </c>
      <c r="E24" s="121" t="s">
        <v>235</v>
      </c>
    </row>
    <row r="25" spans="2:5" s="122" customFormat="1" ht="12" customHeight="1">
      <c r="B25" s="125" t="s">
        <v>125</v>
      </c>
      <c r="C25" s="126" t="s">
        <v>236</v>
      </c>
      <c r="D25" s="150">
        <v>0</v>
      </c>
      <c r="E25" s="121" t="s">
        <v>237</v>
      </c>
    </row>
    <row r="26" spans="2:5" s="122" customFormat="1" ht="12" customHeight="1" thickBot="1">
      <c r="B26" s="127" t="s">
        <v>126</v>
      </c>
      <c r="C26" s="130" t="s">
        <v>238</v>
      </c>
      <c r="D26" s="171">
        <v>0</v>
      </c>
      <c r="E26" s="121" t="s">
        <v>239</v>
      </c>
    </row>
    <row r="27" spans="2:5" s="122" customFormat="1" ht="12" customHeight="1" thickBot="1">
      <c r="B27" s="119" t="s">
        <v>127</v>
      </c>
      <c r="C27" s="108" t="s">
        <v>240</v>
      </c>
      <c r="D27" s="132">
        <f>D28+D32+D33+D31</f>
        <v>0</v>
      </c>
      <c r="E27" s="121" t="s">
        <v>241</v>
      </c>
    </row>
    <row r="28" spans="2:5" s="122" customFormat="1" ht="12" customHeight="1">
      <c r="B28" s="123" t="s">
        <v>65</v>
      </c>
      <c r="C28" s="124" t="s">
        <v>242</v>
      </c>
      <c r="D28" s="131"/>
      <c r="E28" s="121" t="s">
        <v>243</v>
      </c>
    </row>
    <row r="29" spans="2:5" s="122" customFormat="1" ht="12" customHeight="1">
      <c r="B29" s="125" t="s">
        <v>244</v>
      </c>
      <c r="C29" s="126" t="s">
        <v>245</v>
      </c>
      <c r="D29" s="150"/>
      <c r="E29" s="121" t="s">
        <v>246</v>
      </c>
    </row>
    <row r="30" spans="2:5" s="122" customFormat="1" ht="12" customHeight="1">
      <c r="B30" s="125" t="s">
        <v>247</v>
      </c>
      <c r="C30" s="126" t="s">
        <v>248</v>
      </c>
      <c r="D30" s="150"/>
      <c r="E30" s="121" t="s">
        <v>249</v>
      </c>
    </row>
    <row r="31" spans="2:5" s="122" customFormat="1" ht="12" customHeight="1">
      <c r="B31" s="125" t="s">
        <v>66</v>
      </c>
      <c r="C31" s="126" t="s">
        <v>250</v>
      </c>
      <c r="D31" s="150"/>
      <c r="E31" s="121" t="s">
        <v>251</v>
      </c>
    </row>
    <row r="32" spans="2:5" s="122" customFormat="1" ht="12" customHeight="1">
      <c r="B32" s="125" t="s">
        <v>252</v>
      </c>
      <c r="C32" s="126" t="s">
        <v>253</v>
      </c>
      <c r="D32" s="150">
        <v>0</v>
      </c>
      <c r="E32" s="121" t="s">
        <v>254</v>
      </c>
    </row>
    <row r="33" spans="2:5" s="122" customFormat="1" ht="12" customHeight="1" thickBot="1">
      <c r="B33" s="127" t="s">
        <v>255</v>
      </c>
      <c r="C33" s="130" t="s">
        <v>256</v>
      </c>
      <c r="D33" s="171"/>
      <c r="E33" s="121" t="s">
        <v>257</v>
      </c>
    </row>
    <row r="34" spans="2:5" s="122" customFormat="1" ht="12" customHeight="1" thickBot="1">
      <c r="B34" s="119" t="s">
        <v>7</v>
      </c>
      <c r="C34" s="108" t="s">
        <v>258</v>
      </c>
      <c r="D34" s="120">
        <f>SUM(D35:D44)</f>
        <v>5927940</v>
      </c>
      <c r="E34" s="121" t="s">
        <v>259</v>
      </c>
    </row>
    <row r="35" spans="2:5" s="122" customFormat="1" ht="12" customHeight="1">
      <c r="B35" s="123" t="s">
        <v>67</v>
      </c>
      <c r="C35" s="124" t="s">
        <v>260</v>
      </c>
      <c r="D35" s="170">
        <v>0</v>
      </c>
      <c r="E35" s="121" t="s">
        <v>261</v>
      </c>
    </row>
    <row r="36" spans="2:5" s="122" customFormat="1" ht="12" customHeight="1">
      <c r="B36" s="125" t="s">
        <v>68</v>
      </c>
      <c r="C36" s="126" t="s">
        <v>262</v>
      </c>
      <c r="D36" s="150">
        <v>5927940</v>
      </c>
      <c r="E36" s="121" t="s">
        <v>263</v>
      </c>
    </row>
    <row r="37" spans="2:5" s="122" customFormat="1" ht="12" customHeight="1">
      <c r="B37" s="125" t="s">
        <v>69</v>
      </c>
      <c r="C37" s="126" t="s">
        <v>264</v>
      </c>
      <c r="D37" s="150">
        <v>0</v>
      </c>
      <c r="E37" s="121" t="s">
        <v>265</v>
      </c>
    </row>
    <row r="38" spans="2:5" s="122" customFormat="1" ht="12" customHeight="1">
      <c r="B38" s="125" t="s">
        <v>129</v>
      </c>
      <c r="C38" s="126" t="s">
        <v>266</v>
      </c>
      <c r="D38" s="150"/>
      <c r="E38" s="121" t="s">
        <v>267</v>
      </c>
    </row>
    <row r="39" spans="2:5" s="122" customFormat="1" ht="12" customHeight="1">
      <c r="B39" s="125" t="s">
        <v>130</v>
      </c>
      <c r="C39" s="126" t="s">
        <v>268</v>
      </c>
      <c r="D39" s="150"/>
      <c r="E39" s="121" t="s">
        <v>269</v>
      </c>
    </row>
    <row r="40" spans="2:5" s="122" customFormat="1" ht="12" customHeight="1">
      <c r="B40" s="125" t="s">
        <v>131</v>
      </c>
      <c r="C40" s="126" t="s">
        <v>270</v>
      </c>
      <c r="D40" s="150"/>
      <c r="E40" s="121" t="s">
        <v>271</v>
      </c>
    </row>
    <row r="41" spans="2:5" s="122" customFormat="1" ht="12" customHeight="1">
      <c r="B41" s="125" t="s">
        <v>132</v>
      </c>
      <c r="C41" s="126" t="s">
        <v>272</v>
      </c>
      <c r="D41" s="150">
        <v>0</v>
      </c>
      <c r="E41" s="121" t="s">
        <v>273</v>
      </c>
    </row>
    <row r="42" spans="2:5" s="122" customFormat="1" ht="12" customHeight="1">
      <c r="B42" s="125" t="s">
        <v>133</v>
      </c>
      <c r="C42" s="126" t="s">
        <v>274</v>
      </c>
      <c r="D42" s="150"/>
      <c r="E42" s="121" t="s">
        <v>275</v>
      </c>
    </row>
    <row r="43" spans="2:5" s="122" customFormat="1" ht="12" customHeight="1">
      <c r="B43" s="125" t="s">
        <v>276</v>
      </c>
      <c r="C43" s="126" t="s">
        <v>277</v>
      </c>
      <c r="D43" s="172">
        <v>0</v>
      </c>
      <c r="E43" s="121" t="s">
        <v>278</v>
      </c>
    </row>
    <row r="44" spans="2:5" s="122" customFormat="1" ht="13.5" thickBot="1">
      <c r="B44" s="127" t="s">
        <v>279</v>
      </c>
      <c r="C44" s="128" t="s">
        <v>280</v>
      </c>
      <c r="D44" s="173"/>
      <c r="E44" s="121" t="s">
        <v>281</v>
      </c>
    </row>
    <row r="45" spans="2:5" s="122" customFormat="1" ht="12" customHeight="1" thickBot="1">
      <c r="B45" s="119" t="s">
        <v>8</v>
      </c>
      <c r="C45" s="108" t="s">
        <v>282</v>
      </c>
      <c r="D45" s="120">
        <f>D47</f>
        <v>0</v>
      </c>
      <c r="E45" s="121" t="s">
        <v>283</v>
      </c>
    </row>
    <row r="46" spans="2:5" s="122" customFormat="1" ht="12" customHeight="1">
      <c r="B46" s="123" t="s">
        <v>70</v>
      </c>
      <c r="C46" s="124" t="s">
        <v>284</v>
      </c>
      <c r="D46" s="174">
        <v>0</v>
      </c>
      <c r="E46" s="121" t="s">
        <v>285</v>
      </c>
    </row>
    <row r="47" spans="2:5" s="122" customFormat="1" ht="12" customHeight="1">
      <c r="B47" s="125" t="s">
        <v>71</v>
      </c>
      <c r="C47" s="126" t="s">
        <v>286</v>
      </c>
      <c r="D47" s="172"/>
      <c r="E47" s="121" t="s">
        <v>287</v>
      </c>
    </row>
    <row r="48" spans="2:5" s="122" customFormat="1" ht="12" customHeight="1">
      <c r="B48" s="125" t="s">
        <v>288</v>
      </c>
      <c r="C48" s="126" t="s">
        <v>289</v>
      </c>
      <c r="D48" s="172">
        <v>0</v>
      </c>
      <c r="E48" s="121" t="s">
        <v>290</v>
      </c>
    </row>
    <row r="49" spans="2:5" s="122" customFormat="1" ht="12" customHeight="1">
      <c r="B49" s="125" t="s">
        <v>291</v>
      </c>
      <c r="C49" s="126" t="s">
        <v>292</v>
      </c>
      <c r="D49" s="172">
        <v>0</v>
      </c>
      <c r="E49" s="121" t="s">
        <v>293</v>
      </c>
    </row>
    <row r="50" spans="2:5" s="122" customFormat="1" ht="13.5" thickBot="1">
      <c r="B50" s="127" t="s">
        <v>294</v>
      </c>
      <c r="C50" s="128" t="s">
        <v>295</v>
      </c>
      <c r="D50" s="173">
        <v>0</v>
      </c>
      <c r="E50" s="121" t="s">
        <v>296</v>
      </c>
    </row>
    <row r="51" spans="2:5" s="122" customFormat="1" ht="17.25" customHeight="1" thickBot="1">
      <c r="B51" s="119" t="s">
        <v>135</v>
      </c>
      <c r="C51" s="108" t="s">
        <v>297</v>
      </c>
      <c r="D51" s="120">
        <f>SUM(D52:D54)</f>
        <v>0</v>
      </c>
      <c r="E51" s="121" t="s">
        <v>298</v>
      </c>
    </row>
    <row r="52" spans="2:5" s="122" customFormat="1" ht="12" customHeight="1">
      <c r="B52" s="123" t="s">
        <v>72</v>
      </c>
      <c r="C52" s="124" t="s">
        <v>299</v>
      </c>
      <c r="D52" s="170"/>
      <c r="E52" s="121" t="s">
        <v>300</v>
      </c>
    </row>
    <row r="53" spans="2:5" s="122" customFormat="1" ht="12" customHeight="1">
      <c r="B53" s="125" t="s">
        <v>73</v>
      </c>
      <c r="C53" s="126" t="s">
        <v>301</v>
      </c>
      <c r="D53" s="150">
        <v>0</v>
      </c>
      <c r="E53" s="121" t="s">
        <v>302</v>
      </c>
    </row>
    <row r="54" spans="2:5" s="122" customFormat="1" ht="12" customHeight="1">
      <c r="B54" s="125" t="s">
        <v>136</v>
      </c>
      <c r="C54" s="126" t="s">
        <v>303</v>
      </c>
      <c r="D54" s="150"/>
      <c r="E54" s="121" t="s">
        <v>304</v>
      </c>
    </row>
    <row r="55" spans="2:5" s="122" customFormat="1" ht="12" customHeight="1" thickBot="1">
      <c r="B55" s="127" t="s">
        <v>305</v>
      </c>
      <c r="C55" s="128" t="s">
        <v>306</v>
      </c>
      <c r="D55" s="171">
        <v>0</v>
      </c>
      <c r="E55" s="121" t="s">
        <v>307</v>
      </c>
    </row>
    <row r="56" spans="2:5" s="122" customFormat="1" ht="12" customHeight="1" thickBot="1">
      <c r="B56" s="119" t="s">
        <v>10</v>
      </c>
      <c r="C56" s="129" t="s">
        <v>308</v>
      </c>
      <c r="D56" s="120">
        <f>SUM(D57:D60)</f>
        <v>0</v>
      </c>
      <c r="E56" s="121" t="s">
        <v>309</v>
      </c>
    </row>
    <row r="57" spans="2:5" s="122" customFormat="1" ht="12" customHeight="1">
      <c r="B57" s="123" t="s">
        <v>137</v>
      </c>
      <c r="C57" s="124" t="s">
        <v>310</v>
      </c>
      <c r="D57" s="172">
        <v>0</v>
      </c>
      <c r="E57" s="121" t="s">
        <v>311</v>
      </c>
    </row>
    <row r="58" spans="2:5" s="122" customFormat="1" ht="12" customHeight="1">
      <c r="B58" s="125" t="s">
        <v>138</v>
      </c>
      <c r="C58" s="126" t="s">
        <v>312</v>
      </c>
      <c r="D58" s="172"/>
      <c r="E58" s="121" t="s">
        <v>313</v>
      </c>
    </row>
    <row r="59" spans="2:5" s="122" customFormat="1" ht="12" customHeight="1">
      <c r="B59" s="125" t="s">
        <v>314</v>
      </c>
      <c r="C59" s="126" t="s">
        <v>315</v>
      </c>
      <c r="D59" s="172"/>
      <c r="E59" s="121" t="s">
        <v>316</v>
      </c>
    </row>
    <row r="60" spans="2:5" s="122" customFormat="1" ht="12" customHeight="1" thickBot="1">
      <c r="B60" s="127" t="s">
        <v>317</v>
      </c>
      <c r="C60" s="128" t="s">
        <v>318</v>
      </c>
      <c r="D60" s="172">
        <v>0</v>
      </c>
      <c r="E60" s="121" t="s">
        <v>319</v>
      </c>
    </row>
    <row r="61" spans="2:5" s="122" customFormat="1" ht="12" customHeight="1" thickBot="1">
      <c r="B61" s="119" t="s">
        <v>11</v>
      </c>
      <c r="C61" s="108" t="s">
        <v>320</v>
      </c>
      <c r="D61" s="132">
        <f>D6+D13+D20+D27+D34+D45+D51+D56</f>
        <v>5927940</v>
      </c>
      <c r="E61" s="121" t="s">
        <v>321</v>
      </c>
    </row>
    <row r="62" spans="2:5" s="122" customFormat="1" ht="12" customHeight="1" thickBot="1">
      <c r="B62" s="133" t="s">
        <v>322</v>
      </c>
      <c r="C62" s="129" t="s">
        <v>323</v>
      </c>
      <c r="D62" s="120"/>
      <c r="E62" s="121" t="s">
        <v>324</v>
      </c>
    </row>
    <row r="63" spans="2:5" s="122" customFormat="1" ht="12" customHeight="1">
      <c r="B63" s="123" t="s">
        <v>325</v>
      </c>
      <c r="C63" s="124" t="s">
        <v>326</v>
      </c>
      <c r="D63" s="172">
        <v>0</v>
      </c>
      <c r="E63" s="121" t="s">
        <v>327</v>
      </c>
    </row>
    <row r="64" spans="2:5" s="122" customFormat="1" ht="12" customHeight="1">
      <c r="B64" s="125" t="s">
        <v>328</v>
      </c>
      <c r="C64" s="126" t="s">
        <v>329</v>
      </c>
      <c r="D64" s="172">
        <v>0</v>
      </c>
      <c r="E64" s="121" t="s">
        <v>330</v>
      </c>
    </row>
    <row r="65" spans="2:5" s="122" customFormat="1" ht="12" customHeight="1" thickBot="1">
      <c r="B65" s="127" t="s">
        <v>331</v>
      </c>
      <c r="C65" s="134" t="s">
        <v>332</v>
      </c>
      <c r="D65" s="172">
        <v>0</v>
      </c>
      <c r="E65" s="121" t="s">
        <v>333</v>
      </c>
    </row>
    <row r="66" spans="2:5" s="122" customFormat="1" ht="12" customHeight="1" thickBot="1">
      <c r="B66" s="133" t="s">
        <v>334</v>
      </c>
      <c r="C66" s="129" t="s">
        <v>335</v>
      </c>
      <c r="D66" s="120">
        <f>D69</f>
        <v>0</v>
      </c>
      <c r="E66" s="121" t="s">
        <v>336</v>
      </c>
    </row>
    <row r="67" spans="2:5" s="122" customFormat="1" ht="13.5" customHeight="1">
      <c r="B67" s="123" t="s">
        <v>102</v>
      </c>
      <c r="C67" s="124" t="s">
        <v>337</v>
      </c>
      <c r="D67" s="172">
        <v>0</v>
      </c>
      <c r="E67" s="121" t="s">
        <v>338</v>
      </c>
    </row>
    <row r="68" spans="2:5" s="122" customFormat="1" ht="12" customHeight="1">
      <c r="B68" s="125" t="s">
        <v>103</v>
      </c>
      <c r="C68" s="126" t="s">
        <v>339</v>
      </c>
      <c r="D68" s="172">
        <v>0</v>
      </c>
      <c r="E68" s="121" t="s">
        <v>340</v>
      </c>
    </row>
    <row r="69" spans="2:5" s="122" customFormat="1" ht="12" customHeight="1">
      <c r="B69" s="125" t="s">
        <v>341</v>
      </c>
      <c r="C69" s="126" t="s">
        <v>342</v>
      </c>
      <c r="D69" s="172">
        <v>0</v>
      </c>
      <c r="E69" s="121" t="s">
        <v>343</v>
      </c>
    </row>
    <row r="70" spans="2:5" s="122" customFormat="1" ht="12" customHeight="1" thickBot="1">
      <c r="B70" s="127" t="s">
        <v>344</v>
      </c>
      <c r="C70" s="128" t="s">
        <v>345</v>
      </c>
      <c r="D70" s="172">
        <v>0</v>
      </c>
      <c r="E70" s="121" t="s">
        <v>346</v>
      </c>
    </row>
    <row r="71" spans="2:5" s="122" customFormat="1" ht="12" customHeight="1" thickBot="1">
      <c r="B71" s="133" t="s">
        <v>347</v>
      </c>
      <c r="C71" s="129" t="s">
        <v>348</v>
      </c>
      <c r="D71" s="120">
        <f>D72</f>
        <v>2067326</v>
      </c>
      <c r="E71" s="121" t="s">
        <v>349</v>
      </c>
    </row>
    <row r="72" spans="2:5" s="122" customFormat="1" ht="12" customHeight="1">
      <c r="B72" s="123" t="s">
        <v>139</v>
      </c>
      <c r="C72" s="124" t="s">
        <v>350</v>
      </c>
      <c r="D72" s="172">
        <v>2067326</v>
      </c>
      <c r="E72" s="121" t="s">
        <v>351</v>
      </c>
    </row>
    <row r="73" spans="2:5" s="122" customFormat="1" ht="12" customHeight="1" thickBot="1">
      <c r="B73" s="127" t="s">
        <v>140</v>
      </c>
      <c r="C73" s="128" t="s">
        <v>352</v>
      </c>
      <c r="D73" s="172">
        <v>0</v>
      </c>
      <c r="E73" s="121" t="s">
        <v>353</v>
      </c>
    </row>
    <row r="74" spans="2:5" s="122" customFormat="1" ht="12" customHeight="1" thickBot="1">
      <c r="B74" s="133" t="s">
        <v>354</v>
      </c>
      <c r="C74" s="129" t="s">
        <v>355</v>
      </c>
      <c r="D74" s="120">
        <f>SUM(D75:D77)</f>
        <v>191488401</v>
      </c>
      <c r="E74" s="121" t="s">
        <v>356</v>
      </c>
    </row>
    <row r="75" spans="2:5" s="122" customFormat="1" ht="12" customHeight="1">
      <c r="B75" s="183" t="s">
        <v>357</v>
      </c>
      <c r="C75" s="180" t="s">
        <v>358</v>
      </c>
      <c r="D75" s="172"/>
      <c r="E75" s="121" t="s">
        <v>359</v>
      </c>
    </row>
    <row r="76" spans="2:5" s="122" customFormat="1" ht="12" customHeight="1">
      <c r="B76" s="183" t="s">
        <v>360</v>
      </c>
      <c r="C76" s="181" t="s">
        <v>361</v>
      </c>
      <c r="D76" s="172">
        <v>0</v>
      </c>
      <c r="E76" s="121" t="s">
        <v>362</v>
      </c>
    </row>
    <row r="77" spans="2:5" s="122" customFormat="1" ht="12" customHeight="1" thickBot="1">
      <c r="B77" s="184" t="s">
        <v>363</v>
      </c>
      <c r="C77" s="182" t="s">
        <v>453</v>
      </c>
      <c r="D77" s="172">
        <v>191488401</v>
      </c>
      <c r="E77" s="121" t="s">
        <v>365</v>
      </c>
    </row>
    <row r="78" spans="2:5" s="122" customFormat="1" ht="12" customHeight="1" thickBot="1">
      <c r="B78" s="133" t="s">
        <v>366</v>
      </c>
      <c r="C78" s="129" t="s">
        <v>367</v>
      </c>
      <c r="D78" s="120"/>
      <c r="E78" s="121" t="s">
        <v>368</v>
      </c>
    </row>
    <row r="79" spans="2:5" s="122" customFormat="1" ht="12" customHeight="1">
      <c r="B79" s="135" t="s">
        <v>369</v>
      </c>
      <c r="C79" s="124" t="s">
        <v>370</v>
      </c>
      <c r="D79" s="172">
        <v>0</v>
      </c>
      <c r="E79" s="121" t="s">
        <v>371</v>
      </c>
    </row>
    <row r="80" spans="2:5" s="122" customFormat="1" ht="12" customHeight="1">
      <c r="B80" s="136" t="s">
        <v>372</v>
      </c>
      <c r="C80" s="126" t="s">
        <v>373</v>
      </c>
      <c r="D80" s="172">
        <v>0</v>
      </c>
      <c r="E80" s="121" t="s">
        <v>374</v>
      </c>
    </row>
    <row r="81" spans="2:5" s="122" customFormat="1" ht="12" customHeight="1">
      <c r="B81" s="136" t="s">
        <v>375</v>
      </c>
      <c r="C81" s="126" t="s">
        <v>376</v>
      </c>
      <c r="D81" s="172">
        <v>0</v>
      </c>
      <c r="E81" s="121" t="s">
        <v>377</v>
      </c>
    </row>
    <row r="82" spans="2:5" s="122" customFormat="1" ht="12" customHeight="1" thickBot="1">
      <c r="B82" s="137" t="s">
        <v>378</v>
      </c>
      <c r="C82" s="130" t="s">
        <v>379</v>
      </c>
      <c r="D82" s="172">
        <v>0</v>
      </c>
      <c r="E82" s="121" t="s">
        <v>380</v>
      </c>
    </row>
    <row r="83" spans="2:5" s="122" customFormat="1" ht="12" customHeight="1" thickBot="1">
      <c r="B83" s="133" t="s">
        <v>381</v>
      </c>
      <c r="C83" s="129" t="s">
        <v>382</v>
      </c>
      <c r="D83" s="175">
        <v>0</v>
      </c>
      <c r="E83" s="121" t="s">
        <v>383</v>
      </c>
    </row>
    <row r="84" spans="2:5" s="122" customFormat="1" ht="12" customHeight="1" thickBot="1">
      <c r="B84" s="133" t="s">
        <v>384</v>
      </c>
      <c r="C84" s="138" t="s">
        <v>385</v>
      </c>
      <c r="D84" s="132">
        <f>D66+D71+D74</f>
        <v>193555727</v>
      </c>
      <c r="E84" s="121" t="s">
        <v>386</v>
      </c>
    </row>
    <row r="85" spans="2:5" s="122" customFormat="1" ht="21.75" thickBot="1">
      <c r="B85" s="139" t="s">
        <v>387</v>
      </c>
      <c r="C85" s="140" t="s">
        <v>388</v>
      </c>
      <c r="D85" s="132">
        <f>D61+D84</f>
        <v>199483667</v>
      </c>
      <c r="E85" s="121" t="s">
        <v>389</v>
      </c>
    </row>
    <row r="86" spans="2:5" s="122" customFormat="1" ht="12" customHeight="1">
      <c r="B86" s="141"/>
      <c r="C86" s="141"/>
      <c r="D86" s="142"/>
      <c r="E86" s="121"/>
    </row>
    <row r="87" spans="2:5" ht="16.5" customHeight="1">
      <c r="B87" s="280" t="s">
        <v>30</v>
      </c>
      <c r="C87" s="280"/>
      <c r="D87" s="280"/>
      <c r="E87" s="113"/>
    </row>
    <row r="88" spans="2:5" ht="16.5" customHeight="1" thickBot="1">
      <c r="B88" s="143" t="s">
        <v>107</v>
      </c>
      <c r="C88" s="143"/>
      <c r="D88" s="144"/>
      <c r="E88" s="113"/>
    </row>
    <row r="89" spans="2:5" ht="16.5" customHeight="1">
      <c r="B89" s="281" t="s">
        <v>47</v>
      </c>
      <c r="C89" s="283" t="s">
        <v>390</v>
      </c>
      <c r="D89" s="169">
        <f>+D3</f>
        <v>2020</v>
      </c>
      <c r="E89" s="113"/>
    </row>
    <row r="90" spans="2:5" ht="37.5" customHeight="1" thickBot="1">
      <c r="B90" s="282"/>
      <c r="C90" s="284"/>
      <c r="D90" s="114" t="s">
        <v>194</v>
      </c>
      <c r="E90" s="113"/>
    </row>
    <row r="91" spans="2:5" s="118" customFormat="1" ht="12" customHeight="1" thickBot="1">
      <c r="B91" s="115" t="s">
        <v>195</v>
      </c>
      <c r="C91" s="116" t="s">
        <v>196</v>
      </c>
      <c r="D91" s="145" t="s">
        <v>197</v>
      </c>
      <c r="E91" s="117"/>
    </row>
    <row r="92" spans="2:5" ht="12" customHeight="1" thickBot="1">
      <c r="B92" s="146" t="s">
        <v>3</v>
      </c>
      <c r="C92" s="147" t="s">
        <v>391</v>
      </c>
      <c r="D92" s="176">
        <f>SUM(D93:D97)</f>
        <v>199483667</v>
      </c>
      <c r="E92" s="113" t="s">
        <v>199</v>
      </c>
    </row>
    <row r="93" spans="2:5" ht="12" customHeight="1">
      <c r="B93" s="148" t="s">
        <v>74</v>
      </c>
      <c r="C93" s="103" t="s">
        <v>31</v>
      </c>
      <c r="D93" s="149">
        <v>140782435</v>
      </c>
      <c r="E93" s="113" t="s">
        <v>201</v>
      </c>
    </row>
    <row r="94" spans="2:5" ht="12" customHeight="1">
      <c r="B94" s="125" t="s">
        <v>75</v>
      </c>
      <c r="C94" s="104" t="s">
        <v>147</v>
      </c>
      <c r="D94" s="150">
        <v>25106703</v>
      </c>
      <c r="E94" s="113" t="s">
        <v>203</v>
      </c>
    </row>
    <row r="95" spans="2:5" ht="12" customHeight="1">
      <c r="B95" s="125" t="s">
        <v>76</v>
      </c>
      <c r="C95" s="104" t="s">
        <v>100</v>
      </c>
      <c r="D95" s="171">
        <v>33594529</v>
      </c>
      <c r="E95" s="113" t="s">
        <v>205</v>
      </c>
    </row>
    <row r="96" spans="2:5" ht="12" customHeight="1">
      <c r="B96" s="125" t="s">
        <v>77</v>
      </c>
      <c r="C96" s="151" t="s">
        <v>148</v>
      </c>
      <c r="D96" s="171"/>
      <c r="E96" s="113" t="s">
        <v>207</v>
      </c>
    </row>
    <row r="97" spans="2:5" ht="12" customHeight="1">
      <c r="B97" s="125" t="s">
        <v>89</v>
      </c>
      <c r="C97" s="152" t="s">
        <v>149</v>
      </c>
      <c r="D97" s="171"/>
      <c r="E97" s="113" t="s">
        <v>209</v>
      </c>
    </row>
    <row r="98" spans="2:5" ht="12" customHeight="1">
      <c r="B98" s="125" t="s">
        <v>78</v>
      </c>
      <c r="C98" s="104" t="s">
        <v>392</v>
      </c>
      <c r="D98" s="171">
        <v>0</v>
      </c>
      <c r="E98" s="113" t="s">
        <v>211</v>
      </c>
    </row>
    <row r="99" spans="2:5" ht="12" customHeight="1">
      <c r="B99" s="125" t="s">
        <v>79</v>
      </c>
      <c r="C99" s="153" t="s">
        <v>393</v>
      </c>
      <c r="D99" s="171">
        <v>0</v>
      </c>
      <c r="E99" s="113" t="s">
        <v>213</v>
      </c>
    </row>
    <row r="100" spans="2:5" ht="22.5">
      <c r="B100" s="125" t="s">
        <v>90</v>
      </c>
      <c r="C100" s="154" t="s">
        <v>394</v>
      </c>
      <c r="D100" s="171">
        <v>0</v>
      </c>
      <c r="E100" s="113" t="s">
        <v>215</v>
      </c>
    </row>
    <row r="101" spans="2:5" ht="22.5">
      <c r="B101" s="125" t="s">
        <v>91</v>
      </c>
      <c r="C101" s="154" t="s">
        <v>395</v>
      </c>
      <c r="D101" s="171">
        <v>0</v>
      </c>
      <c r="E101" s="113" t="s">
        <v>217</v>
      </c>
    </row>
    <row r="102" spans="2:5" ht="12" customHeight="1">
      <c r="B102" s="125" t="s">
        <v>92</v>
      </c>
      <c r="C102" s="153" t="s">
        <v>396</v>
      </c>
      <c r="D102" s="171"/>
      <c r="E102" s="113" t="s">
        <v>219</v>
      </c>
    </row>
    <row r="103" spans="2:5" ht="12" customHeight="1">
      <c r="B103" s="125" t="s">
        <v>93</v>
      </c>
      <c r="C103" s="153" t="s">
        <v>397</v>
      </c>
      <c r="D103" s="171">
        <v>0</v>
      </c>
      <c r="E103" s="113" t="s">
        <v>221</v>
      </c>
    </row>
    <row r="104" spans="2:5" ht="22.5">
      <c r="B104" s="125" t="s">
        <v>95</v>
      </c>
      <c r="C104" s="154" t="s">
        <v>398</v>
      </c>
      <c r="D104" s="171">
        <v>0</v>
      </c>
      <c r="E104" s="113" t="s">
        <v>223</v>
      </c>
    </row>
    <row r="105" spans="2:5" ht="12" customHeight="1">
      <c r="B105" s="155" t="s">
        <v>150</v>
      </c>
      <c r="C105" s="156" t="s">
        <v>399</v>
      </c>
      <c r="D105" s="171">
        <v>0</v>
      </c>
      <c r="E105" s="113" t="s">
        <v>225</v>
      </c>
    </row>
    <row r="106" spans="2:5" ht="12" customHeight="1">
      <c r="B106" s="125" t="s">
        <v>400</v>
      </c>
      <c r="C106" s="156" t="s">
        <v>401</v>
      </c>
      <c r="D106" s="171">
        <v>0</v>
      </c>
      <c r="E106" s="113" t="s">
        <v>227</v>
      </c>
    </row>
    <row r="107" spans="2:5" ht="12.75" customHeight="1" thickBot="1">
      <c r="B107" s="157" t="s">
        <v>402</v>
      </c>
      <c r="C107" s="158" t="s">
        <v>403</v>
      </c>
      <c r="D107" s="159"/>
      <c r="E107" s="113" t="s">
        <v>229</v>
      </c>
    </row>
    <row r="108" spans="2:5" ht="12" customHeight="1" thickBot="1">
      <c r="B108" s="119" t="s">
        <v>4</v>
      </c>
      <c r="C108" s="109" t="s">
        <v>404</v>
      </c>
      <c r="D108" s="120">
        <f>SUM(D109:D113)</f>
        <v>0</v>
      </c>
      <c r="E108" s="113" t="s">
        <v>231</v>
      </c>
    </row>
    <row r="109" spans="2:5" ht="12" customHeight="1">
      <c r="B109" s="123" t="s">
        <v>80</v>
      </c>
      <c r="C109" s="104" t="s">
        <v>405</v>
      </c>
      <c r="D109" s="170"/>
      <c r="E109" s="113" t="s">
        <v>233</v>
      </c>
    </row>
    <row r="110" spans="2:5" ht="12" customHeight="1">
      <c r="B110" s="123" t="s">
        <v>81</v>
      </c>
      <c r="C110" s="160" t="s">
        <v>406</v>
      </c>
      <c r="D110" s="170"/>
      <c r="E110" s="113" t="s">
        <v>235</v>
      </c>
    </row>
    <row r="111" spans="2:5" ht="15.75">
      <c r="B111" s="123" t="s">
        <v>82</v>
      </c>
      <c r="C111" s="160" t="s">
        <v>152</v>
      </c>
      <c r="D111" s="150"/>
      <c r="E111" s="113" t="s">
        <v>237</v>
      </c>
    </row>
    <row r="112" spans="2:5" ht="12" customHeight="1">
      <c r="B112" s="123" t="s">
        <v>83</v>
      </c>
      <c r="C112" s="160" t="s">
        <v>407</v>
      </c>
      <c r="D112" s="150">
        <v>0</v>
      </c>
      <c r="E112" s="113" t="s">
        <v>239</v>
      </c>
    </row>
    <row r="113" spans="2:5" ht="12" customHeight="1">
      <c r="B113" s="123" t="s">
        <v>84</v>
      </c>
      <c r="C113" s="130" t="s">
        <v>408</v>
      </c>
      <c r="D113" s="150">
        <f>SUM(D114:D121)</f>
        <v>0</v>
      </c>
      <c r="E113" s="113" t="s">
        <v>241</v>
      </c>
    </row>
    <row r="114" spans="2:5" ht="21.75" customHeight="1">
      <c r="B114" s="123" t="s">
        <v>94</v>
      </c>
      <c r="C114" s="161" t="s">
        <v>409</v>
      </c>
      <c r="D114" s="150">
        <v>0</v>
      </c>
      <c r="E114" s="113" t="s">
        <v>243</v>
      </c>
    </row>
    <row r="115" spans="2:5" ht="24" customHeight="1">
      <c r="B115" s="123" t="s">
        <v>98</v>
      </c>
      <c r="C115" s="162" t="s">
        <v>410</v>
      </c>
      <c r="D115" s="150">
        <v>0</v>
      </c>
      <c r="E115" s="113" t="s">
        <v>246</v>
      </c>
    </row>
    <row r="116" spans="2:5" ht="22.5" hidden="1">
      <c r="B116" s="123" t="s">
        <v>155</v>
      </c>
      <c r="C116" s="154" t="s">
        <v>395</v>
      </c>
      <c r="D116" s="150">
        <v>0</v>
      </c>
      <c r="E116" s="113" t="s">
        <v>249</v>
      </c>
    </row>
    <row r="117" spans="2:5" ht="12" customHeight="1">
      <c r="B117" s="123" t="s">
        <v>156</v>
      </c>
      <c r="C117" s="154" t="s">
        <v>411</v>
      </c>
      <c r="D117" s="150">
        <v>0</v>
      </c>
      <c r="E117" s="113" t="s">
        <v>251</v>
      </c>
    </row>
    <row r="118" spans="2:5" ht="12" customHeight="1">
      <c r="B118" s="123" t="s">
        <v>157</v>
      </c>
      <c r="C118" s="154" t="s">
        <v>412</v>
      </c>
      <c r="D118" s="150">
        <v>0</v>
      </c>
      <c r="E118" s="113" t="s">
        <v>254</v>
      </c>
    </row>
    <row r="119" spans="2:5" s="163" customFormat="1" ht="22.5">
      <c r="B119" s="123" t="s">
        <v>158</v>
      </c>
      <c r="C119" s="154" t="s">
        <v>398</v>
      </c>
      <c r="D119" s="150"/>
      <c r="E119" s="113" t="s">
        <v>257</v>
      </c>
    </row>
    <row r="120" spans="2:5" ht="12" customHeight="1">
      <c r="B120" s="123" t="s">
        <v>413</v>
      </c>
      <c r="C120" s="154" t="s">
        <v>414</v>
      </c>
      <c r="D120" s="150">
        <v>0</v>
      </c>
      <c r="E120" s="113" t="s">
        <v>259</v>
      </c>
    </row>
    <row r="121" spans="2:5" ht="13.5" customHeight="1" thickBot="1">
      <c r="B121" s="155" t="s">
        <v>415</v>
      </c>
      <c r="C121" s="154" t="s">
        <v>416</v>
      </c>
      <c r="D121" s="171">
        <v>0</v>
      </c>
      <c r="E121" s="113" t="s">
        <v>261</v>
      </c>
    </row>
    <row r="122" spans="2:5" ht="12" customHeight="1" thickBot="1">
      <c r="B122" s="119" t="s">
        <v>5</v>
      </c>
      <c r="C122" s="107" t="s">
        <v>417</v>
      </c>
      <c r="D122" s="120">
        <f>SUM(D123:D124)</f>
        <v>0</v>
      </c>
      <c r="E122" s="113" t="s">
        <v>263</v>
      </c>
    </row>
    <row r="123" spans="2:5" ht="12" customHeight="1">
      <c r="B123" s="123" t="s">
        <v>61</v>
      </c>
      <c r="C123" s="106" t="s">
        <v>40</v>
      </c>
      <c r="D123" s="170"/>
      <c r="E123" s="113" t="s">
        <v>265</v>
      </c>
    </row>
    <row r="124" spans="2:5" ht="12" customHeight="1" thickBot="1">
      <c r="B124" s="127" t="s">
        <v>62</v>
      </c>
      <c r="C124" s="160" t="s">
        <v>41</v>
      </c>
      <c r="D124" s="171"/>
      <c r="E124" s="113" t="s">
        <v>267</v>
      </c>
    </row>
    <row r="125" spans="2:5" ht="12" customHeight="1" thickBot="1">
      <c r="B125" s="119" t="s">
        <v>6</v>
      </c>
      <c r="C125" s="107" t="s">
        <v>418</v>
      </c>
      <c r="D125" s="120">
        <f>D92+D108+D122</f>
        <v>199483667</v>
      </c>
      <c r="E125" s="113" t="s">
        <v>269</v>
      </c>
    </row>
    <row r="126" spans="2:5" ht="12" customHeight="1" thickBot="1">
      <c r="B126" s="119" t="s">
        <v>7</v>
      </c>
      <c r="C126" s="107" t="s">
        <v>419</v>
      </c>
      <c r="D126" s="120"/>
      <c r="E126" s="113" t="s">
        <v>271</v>
      </c>
    </row>
    <row r="127" spans="2:5" ht="12" customHeight="1">
      <c r="B127" s="123" t="s">
        <v>67</v>
      </c>
      <c r="C127" s="106" t="s">
        <v>420</v>
      </c>
      <c r="D127" s="150">
        <v>0</v>
      </c>
      <c r="E127" s="113" t="s">
        <v>273</v>
      </c>
    </row>
    <row r="128" spans="2:5" ht="12" customHeight="1">
      <c r="B128" s="123" t="s">
        <v>68</v>
      </c>
      <c r="C128" s="106" t="s">
        <v>421</v>
      </c>
      <c r="D128" s="150">
        <v>0</v>
      </c>
      <c r="E128" s="113" t="s">
        <v>275</v>
      </c>
    </row>
    <row r="129" spans="2:5" ht="12" customHeight="1" thickBot="1">
      <c r="B129" s="155" t="s">
        <v>69</v>
      </c>
      <c r="C129" s="105" t="s">
        <v>422</v>
      </c>
      <c r="D129" s="150">
        <v>0</v>
      </c>
      <c r="E129" s="113" t="s">
        <v>278</v>
      </c>
    </row>
    <row r="130" spans="2:5" ht="12" customHeight="1" thickBot="1">
      <c r="B130" s="119" t="s">
        <v>8</v>
      </c>
      <c r="C130" s="107" t="s">
        <v>423</v>
      </c>
      <c r="D130" s="120"/>
      <c r="E130" s="113" t="s">
        <v>281</v>
      </c>
    </row>
    <row r="131" spans="2:5" ht="12" customHeight="1">
      <c r="B131" s="123" t="s">
        <v>70</v>
      </c>
      <c r="C131" s="106" t="s">
        <v>424</v>
      </c>
      <c r="D131" s="150">
        <v>0</v>
      </c>
      <c r="E131" s="113" t="s">
        <v>283</v>
      </c>
    </row>
    <row r="132" spans="2:5" ht="12" customHeight="1">
      <c r="B132" s="123" t="s">
        <v>71</v>
      </c>
      <c r="C132" s="106" t="s">
        <v>425</v>
      </c>
      <c r="D132" s="150">
        <v>0</v>
      </c>
      <c r="E132" s="113" t="s">
        <v>285</v>
      </c>
    </row>
    <row r="133" spans="2:5" ht="12" customHeight="1">
      <c r="B133" s="123" t="s">
        <v>288</v>
      </c>
      <c r="C133" s="106" t="s">
        <v>426</v>
      </c>
      <c r="D133" s="150">
        <v>0</v>
      </c>
      <c r="E133" s="113" t="s">
        <v>287</v>
      </c>
    </row>
    <row r="134" spans="2:5" ht="12" customHeight="1" thickBot="1">
      <c r="B134" s="155" t="s">
        <v>291</v>
      </c>
      <c r="C134" s="105" t="s">
        <v>427</v>
      </c>
      <c r="D134" s="150">
        <v>0</v>
      </c>
      <c r="E134" s="113" t="s">
        <v>290</v>
      </c>
    </row>
    <row r="135" spans="2:5" ht="12" customHeight="1" thickBot="1">
      <c r="B135" s="119" t="s">
        <v>9</v>
      </c>
      <c r="C135" s="107" t="s">
        <v>428</v>
      </c>
      <c r="D135" s="132">
        <f>D137+D138</f>
        <v>0</v>
      </c>
      <c r="E135" s="113" t="s">
        <v>293</v>
      </c>
    </row>
    <row r="136" spans="2:5" ht="12" customHeight="1">
      <c r="B136" s="123" t="s">
        <v>72</v>
      </c>
      <c r="C136" s="106" t="s">
        <v>429</v>
      </c>
      <c r="D136" s="150">
        <v>0</v>
      </c>
      <c r="E136" s="113" t="s">
        <v>296</v>
      </c>
    </row>
    <row r="137" spans="2:5" ht="12" customHeight="1">
      <c r="B137" s="123" t="s">
        <v>73</v>
      </c>
      <c r="C137" s="106" t="s">
        <v>430</v>
      </c>
      <c r="D137" s="150"/>
      <c r="E137" s="113" t="s">
        <v>298</v>
      </c>
    </row>
    <row r="138" spans="2:5" ht="12" customHeight="1">
      <c r="B138" s="123" t="s">
        <v>136</v>
      </c>
      <c r="C138" s="106" t="s">
        <v>431</v>
      </c>
      <c r="D138" s="150"/>
      <c r="E138" s="113"/>
    </row>
    <row r="139" spans="2:5" ht="12" customHeight="1">
      <c r="B139" s="123" t="s">
        <v>305</v>
      </c>
      <c r="C139" s="106" t="s">
        <v>432</v>
      </c>
      <c r="D139" s="150">
        <v>0</v>
      </c>
      <c r="E139" s="113" t="s">
        <v>300</v>
      </c>
    </row>
    <row r="140" spans="2:5" ht="12" customHeight="1" thickBot="1">
      <c r="B140" s="123" t="s">
        <v>433</v>
      </c>
      <c r="C140" s="105" t="s">
        <v>434</v>
      </c>
      <c r="D140" s="150">
        <v>0</v>
      </c>
      <c r="E140" s="113" t="s">
        <v>302</v>
      </c>
    </row>
    <row r="141" spans="2:8" ht="15" customHeight="1" thickBot="1">
      <c r="B141" s="119" t="s">
        <v>10</v>
      </c>
      <c r="C141" s="107" t="s">
        <v>435</v>
      </c>
      <c r="D141" s="177"/>
      <c r="E141" s="113" t="s">
        <v>304</v>
      </c>
      <c r="F141" s="164"/>
      <c r="G141" s="164"/>
      <c r="H141" s="164"/>
    </row>
    <row r="142" spans="2:5" s="122" customFormat="1" ht="12.75" customHeight="1">
      <c r="B142" s="123" t="s">
        <v>137</v>
      </c>
      <c r="C142" s="106" t="s">
        <v>436</v>
      </c>
      <c r="D142" s="150">
        <v>0</v>
      </c>
      <c r="E142" s="113" t="s">
        <v>307</v>
      </c>
    </row>
    <row r="143" spans="2:5" ht="12.75" customHeight="1">
      <c r="B143" s="123" t="s">
        <v>138</v>
      </c>
      <c r="C143" s="106" t="s">
        <v>437</v>
      </c>
      <c r="D143" s="150">
        <v>0</v>
      </c>
      <c r="E143" s="113" t="s">
        <v>309</v>
      </c>
    </row>
    <row r="144" spans="2:5" ht="12.75" customHeight="1">
      <c r="B144" s="123" t="s">
        <v>314</v>
      </c>
      <c r="C144" s="106" t="s">
        <v>438</v>
      </c>
      <c r="D144" s="150">
        <v>0</v>
      </c>
      <c r="E144" s="113" t="s">
        <v>311</v>
      </c>
    </row>
    <row r="145" spans="2:5" ht="12.75" customHeight="1" thickBot="1">
      <c r="B145" s="123" t="s">
        <v>317</v>
      </c>
      <c r="C145" s="106" t="s">
        <v>439</v>
      </c>
      <c r="D145" s="150">
        <v>0</v>
      </c>
      <c r="E145" s="113" t="s">
        <v>313</v>
      </c>
    </row>
    <row r="146" spans="2:5" ht="16.5" thickBot="1">
      <c r="B146" s="119" t="s">
        <v>11</v>
      </c>
      <c r="C146" s="107" t="s">
        <v>440</v>
      </c>
      <c r="D146" s="165">
        <f>D126+D130+D135</f>
        <v>0</v>
      </c>
      <c r="E146" s="113" t="s">
        <v>316</v>
      </c>
    </row>
    <row r="147" spans="2:5" ht="16.5" thickBot="1">
      <c r="B147" s="166" t="s">
        <v>12</v>
      </c>
      <c r="C147" s="167" t="s">
        <v>441</v>
      </c>
      <c r="D147" s="165">
        <f>D125+D135</f>
        <v>199483667</v>
      </c>
      <c r="E147" s="113" t="s">
        <v>319</v>
      </c>
    </row>
    <row r="149" ht="7.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</sheetData>
  <sheetProtection/>
  <mergeCells count="6">
    <mergeCell ref="B1:D1"/>
    <mergeCell ref="B3:B4"/>
    <mergeCell ref="C3:C4"/>
    <mergeCell ref="B87:D87"/>
    <mergeCell ref="B89:B90"/>
    <mergeCell ref="C89:C90"/>
  </mergeCells>
  <printOptions horizontalCentered="1"/>
  <pageMargins left="0.7874015748031497" right="0.7874015748031497" top="1.4566929133858268" bottom="0.8661417322834646" header="0.5" footer="0.5"/>
  <pageSetup horizontalDpi="600" verticalDpi="600" orientation="portrait" paperSize="9" scale="80" r:id="rId1"/>
  <headerFooter alignWithMargins="0">
    <oddHeader>&amp;C&amp;"Times New Roman CE,Félkövér"&amp;12
Győr-Moson-Sopron Megyei Önkormányzati Hivatal
2020. ÉVI KÖLTSÉGVETÉSÉNEK PÉNZÜGYI MÉRLEGE&amp;10
&amp;R&amp;"Times New Roman CE,Félkövér dőlt"&amp;11 1.2. melléklet a ....../2020. (......) önkormányzati rendelethez</oddHeader>
  </headerFooter>
  <rowBreaks count="1" manualBreakCount="1">
    <brk id="86" min="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7"/>
  <sheetViews>
    <sheetView workbookViewId="0" topLeftCell="A10">
      <selection activeCell="C11" sqref="C11"/>
    </sheetView>
  </sheetViews>
  <sheetFormatPr defaultColWidth="9.00390625" defaultRowHeight="12.75"/>
  <cols>
    <col min="1" max="1" width="55.875" style="187" customWidth="1"/>
    <col min="2" max="2" width="17.50390625" style="187" customWidth="1"/>
    <col min="3" max="3" width="15.50390625" style="187" customWidth="1"/>
    <col min="4" max="4" width="15.00390625" style="187" customWidth="1"/>
    <col min="5" max="5" width="15.625" style="187" customWidth="1"/>
    <col min="6" max="6" width="15.00390625" style="187" customWidth="1"/>
    <col min="7" max="7" width="16.875" style="187" customWidth="1"/>
    <col min="8" max="8" width="14.125" style="187" customWidth="1"/>
    <col min="9" max="9" width="16.00390625" style="187" customWidth="1"/>
    <col min="10" max="10" width="16.50390625" style="187" customWidth="1"/>
    <col min="11" max="16384" width="9.375" style="187" customWidth="1"/>
  </cols>
  <sheetData>
    <row r="1" spans="1:9" ht="15.75">
      <c r="A1" s="185"/>
      <c r="B1" s="185"/>
      <c r="C1" s="185"/>
      <c r="D1" s="185"/>
      <c r="E1" s="185"/>
      <c r="F1" s="185"/>
      <c r="G1" s="185"/>
      <c r="H1" s="185"/>
      <c r="I1" s="186"/>
    </row>
    <row r="2" spans="1:9" ht="15.75">
      <c r="A2" s="185"/>
      <c r="B2" s="185"/>
      <c r="C2" s="185"/>
      <c r="D2" s="185"/>
      <c r="E2" s="185"/>
      <c r="F2" s="185"/>
      <c r="G2" s="185"/>
      <c r="H2" s="185"/>
      <c r="I2" s="185"/>
    </row>
    <row r="3" spans="1:9" ht="15.75">
      <c r="A3" s="185"/>
      <c r="B3" s="185"/>
      <c r="C3" s="185"/>
      <c r="D3" s="185"/>
      <c r="E3" s="185"/>
      <c r="F3" s="185"/>
      <c r="G3" s="185"/>
      <c r="H3" s="185"/>
      <c r="I3" s="185"/>
    </row>
    <row r="4" spans="1:9" ht="15.75">
      <c r="A4" s="185"/>
      <c r="B4" s="185"/>
      <c r="C4" s="185"/>
      <c r="D4" s="185"/>
      <c r="E4" s="185"/>
      <c r="F4" s="185"/>
      <c r="G4" s="185"/>
      <c r="H4" s="185"/>
      <c r="I4" s="186" t="s">
        <v>474</v>
      </c>
    </row>
    <row r="5" spans="1:9" ht="24.75" customHeight="1">
      <c r="A5" s="285"/>
      <c r="B5" s="285"/>
      <c r="C5" s="285"/>
      <c r="D5" s="285"/>
      <c r="E5" s="285"/>
      <c r="F5" s="285"/>
      <c r="G5" s="285"/>
      <c r="H5" s="285"/>
      <c r="I5" s="285"/>
    </row>
    <row r="6" spans="1:9" ht="24.75" customHeight="1">
      <c r="A6" s="285" t="s">
        <v>475</v>
      </c>
      <c r="B6" s="285"/>
      <c r="C6" s="285"/>
      <c r="D6" s="285"/>
      <c r="E6" s="285"/>
      <c r="F6" s="285"/>
      <c r="G6" s="285"/>
      <c r="H6" s="285"/>
      <c r="I6" s="285"/>
    </row>
    <row r="7" spans="1:9" ht="15.75">
      <c r="A7" s="185"/>
      <c r="B7" s="185"/>
      <c r="C7" s="185"/>
      <c r="D7" s="185"/>
      <c r="E7" s="185"/>
      <c r="F7" s="185"/>
      <c r="G7" s="185"/>
      <c r="H7" s="185"/>
      <c r="I7" s="185"/>
    </row>
    <row r="8" spans="1:10" ht="16.5" customHeight="1" thickBot="1">
      <c r="A8" s="185"/>
      <c r="B8" s="185"/>
      <c r="C8" s="185"/>
      <c r="D8" s="185"/>
      <c r="E8" s="185"/>
      <c r="F8" s="185"/>
      <c r="G8" s="185"/>
      <c r="H8" s="185"/>
      <c r="I8" s="185"/>
      <c r="J8" s="187" t="s">
        <v>454</v>
      </c>
    </row>
    <row r="9" spans="1:10" ht="25.5" customHeight="1" thickBot="1">
      <c r="A9" s="286" t="s">
        <v>455</v>
      </c>
      <c r="B9" s="287" t="str">
        <f>'4.1.sz.mell Összesen'!C4</f>
        <v>2020. évi előirányzat</v>
      </c>
      <c r="C9" s="287"/>
      <c r="D9" s="287"/>
      <c r="E9" s="287"/>
      <c r="F9" s="287"/>
      <c r="G9" s="287"/>
      <c r="H9" s="287"/>
      <c r="I9" s="287"/>
      <c r="J9" s="188"/>
    </row>
    <row r="10" spans="1:10" ht="22.5" customHeight="1" thickBot="1">
      <c r="A10" s="286"/>
      <c r="B10" s="287" t="s">
        <v>456</v>
      </c>
      <c r="C10" s="287"/>
      <c r="D10" s="287"/>
      <c r="E10" s="287" t="s">
        <v>39</v>
      </c>
      <c r="F10" s="287"/>
      <c r="G10" s="287"/>
      <c r="H10" s="287"/>
      <c r="I10" s="287"/>
      <c r="J10" s="188"/>
    </row>
    <row r="11" spans="1:10" ht="49.5" customHeight="1" thickBot="1">
      <c r="A11" s="286"/>
      <c r="B11" s="189" t="s">
        <v>457</v>
      </c>
      <c r="C11" s="189" t="s">
        <v>476</v>
      </c>
      <c r="D11" s="190" t="s">
        <v>458</v>
      </c>
      <c r="E11" s="191" t="s">
        <v>459</v>
      </c>
      <c r="F11" s="189" t="s">
        <v>460</v>
      </c>
      <c r="G11" s="189" t="s">
        <v>461</v>
      </c>
      <c r="H11" s="189" t="s">
        <v>462</v>
      </c>
      <c r="I11" s="189" t="s">
        <v>33</v>
      </c>
      <c r="J11" s="189" t="s">
        <v>463</v>
      </c>
    </row>
    <row r="12" spans="1:10" ht="39.75" customHeight="1" thickBot="1">
      <c r="A12" s="192" t="s">
        <v>464</v>
      </c>
      <c r="B12" s="193">
        <f aca="true" t="shared" si="0" ref="B12:G12">SUM(B13:B14)</f>
        <v>31483658</v>
      </c>
      <c r="C12" s="193"/>
      <c r="D12" s="194">
        <f t="shared" si="0"/>
        <v>87999300</v>
      </c>
      <c r="E12" s="195">
        <f t="shared" si="0"/>
        <v>7620000</v>
      </c>
      <c r="F12" s="193">
        <f t="shared" si="0"/>
        <v>1333500</v>
      </c>
      <c r="G12" s="193">
        <f t="shared" si="0"/>
        <v>41086804</v>
      </c>
      <c r="H12" s="193"/>
      <c r="I12" s="193">
        <f>I13+I14</f>
        <v>0</v>
      </c>
      <c r="J12" s="193">
        <f>J13+J14</f>
        <v>50040304</v>
      </c>
    </row>
    <row r="13" spans="1:10" ht="39.75" customHeight="1" thickBot="1">
      <c r="A13" s="196" t="s">
        <v>465</v>
      </c>
      <c r="B13" s="197">
        <v>31483658</v>
      </c>
      <c r="C13" s="197">
        <v>9603146</v>
      </c>
      <c r="D13" s="198">
        <f>SUM(B13:C13)</f>
        <v>41086804</v>
      </c>
      <c r="E13" s="199"/>
      <c r="F13" s="197"/>
      <c r="G13" s="197">
        <v>41086804</v>
      </c>
      <c r="H13" s="197"/>
      <c r="I13" s="197"/>
      <c r="J13" s="197">
        <f>SUM(F13:I13)</f>
        <v>41086804</v>
      </c>
    </row>
    <row r="14" spans="1:10" ht="39.75" customHeight="1" thickBot="1">
      <c r="A14" s="200" t="s">
        <v>466</v>
      </c>
      <c r="B14" s="197"/>
      <c r="C14" s="197">
        <v>46912496</v>
      </c>
      <c r="D14" s="198">
        <f>SUM(B14:C14)</f>
        <v>46912496</v>
      </c>
      <c r="E14" s="199">
        <v>7620000</v>
      </c>
      <c r="F14" s="197">
        <v>1333500</v>
      </c>
      <c r="G14" s="197"/>
      <c r="H14" s="197"/>
      <c r="I14" s="197"/>
      <c r="J14" s="197">
        <f>E14+F14+G14</f>
        <v>8953500</v>
      </c>
    </row>
    <row r="15" spans="1:10" ht="39.75" customHeight="1" thickBot="1">
      <c r="A15" s="201" t="s">
        <v>467</v>
      </c>
      <c r="B15" s="197"/>
      <c r="C15" s="197">
        <v>42010000</v>
      </c>
      <c r="D15" s="198">
        <f>SUM(B15:C15)</f>
        <v>42010000</v>
      </c>
      <c r="E15" s="199">
        <v>10938746</v>
      </c>
      <c r="F15" s="197">
        <v>1880681</v>
      </c>
      <c r="G15" s="197">
        <v>31342236</v>
      </c>
      <c r="H15" s="197"/>
      <c r="I15" s="197"/>
      <c r="J15" s="197">
        <f>I15+H15+G15+F15+E15</f>
        <v>44161663</v>
      </c>
    </row>
    <row r="16" spans="1:10" ht="39.75" customHeight="1" thickBot="1">
      <c r="A16" s="192" t="s">
        <v>468</v>
      </c>
      <c r="B16" s="197">
        <v>2861858</v>
      </c>
      <c r="C16" s="197">
        <v>6693750</v>
      </c>
      <c r="D16" s="198">
        <f>B16+C16</f>
        <v>9555608</v>
      </c>
      <c r="E16" s="199"/>
      <c r="F16" s="197"/>
      <c r="G16" s="197">
        <v>9555608</v>
      </c>
      <c r="H16" s="197"/>
      <c r="I16" s="197"/>
      <c r="J16" s="197">
        <f>E16+F16+G16+H16</f>
        <v>9555608</v>
      </c>
    </row>
    <row r="17" spans="1:10" ht="39.75" customHeight="1" thickBot="1">
      <c r="A17" s="192" t="s">
        <v>469</v>
      </c>
      <c r="B17" s="197">
        <v>75000000</v>
      </c>
      <c r="C17" s="197"/>
      <c r="D17" s="198">
        <f>B17+C17</f>
        <v>75000000</v>
      </c>
      <c r="E17" s="199">
        <v>1526145</v>
      </c>
      <c r="F17" s="197">
        <v>267075</v>
      </c>
      <c r="G17" s="197">
        <v>73206780</v>
      </c>
      <c r="H17" s="197"/>
      <c r="I17" s="197"/>
      <c r="J17" s="197">
        <f>G17+H17+I17+E17+F17</f>
        <v>75000000</v>
      </c>
    </row>
    <row r="18" spans="1:10" ht="39.75" customHeight="1" thickBot="1">
      <c r="A18" s="192" t="s">
        <v>470</v>
      </c>
      <c r="B18" s="197">
        <v>2500000</v>
      </c>
      <c r="C18" s="197"/>
      <c r="D18" s="198">
        <f>B18</f>
        <v>2500000</v>
      </c>
      <c r="E18" s="199"/>
      <c r="F18" s="197"/>
      <c r="G18" s="197">
        <v>2500000</v>
      </c>
      <c r="H18" s="197"/>
      <c r="I18" s="197"/>
      <c r="J18" s="197">
        <f>E18+F18+G18+H18</f>
        <v>2500000</v>
      </c>
    </row>
    <row r="19" spans="1:10" ht="39.75" customHeight="1" thickBot="1">
      <c r="A19" s="192" t="s">
        <v>471</v>
      </c>
      <c r="B19" s="197">
        <v>91456119</v>
      </c>
      <c r="C19" s="197"/>
      <c r="D19" s="198">
        <f>B19</f>
        <v>91456119</v>
      </c>
      <c r="E19" s="199">
        <v>6319660</v>
      </c>
      <c r="F19" s="197">
        <v>1105941</v>
      </c>
      <c r="G19" s="197">
        <v>6463566</v>
      </c>
      <c r="H19" s="197">
        <v>94400083</v>
      </c>
      <c r="I19" s="197"/>
      <c r="J19" s="197">
        <f>I19+H19+G19</f>
        <v>100863649</v>
      </c>
    </row>
    <row r="20" spans="1:10" ht="39.75" customHeight="1" thickBot="1">
      <c r="A20" s="192" t="s">
        <v>472</v>
      </c>
      <c r="B20" s="197">
        <v>1821017</v>
      </c>
      <c r="C20" s="197">
        <v>2120366</v>
      </c>
      <c r="D20" s="198">
        <f>B20+C20</f>
        <v>3941383</v>
      </c>
      <c r="E20" s="199">
        <v>1416802</v>
      </c>
      <c r="F20" s="197">
        <v>247940</v>
      </c>
      <c r="G20" s="197">
        <v>2094000</v>
      </c>
      <c r="H20" s="197"/>
      <c r="I20" s="197"/>
      <c r="J20" s="197">
        <f>I20+H20+G20+E20+F20</f>
        <v>3758742</v>
      </c>
    </row>
    <row r="21" spans="1:10" ht="39.75" customHeight="1" thickBot="1">
      <c r="A21" s="192" t="s">
        <v>473</v>
      </c>
      <c r="B21" s="197">
        <v>6013490</v>
      </c>
      <c r="C21" s="197"/>
      <c r="D21" s="198">
        <f>B21+C21</f>
        <v>6013490</v>
      </c>
      <c r="E21" s="199">
        <v>5117864</v>
      </c>
      <c r="F21" s="197">
        <v>895626</v>
      </c>
      <c r="G21" s="197"/>
      <c r="H21" s="197"/>
      <c r="I21" s="197"/>
      <c r="J21" s="197">
        <f>E21+F21</f>
        <v>6013490</v>
      </c>
    </row>
    <row r="22" spans="1:10" ht="39.75" customHeight="1" thickBot="1">
      <c r="A22" s="202" t="s">
        <v>34</v>
      </c>
      <c r="B22" s="203">
        <f aca="true" t="shared" si="1" ref="B22:G22">SUM(B13:B21)</f>
        <v>211136142</v>
      </c>
      <c r="C22" s="203">
        <f t="shared" si="1"/>
        <v>107339758</v>
      </c>
      <c r="D22" s="204">
        <f t="shared" si="1"/>
        <v>318475900</v>
      </c>
      <c r="E22" s="205">
        <f t="shared" si="1"/>
        <v>32939217</v>
      </c>
      <c r="F22" s="203">
        <f t="shared" si="1"/>
        <v>5730763</v>
      </c>
      <c r="G22" s="203">
        <f t="shared" si="1"/>
        <v>166248994</v>
      </c>
      <c r="H22" s="203">
        <f>H15+H17+H18+H19+H20</f>
        <v>94400083</v>
      </c>
      <c r="I22" s="203">
        <f>I12+I17</f>
        <v>0</v>
      </c>
      <c r="J22" s="203">
        <f>SUM(J13:J21)</f>
        <v>291893456</v>
      </c>
    </row>
    <row r="27" ht="15.75">
      <c r="A27" s="206"/>
    </row>
  </sheetData>
  <sheetProtection/>
  <mergeCells count="6">
    <mergeCell ref="A5:I5"/>
    <mergeCell ref="A6:I6"/>
    <mergeCell ref="A9:A11"/>
    <mergeCell ref="B9:I9"/>
    <mergeCell ref="B10:D10"/>
    <mergeCell ref="E10:I10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30"/>
  <sheetViews>
    <sheetView workbookViewId="0" topLeftCell="B1">
      <selection activeCell="C17" sqref="C17"/>
    </sheetView>
  </sheetViews>
  <sheetFormatPr defaultColWidth="9.00390625" defaultRowHeight="12.75"/>
  <cols>
    <col min="1" max="1" width="5.875" style="31" customWidth="1"/>
    <col min="2" max="2" width="28.875" style="50" customWidth="1"/>
    <col min="3" max="3" width="11.125" style="50" bestFit="1" customWidth="1"/>
    <col min="4" max="14" width="10.125" style="50" bestFit="1" customWidth="1"/>
    <col min="15" max="15" width="12.625" style="31" customWidth="1"/>
    <col min="16" max="16384" width="9.375" style="50" customWidth="1"/>
  </cols>
  <sheetData>
    <row r="1" spans="1:15" ht="31.5" customHeight="1">
      <c r="A1" s="291" t="s">
        <v>452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</row>
    <row r="2" ht="16.5" thickBot="1">
      <c r="O2" s="1" t="s">
        <v>450</v>
      </c>
    </row>
    <row r="3" spans="1:15" s="31" customFormat="1" ht="24.75" thickBot="1">
      <c r="A3" s="28" t="s">
        <v>1</v>
      </c>
      <c r="B3" s="29" t="s">
        <v>43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29" t="s">
        <v>53</v>
      </c>
      <c r="I3" s="29" t="s">
        <v>54</v>
      </c>
      <c r="J3" s="29" t="s">
        <v>55</v>
      </c>
      <c r="K3" s="29" t="s">
        <v>56</v>
      </c>
      <c r="L3" s="29" t="s">
        <v>57</v>
      </c>
      <c r="M3" s="29" t="s">
        <v>58</v>
      </c>
      <c r="N3" s="29" t="s">
        <v>59</v>
      </c>
      <c r="O3" s="30" t="s">
        <v>35</v>
      </c>
    </row>
    <row r="4" spans="1:15" s="33" customFormat="1" ht="15" customHeight="1" thickBot="1">
      <c r="A4" s="32" t="s">
        <v>3</v>
      </c>
      <c r="B4" s="288" t="s">
        <v>36</v>
      </c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90"/>
    </row>
    <row r="5" spans="1:15" s="33" customFormat="1" ht="15" customHeight="1">
      <c r="A5" s="34" t="s">
        <v>4</v>
      </c>
      <c r="B5" s="35" t="s">
        <v>128</v>
      </c>
      <c r="C5" s="36"/>
      <c r="D5" s="36">
        <f aca="true" t="shared" si="0" ref="D5:D10">C5</f>
        <v>0</v>
      </c>
      <c r="E5" s="36">
        <f aca="true" t="shared" si="1" ref="E5:E10">C5</f>
        <v>0</v>
      </c>
      <c r="F5" s="36">
        <f aca="true" t="shared" si="2" ref="F5:F10">E5</f>
        <v>0</v>
      </c>
      <c r="G5" s="36">
        <f aca="true" t="shared" si="3" ref="G5:G10">E5</f>
        <v>0</v>
      </c>
      <c r="H5" s="36">
        <f aca="true" t="shared" si="4" ref="H5:H10">G5</f>
        <v>0</v>
      </c>
      <c r="I5" s="36">
        <f aca="true" t="shared" si="5" ref="I5:I10">G5</f>
        <v>0</v>
      </c>
      <c r="J5" s="36">
        <f aca="true" t="shared" si="6" ref="J5:J10">I5</f>
        <v>0</v>
      </c>
      <c r="K5" s="36">
        <f aca="true" t="shared" si="7" ref="K5:K10">I5</f>
        <v>0</v>
      </c>
      <c r="L5" s="36">
        <f aca="true" t="shared" si="8" ref="L5:L10">K5</f>
        <v>0</v>
      </c>
      <c r="M5" s="36">
        <f aca="true" t="shared" si="9" ref="M5:M10">K5</f>
        <v>0</v>
      </c>
      <c r="N5" s="36">
        <f aca="true" t="shared" si="10" ref="N5:N10">M5</f>
        <v>0</v>
      </c>
      <c r="O5" s="37">
        <f>SUM(C5:N5)</f>
        <v>0</v>
      </c>
    </row>
    <row r="6" spans="1:15" s="41" customFormat="1" ht="13.5" customHeight="1">
      <c r="A6" s="38" t="s">
        <v>5</v>
      </c>
      <c r="B6" s="97" t="s">
        <v>37</v>
      </c>
      <c r="C6" s="39">
        <f>304991298/12</f>
        <v>25415941.5</v>
      </c>
      <c r="D6" s="39">
        <f t="shared" si="0"/>
        <v>25415941.5</v>
      </c>
      <c r="E6" s="39">
        <f t="shared" si="1"/>
        <v>25415941.5</v>
      </c>
      <c r="F6" s="39">
        <f t="shared" si="2"/>
        <v>25415941.5</v>
      </c>
      <c r="G6" s="39">
        <f t="shared" si="3"/>
        <v>25415941.5</v>
      </c>
      <c r="H6" s="39">
        <f t="shared" si="4"/>
        <v>25415941.5</v>
      </c>
      <c r="I6" s="39">
        <f t="shared" si="5"/>
        <v>25415941.5</v>
      </c>
      <c r="J6" s="39">
        <f t="shared" si="6"/>
        <v>25415941.5</v>
      </c>
      <c r="K6" s="39">
        <f t="shared" si="7"/>
        <v>25415941.5</v>
      </c>
      <c r="L6" s="39">
        <f t="shared" si="8"/>
        <v>25415941.5</v>
      </c>
      <c r="M6" s="39">
        <f t="shared" si="9"/>
        <v>25415941.5</v>
      </c>
      <c r="N6" s="39">
        <f t="shared" si="10"/>
        <v>25415941.5</v>
      </c>
      <c r="O6" s="40">
        <f aca="true" t="shared" si="11" ref="O6:O26">SUM(C6:N6)</f>
        <v>304991298</v>
      </c>
    </row>
    <row r="7" spans="1:15" s="41" customFormat="1" ht="27" customHeight="1">
      <c r="A7" s="38" t="s">
        <v>6</v>
      </c>
      <c r="B7" s="98" t="s">
        <v>182</v>
      </c>
      <c r="C7" s="42"/>
      <c r="D7" s="42">
        <f t="shared" si="0"/>
        <v>0</v>
      </c>
      <c r="E7" s="42">
        <f t="shared" si="1"/>
        <v>0</v>
      </c>
      <c r="F7" s="42">
        <f t="shared" si="2"/>
        <v>0</v>
      </c>
      <c r="G7" s="42">
        <f t="shared" si="3"/>
        <v>0</v>
      </c>
      <c r="H7" s="42">
        <f t="shared" si="4"/>
        <v>0</v>
      </c>
      <c r="I7" s="42">
        <f t="shared" si="5"/>
        <v>0</v>
      </c>
      <c r="J7" s="42">
        <f t="shared" si="6"/>
        <v>0</v>
      </c>
      <c r="K7" s="42">
        <f t="shared" si="7"/>
        <v>0</v>
      </c>
      <c r="L7" s="42">
        <f t="shared" si="8"/>
        <v>0</v>
      </c>
      <c r="M7" s="42">
        <f t="shared" si="9"/>
        <v>0</v>
      </c>
      <c r="N7" s="42">
        <f t="shared" si="10"/>
        <v>0</v>
      </c>
      <c r="O7" s="43">
        <f t="shared" si="11"/>
        <v>0</v>
      </c>
    </row>
    <row r="8" spans="1:15" s="41" customFormat="1" ht="13.5" customHeight="1">
      <c r="A8" s="38" t="s">
        <v>7</v>
      </c>
      <c r="B8" s="97" t="s">
        <v>88</v>
      </c>
      <c r="C8" s="39">
        <f>46130366/12</f>
        <v>3844197.1666666665</v>
      </c>
      <c r="D8" s="39">
        <f t="shared" si="0"/>
        <v>3844197.1666666665</v>
      </c>
      <c r="E8" s="39">
        <f t="shared" si="1"/>
        <v>3844197.1666666665</v>
      </c>
      <c r="F8" s="39">
        <f t="shared" si="2"/>
        <v>3844197.1666666665</v>
      </c>
      <c r="G8" s="39">
        <f t="shared" si="3"/>
        <v>3844197.1666666665</v>
      </c>
      <c r="H8" s="39">
        <f t="shared" si="4"/>
        <v>3844197.1666666665</v>
      </c>
      <c r="I8" s="39">
        <f t="shared" si="5"/>
        <v>3844197.1666666665</v>
      </c>
      <c r="J8" s="39">
        <f t="shared" si="6"/>
        <v>3844197.1666666665</v>
      </c>
      <c r="K8" s="39">
        <f t="shared" si="7"/>
        <v>3844197.1666666665</v>
      </c>
      <c r="L8" s="39">
        <f t="shared" si="8"/>
        <v>3844197.1666666665</v>
      </c>
      <c r="M8" s="39">
        <f t="shared" si="9"/>
        <v>3844197.1666666665</v>
      </c>
      <c r="N8" s="39">
        <f t="shared" si="10"/>
        <v>3844197.1666666665</v>
      </c>
      <c r="O8" s="40">
        <f t="shared" si="11"/>
        <v>46130365.99999999</v>
      </c>
    </row>
    <row r="9" spans="1:15" s="41" customFormat="1" ht="13.5" customHeight="1">
      <c r="A9" s="38" t="s">
        <v>8</v>
      </c>
      <c r="B9" s="97" t="s">
        <v>183</v>
      </c>
      <c r="C9" s="39"/>
      <c r="D9" s="39">
        <f t="shared" si="0"/>
        <v>0</v>
      </c>
      <c r="E9" s="39">
        <f t="shared" si="1"/>
        <v>0</v>
      </c>
      <c r="F9" s="39">
        <f t="shared" si="2"/>
        <v>0</v>
      </c>
      <c r="G9" s="39">
        <f t="shared" si="3"/>
        <v>0</v>
      </c>
      <c r="H9" s="39">
        <f t="shared" si="4"/>
        <v>0</v>
      </c>
      <c r="I9" s="39">
        <f t="shared" si="5"/>
        <v>0</v>
      </c>
      <c r="J9" s="39">
        <f t="shared" si="6"/>
        <v>0</v>
      </c>
      <c r="K9" s="39">
        <f t="shared" si="7"/>
        <v>0</v>
      </c>
      <c r="L9" s="39">
        <f t="shared" si="8"/>
        <v>0</v>
      </c>
      <c r="M9" s="39">
        <f t="shared" si="9"/>
        <v>0</v>
      </c>
      <c r="N9" s="39">
        <f t="shared" si="10"/>
        <v>0</v>
      </c>
      <c r="O9" s="40">
        <f t="shared" si="11"/>
        <v>0</v>
      </c>
    </row>
    <row r="10" spans="1:15" s="41" customFormat="1" ht="13.5" customHeight="1">
      <c r="A10" s="38" t="s">
        <v>9</v>
      </c>
      <c r="B10" s="97" t="s">
        <v>42</v>
      </c>
      <c r="C10" s="39">
        <f>6693750/12</f>
        <v>557812.5</v>
      </c>
      <c r="D10" s="39">
        <f t="shared" si="0"/>
        <v>557812.5</v>
      </c>
      <c r="E10" s="39">
        <f t="shared" si="1"/>
        <v>557812.5</v>
      </c>
      <c r="F10" s="39">
        <f t="shared" si="2"/>
        <v>557812.5</v>
      </c>
      <c r="G10" s="39">
        <f t="shared" si="3"/>
        <v>557812.5</v>
      </c>
      <c r="H10" s="39">
        <f t="shared" si="4"/>
        <v>557812.5</v>
      </c>
      <c r="I10" s="39">
        <f t="shared" si="5"/>
        <v>557812.5</v>
      </c>
      <c r="J10" s="39">
        <f t="shared" si="6"/>
        <v>557812.5</v>
      </c>
      <c r="K10" s="39">
        <f t="shared" si="7"/>
        <v>557812.5</v>
      </c>
      <c r="L10" s="39">
        <f t="shared" si="8"/>
        <v>557812.5</v>
      </c>
      <c r="M10" s="39">
        <f t="shared" si="9"/>
        <v>557812.5</v>
      </c>
      <c r="N10" s="39">
        <f t="shared" si="10"/>
        <v>557812.5</v>
      </c>
      <c r="O10" s="40">
        <f t="shared" si="11"/>
        <v>6693750</v>
      </c>
    </row>
    <row r="11" spans="1:15" s="41" customFormat="1" ht="13.5" customHeight="1">
      <c r="A11" s="38" t="s">
        <v>10</v>
      </c>
      <c r="B11" s="97" t="s">
        <v>184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>
        <f t="shared" si="11"/>
        <v>0</v>
      </c>
    </row>
    <row r="12" spans="1:15" s="41" customFormat="1" ht="27" customHeight="1">
      <c r="A12" s="38" t="s">
        <v>11</v>
      </c>
      <c r="B12" s="99" t="s">
        <v>185</v>
      </c>
      <c r="C12" s="39">
        <f>342077688/12</f>
        <v>28506474</v>
      </c>
      <c r="D12" s="39">
        <f>C12</f>
        <v>28506474</v>
      </c>
      <c r="E12" s="39">
        <f>C12</f>
        <v>28506474</v>
      </c>
      <c r="F12" s="39">
        <f>E12</f>
        <v>28506474</v>
      </c>
      <c r="G12" s="39">
        <f>E12</f>
        <v>28506474</v>
      </c>
      <c r="H12" s="39">
        <f>G12</f>
        <v>28506474</v>
      </c>
      <c r="I12" s="39">
        <f>G12</f>
        <v>28506474</v>
      </c>
      <c r="J12" s="39">
        <f>I12</f>
        <v>28506474</v>
      </c>
      <c r="K12" s="39">
        <f>I12</f>
        <v>28506474</v>
      </c>
      <c r="L12" s="39">
        <f>K12</f>
        <v>28506474</v>
      </c>
      <c r="M12" s="39">
        <f>K12</f>
        <v>28506474</v>
      </c>
      <c r="N12" s="39">
        <f>M12</f>
        <v>28506474</v>
      </c>
      <c r="O12" s="40">
        <f t="shared" si="11"/>
        <v>342077688</v>
      </c>
    </row>
    <row r="13" spans="1:15" s="41" customFormat="1" ht="13.5" customHeight="1" thickBot="1">
      <c r="A13" s="38" t="s">
        <v>12</v>
      </c>
      <c r="B13" s="97" t="s">
        <v>186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>
        <f t="shared" si="11"/>
        <v>0</v>
      </c>
    </row>
    <row r="14" spans="1:15" s="33" customFormat="1" ht="15.75" customHeight="1" thickBot="1">
      <c r="A14" s="32" t="s">
        <v>13</v>
      </c>
      <c r="B14" s="8" t="s">
        <v>85</v>
      </c>
      <c r="C14" s="44">
        <f aca="true" t="shared" si="12" ref="C14:N14">SUM(C5:C13)</f>
        <v>58324425.16666667</v>
      </c>
      <c r="D14" s="44">
        <f t="shared" si="12"/>
        <v>58324425.16666667</v>
      </c>
      <c r="E14" s="44">
        <f t="shared" si="12"/>
        <v>58324425.16666667</v>
      </c>
      <c r="F14" s="44">
        <f t="shared" si="12"/>
        <v>58324425.16666667</v>
      </c>
      <c r="G14" s="44">
        <f t="shared" si="12"/>
        <v>58324425.16666667</v>
      </c>
      <c r="H14" s="44">
        <f t="shared" si="12"/>
        <v>58324425.16666667</v>
      </c>
      <c r="I14" s="44">
        <f t="shared" si="12"/>
        <v>58324425.16666667</v>
      </c>
      <c r="J14" s="44">
        <f t="shared" si="12"/>
        <v>58324425.16666667</v>
      </c>
      <c r="K14" s="44">
        <f t="shared" si="12"/>
        <v>58324425.16666667</v>
      </c>
      <c r="L14" s="44">
        <f t="shared" si="12"/>
        <v>58324425.16666667</v>
      </c>
      <c r="M14" s="44">
        <f t="shared" si="12"/>
        <v>58324425.16666667</v>
      </c>
      <c r="N14" s="44">
        <f t="shared" si="12"/>
        <v>58324425.16666667</v>
      </c>
      <c r="O14" s="45">
        <f>SUM(C14:N14)</f>
        <v>699893102</v>
      </c>
    </row>
    <row r="15" spans="1:15" s="33" customFormat="1" ht="15" customHeight="1" thickBot="1">
      <c r="A15" s="32" t="s">
        <v>14</v>
      </c>
      <c r="B15" s="288" t="s">
        <v>39</v>
      </c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90"/>
    </row>
    <row r="16" spans="1:15" s="41" customFormat="1" ht="13.5" customHeight="1">
      <c r="A16" s="46" t="s">
        <v>15</v>
      </c>
      <c r="B16" s="100" t="s">
        <v>44</v>
      </c>
      <c r="C16" s="42">
        <f>('1.1.sz.mell. Önkormányzat'!D93+1)/12</f>
        <v>6772680.5</v>
      </c>
      <c r="D16" s="42">
        <f>C16</f>
        <v>6772680.5</v>
      </c>
      <c r="E16" s="42">
        <f>C16</f>
        <v>6772680.5</v>
      </c>
      <c r="F16" s="42">
        <f>E16</f>
        <v>6772680.5</v>
      </c>
      <c r="G16" s="42">
        <f>E16</f>
        <v>6772680.5</v>
      </c>
      <c r="H16" s="42">
        <f>G16</f>
        <v>6772680.5</v>
      </c>
      <c r="I16" s="42">
        <f>G16</f>
        <v>6772680.5</v>
      </c>
      <c r="J16" s="42">
        <f>I16</f>
        <v>6772680.5</v>
      </c>
      <c r="K16" s="42">
        <f>I16</f>
        <v>6772680.5</v>
      </c>
      <c r="L16" s="42">
        <f>K16</f>
        <v>6772680.5</v>
      </c>
      <c r="M16" s="42">
        <f>K16</f>
        <v>6772680.5</v>
      </c>
      <c r="N16" s="42">
        <f>M16</f>
        <v>6772680.5</v>
      </c>
      <c r="O16" s="43">
        <f>SUM(C16:N16)</f>
        <v>81272166</v>
      </c>
    </row>
    <row r="17" spans="1:15" s="41" customFormat="1" ht="27" customHeight="1">
      <c r="A17" s="38" t="s">
        <v>16</v>
      </c>
      <c r="B17" s="99" t="s">
        <v>147</v>
      </c>
      <c r="C17" s="39">
        <f>'1.1.sz.mell. Önkormányzat'!D94/12</f>
        <v>1193291.9166666667</v>
      </c>
      <c r="D17" s="39">
        <f>C17</f>
        <v>1193291.9166666667</v>
      </c>
      <c r="E17" s="39">
        <f>D17</f>
        <v>1193291.9166666667</v>
      </c>
      <c r="F17" s="39">
        <f aca="true" t="shared" si="13" ref="F17:N17">E17</f>
        <v>1193291.9166666667</v>
      </c>
      <c r="G17" s="39">
        <f t="shared" si="13"/>
        <v>1193291.9166666667</v>
      </c>
      <c r="H17" s="39">
        <f t="shared" si="13"/>
        <v>1193291.9166666667</v>
      </c>
      <c r="I17" s="39">
        <f t="shared" si="13"/>
        <v>1193291.9166666667</v>
      </c>
      <c r="J17" s="39">
        <f t="shared" si="13"/>
        <v>1193291.9166666667</v>
      </c>
      <c r="K17" s="39">
        <f t="shared" si="13"/>
        <v>1193291.9166666667</v>
      </c>
      <c r="L17" s="39">
        <f t="shared" si="13"/>
        <v>1193291.9166666667</v>
      </c>
      <c r="M17" s="39">
        <f t="shared" si="13"/>
        <v>1193291.9166666667</v>
      </c>
      <c r="N17" s="39">
        <f t="shared" si="13"/>
        <v>1193291.9166666667</v>
      </c>
      <c r="O17" s="40">
        <f t="shared" si="11"/>
        <v>14319502.999999998</v>
      </c>
    </row>
    <row r="18" spans="1:15" s="41" customFormat="1" ht="13.5" customHeight="1">
      <c r="A18" s="38" t="s">
        <v>17</v>
      </c>
      <c r="B18" s="97" t="s">
        <v>46</v>
      </c>
      <c r="C18" s="39">
        <f>'1.1.sz.mell. Önkormányzat'!D95/12</f>
        <v>16296561.833333334</v>
      </c>
      <c r="D18" s="39">
        <f>C18</f>
        <v>16296561.833333334</v>
      </c>
      <c r="E18" s="39">
        <f>C18</f>
        <v>16296561.833333334</v>
      </c>
      <c r="F18" s="39">
        <f>E18</f>
        <v>16296561.833333334</v>
      </c>
      <c r="G18" s="39">
        <f>E18</f>
        <v>16296561.833333334</v>
      </c>
      <c r="H18" s="39">
        <f>G18</f>
        <v>16296561.833333334</v>
      </c>
      <c r="I18" s="39">
        <f>G18</f>
        <v>16296561.833333334</v>
      </c>
      <c r="J18" s="39">
        <f>I18</f>
        <v>16296561.833333334</v>
      </c>
      <c r="K18" s="39">
        <f>I18</f>
        <v>16296561.833333334</v>
      </c>
      <c r="L18" s="39">
        <f>K18</f>
        <v>16296561.833333334</v>
      </c>
      <c r="M18" s="39">
        <f>K18</f>
        <v>16296561.833333334</v>
      </c>
      <c r="N18" s="39">
        <f>M18</f>
        <v>16296561.833333334</v>
      </c>
      <c r="O18" s="40">
        <f t="shared" si="11"/>
        <v>195558742.00000003</v>
      </c>
    </row>
    <row r="19" spans="1:15" s="41" customFormat="1" ht="13.5" customHeight="1">
      <c r="A19" s="38" t="s">
        <v>18</v>
      </c>
      <c r="B19" s="97" t="s">
        <v>32</v>
      </c>
      <c r="C19" s="39">
        <f>'1.1.sz.mell. Önkormányzat'!D96/12</f>
        <v>0</v>
      </c>
      <c r="D19" s="39">
        <f>C19</f>
        <v>0</v>
      </c>
      <c r="E19" s="39">
        <f>C19</f>
        <v>0</v>
      </c>
      <c r="F19" s="39">
        <f>E19</f>
        <v>0</v>
      </c>
      <c r="G19" s="39">
        <f>E19</f>
        <v>0</v>
      </c>
      <c r="H19" s="39">
        <f>G19</f>
        <v>0</v>
      </c>
      <c r="I19" s="39">
        <f>G19</f>
        <v>0</v>
      </c>
      <c r="J19" s="39">
        <f>I19</f>
        <v>0</v>
      </c>
      <c r="K19" s="39">
        <f>I19</f>
        <v>0</v>
      </c>
      <c r="L19" s="39">
        <f>K19</f>
        <v>0</v>
      </c>
      <c r="M19" s="39">
        <f>K19</f>
        <v>0</v>
      </c>
      <c r="N19" s="39">
        <f>M19</f>
        <v>0</v>
      </c>
      <c r="O19" s="40">
        <f t="shared" si="11"/>
        <v>0</v>
      </c>
    </row>
    <row r="20" spans="1:15" s="41" customFormat="1" ht="13.5" customHeight="1">
      <c r="A20" s="38" t="s">
        <v>19</v>
      </c>
      <c r="B20" s="97" t="s">
        <v>96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0">
        <f t="shared" si="11"/>
        <v>0</v>
      </c>
    </row>
    <row r="21" spans="1:15" s="41" customFormat="1" ht="13.5" customHeight="1">
      <c r="A21" s="38" t="s">
        <v>20</v>
      </c>
      <c r="B21" s="97" t="s">
        <v>97</v>
      </c>
      <c r="C21" s="39">
        <f>'1.1.sz.mell. Önkormányzat'!D97/12</f>
        <v>2331380</v>
      </c>
      <c r="D21" s="39">
        <f>C21</f>
        <v>2331380</v>
      </c>
      <c r="E21" s="39">
        <f>C21</f>
        <v>2331380</v>
      </c>
      <c r="F21" s="39">
        <f>E21</f>
        <v>2331380</v>
      </c>
      <c r="G21" s="39">
        <f>E21</f>
        <v>2331380</v>
      </c>
      <c r="H21" s="39">
        <f>G21</f>
        <v>2331380</v>
      </c>
      <c r="I21" s="39">
        <f>G21</f>
        <v>2331380</v>
      </c>
      <c r="J21" s="39">
        <f>I21</f>
        <v>2331380</v>
      </c>
      <c r="K21" s="39">
        <f>I21</f>
        <v>2331380</v>
      </c>
      <c r="L21" s="39">
        <f>K21</f>
        <v>2331380</v>
      </c>
      <c r="M21" s="39">
        <f>K21</f>
        <v>2331380</v>
      </c>
      <c r="N21" s="39">
        <f>M21</f>
        <v>2331380</v>
      </c>
      <c r="O21" s="40">
        <f t="shared" si="11"/>
        <v>27976560</v>
      </c>
    </row>
    <row r="22" spans="1:15" s="41" customFormat="1" ht="27" customHeight="1">
      <c r="A22" s="38" t="s">
        <v>21</v>
      </c>
      <c r="B22" s="99" t="s">
        <v>189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0">
        <f t="shared" si="11"/>
        <v>0</v>
      </c>
    </row>
    <row r="23" spans="1:15" s="41" customFormat="1" ht="13.5" customHeight="1">
      <c r="A23" s="38" t="s">
        <v>22</v>
      </c>
      <c r="B23" s="97" t="s">
        <v>33</v>
      </c>
      <c r="C23" s="39">
        <f>'1.1.sz.mell. Önkormányzat'!D122/12</f>
        <v>4002909.25</v>
      </c>
      <c r="D23" s="39">
        <f aca="true" t="shared" si="14" ref="D23:N23">C23</f>
        <v>4002909.25</v>
      </c>
      <c r="E23" s="39">
        <f t="shared" si="14"/>
        <v>4002909.25</v>
      </c>
      <c r="F23" s="39">
        <f t="shared" si="14"/>
        <v>4002909.25</v>
      </c>
      <c r="G23" s="39">
        <f t="shared" si="14"/>
        <v>4002909.25</v>
      </c>
      <c r="H23" s="39">
        <f t="shared" si="14"/>
        <v>4002909.25</v>
      </c>
      <c r="I23" s="39">
        <f t="shared" si="14"/>
        <v>4002909.25</v>
      </c>
      <c r="J23" s="39">
        <f t="shared" si="14"/>
        <v>4002909.25</v>
      </c>
      <c r="K23" s="39">
        <f t="shared" si="14"/>
        <v>4002909.25</v>
      </c>
      <c r="L23" s="39">
        <f t="shared" si="14"/>
        <v>4002909.25</v>
      </c>
      <c r="M23" s="39">
        <f t="shared" si="14"/>
        <v>4002909.25</v>
      </c>
      <c r="N23" s="39">
        <f t="shared" si="14"/>
        <v>4002909.25</v>
      </c>
      <c r="O23" s="40">
        <f t="shared" si="11"/>
        <v>48034911</v>
      </c>
    </row>
    <row r="24" spans="1:15" s="41" customFormat="1" ht="13.5" customHeight="1">
      <c r="A24" s="38" t="s">
        <v>23</v>
      </c>
      <c r="B24" s="97" t="s">
        <v>60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0">
        <f t="shared" si="11"/>
        <v>0</v>
      </c>
    </row>
    <row r="25" spans="1:15" s="41" customFormat="1" ht="13.5" customHeight="1">
      <c r="A25" s="38" t="s">
        <v>24</v>
      </c>
      <c r="B25" s="97" t="s">
        <v>187</v>
      </c>
      <c r="C25" s="39">
        <f>'1.1.sz.mell. Önkormányzat'!D108/12</f>
        <v>10784901.583333334</v>
      </c>
      <c r="D25" s="39">
        <f>C25</f>
        <v>10784901.583333334</v>
      </c>
      <c r="E25" s="39">
        <f>C25</f>
        <v>10784901.583333334</v>
      </c>
      <c r="F25" s="39">
        <f>E25</f>
        <v>10784901.583333334</v>
      </c>
      <c r="G25" s="39">
        <f>E25</f>
        <v>10784901.583333334</v>
      </c>
      <c r="H25" s="39">
        <f>G25</f>
        <v>10784901.583333334</v>
      </c>
      <c r="I25" s="39">
        <f>G25</f>
        <v>10784901.583333334</v>
      </c>
      <c r="J25" s="39">
        <f>I25</f>
        <v>10784901.583333334</v>
      </c>
      <c r="K25" s="39">
        <f>I25</f>
        <v>10784901.583333334</v>
      </c>
      <c r="L25" s="39">
        <f>K25</f>
        <v>10784901.583333334</v>
      </c>
      <c r="M25" s="39">
        <f>K25</f>
        <v>10784901.583333334</v>
      </c>
      <c r="N25" s="39">
        <f>M25</f>
        <v>10784901.583333334</v>
      </c>
      <c r="O25" s="40">
        <f t="shared" si="11"/>
        <v>129418818.99999999</v>
      </c>
    </row>
    <row r="26" spans="1:15" s="41" customFormat="1" ht="13.5" customHeight="1" thickBot="1">
      <c r="A26" s="38" t="s">
        <v>25</v>
      </c>
      <c r="B26" s="97" t="s">
        <v>188</v>
      </c>
      <c r="C26" s="39">
        <f>'1.1.sz.mell. Önkormányzat'!D146/12</f>
        <v>16942700.083333332</v>
      </c>
      <c r="D26" s="39">
        <f>C26</f>
        <v>16942700.083333332</v>
      </c>
      <c r="E26" s="39">
        <f>C26</f>
        <v>16942700.083333332</v>
      </c>
      <c r="F26" s="39">
        <f>E26</f>
        <v>16942700.083333332</v>
      </c>
      <c r="G26" s="39">
        <f>E26</f>
        <v>16942700.083333332</v>
      </c>
      <c r="H26" s="39">
        <f>G26</f>
        <v>16942700.083333332</v>
      </c>
      <c r="I26" s="39">
        <f>G26</f>
        <v>16942700.083333332</v>
      </c>
      <c r="J26" s="39">
        <f>I26</f>
        <v>16942700.083333332</v>
      </c>
      <c r="K26" s="39">
        <f>I26</f>
        <v>16942700.083333332</v>
      </c>
      <c r="L26" s="39">
        <f>K26</f>
        <v>16942700.083333332</v>
      </c>
      <c r="M26" s="39">
        <f>K26</f>
        <v>16942700.083333332</v>
      </c>
      <c r="N26" s="39">
        <f>M26</f>
        <v>16942700.083333332</v>
      </c>
      <c r="O26" s="40">
        <f t="shared" si="11"/>
        <v>203312401.00000003</v>
      </c>
    </row>
    <row r="27" spans="1:15" s="33" customFormat="1" ht="15.75" customHeight="1" thickBot="1">
      <c r="A27" s="47" t="s">
        <v>26</v>
      </c>
      <c r="B27" s="8" t="s">
        <v>86</v>
      </c>
      <c r="C27" s="44">
        <f>SUM(C16:C26)</f>
        <v>58324425.16666667</v>
      </c>
      <c r="D27" s="44">
        <f aca="true" t="shared" si="15" ref="D27:N27">SUM(D16:D26)</f>
        <v>58324425.16666667</v>
      </c>
      <c r="E27" s="44">
        <f t="shared" si="15"/>
        <v>58324425.16666667</v>
      </c>
      <c r="F27" s="44">
        <f t="shared" si="15"/>
        <v>58324425.16666667</v>
      </c>
      <c r="G27" s="44">
        <f t="shared" si="15"/>
        <v>58324425.16666667</v>
      </c>
      <c r="H27" s="44">
        <f t="shared" si="15"/>
        <v>58324425.16666667</v>
      </c>
      <c r="I27" s="44">
        <f t="shared" si="15"/>
        <v>58324425.16666667</v>
      </c>
      <c r="J27" s="44">
        <f t="shared" si="15"/>
        <v>58324425.16666667</v>
      </c>
      <c r="K27" s="44">
        <f t="shared" si="15"/>
        <v>58324425.16666667</v>
      </c>
      <c r="L27" s="44">
        <f t="shared" si="15"/>
        <v>58324425.16666667</v>
      </c>
      <c r="M27" s="44">
        <f t="shared" si="15"/>
        <v>58324425.16666667</v>
      </c>
      <c r="N27" s="44">
        <f t="shared" si="15"/>
        <v>58324425.16666667</v>
      </c>
      <c r="O27" s="45">
        <f>SUM(C27:N27)</f>
        <v>699893102</v>
      </c>
    </row>
    <row r="28" spans="1:15" ht="16.5" thickBot="1">
      <c r="A28" s="47" t="s">
        <v>27</v>
      </c>
      <c r="B28" s="101" t="s">
        <v>87</v>
      </c>
      <c r="C28" s="48">
        <f aca="true" t="shared" si="16" ref="C28:O28">C14-C27</f>
        <v>0</v>
      </c>
      <c r="D28" s="48">
        <f t="shared" si="16"/>
        <v>0</v>
      </c>
      <c r="E28" s="48">
        <f t="shared" si="16"/>
        <v>0</v>
      </c>
      <c r="F28" s="48">
        <f t="shared" si="16"/>
        <v>0</v>
      </c>
      <c r="G28" s="48">
        <f t="shared" si="16"/>
        <v>0</v>
      </c>
      <c r="H28" s="48">
        <f t="shared" si="16"/>
        <v>0</v>
      </c>
      <c r="I28" s="48">
        <f t="shared" si="16"/>
        <v>0</v>
      </c>
      <c r="J28" s="48">
        <f t="shared" si="16"/>
        <v>0</v>
      </c>
      <c r="K28" s="48">
        <f t="shared" si="16"/>
        <v>0</v>
      </c>
      <c r="L28" s="48">
        <f t="shared" si="16"/>
        <v>0</v>
      </c>
      <c r="M28" s="48">
        <f t="shared" si="16"/>
        <v>0</v>
      </c>
      <c r="N28" s="48">
        <f t="shared" si="16"/>
        <v>0</v>
      </c>
      <c r="O28" s="49">
        <f t="shared" si="16"/>
        <v>0</v>
      </c>
    </row>
    <row r="29" ht="15.75">
      <c r="A29" s="51"/>
    </row>
    <row r="30" spans="2:4" ht="15.75">
      <c r="B30" s="52"/>
      <c r="C30" s="53"/>
      <c r="D30" s="53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fitToHeight="1" fitToWidth="1" horizontalDpi="600" verticalDpi="600" orientation="landscape" paperSize="9" scale="85" r:id="rId1"/>
  <headerFooter alignWithMargins="0">
    <oddHeader>&amp;R&amp;"Times New Roman CE,Félkövér dőlt"&amp;11 3.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F35"/>
  <sheetViews>
    <sheetView zoomScaleSheetLayoutView="100" workbookViewId="0" topLeftCell="A1">
      <selection activeCell="C20" sqref="C20"/>
    </sheetView>
  </sheetViews>
  <sheetFormatPr defaultColWidth="9.00390625" defaultRowHeight="12.75"/>
  <cols>
    <col min="1" max="1" width="6.875" style="13" customWidth="1"/>
    <col min="2" max="2" width="52.50390625" style="14" customWidth="1"/>
    <col min="3" max="3" width="16.625" style="13" customWidth="1"/>
    <col min="4" max="4" width="52.50390625" style="13" customWidth="1"/>
    <col min="5" max="5" width="16.625" style="13" customWidth="1"/>
    <col min="6" max="16384" width="9.375" style="13" customWidth="1"/>
  </cols>
  <sheetData>
    <row r="1" spans="2:6" ht="39.75" customHeight="1">
      <c r="B1" s="11" t="s">
        <v>114</v>
      </c>
      <c r="C1" s="12"/>
      <c r="D1" s="12"/>
      <c r="E1" s="12"/>
      <c r="F1" s="293" t="s">
        <v>531</v>
      </c>
    </row>
    <row r="2" spans="5:6" ht="14.25" thickBot="1">
      <c r="E2" s="15" t="s">
        <v>193</v>
      </c>
      <c r="F2" s="293"/>
    </row>
    <row r="3" spans="1:6" ht="18" customHeight="1" thickBot="1">
      <c r="A3" s="294" t="s">
        <v>47</v>
      </c>
      <c r="B3" s="16" t="s">
        <v>36</v>
      </c>
      <c r="C3" s="17"/>
      <c r="D3" s="16" t="s">
        <v>39</v>
      </c>
      <c r="E3" s="18"/>
      <c r="F3" s="293"/>
    </row>
    <row r="4" spans="1:6" s="21" customFormat="1" ht="35.25" customHeight="1" thickBot="1">
      <c r="A4" s="295"/>
      <c r="B4" s="19" t="s">
        <v>43</v>
      </c>
      <c r="C4" s="20" t="s">
        <v>451</v>
      </c>
      <c r="D4" s="19" t="s">
        <v>43</v>
      </c>
      <c r="E4" s="25" t="str">
        <f>C4</f>
        <v>2020. évi előirányzat</v>
      </c>
      <c r="F4" s="293"/>
    </row>
    <row r="5" spans="1:6" s="64" customFormat="1" ht="12" customHeight="1" thickBot="1">
      <c r="A5" s="65">
        <v>1</v>
      </c>
      <c r="B5" s="66">
        <v>2</v>
      </c>
      <c r="C5" s="67" t="s">
        <v>5</v>
      </c>
      <c r="D5" s="66" t="s">
        <v>6</v>
      </c>
      <c r="E5" s="68" t="s">
        <v>7</v>
      </c>
      <c r="F5" s="293"/>
    </row>
    <row r="6" spans="1:6" ht="12.75" customHeight="1">
      <c r="A6" s="57" t="s">
        <v>3</v>
      </c>
      <c r="B6" s="54" t="s">
        <v>168</v>
      </c>
      <c r="C6" s="5">
        <f>'1.sz.mell. Összesen'!D6</f>
        <v>295600000</v>
      </c>
      <c r="D6" s="54" t="s">
        <v>44</v>
      </c>
      <c r="E6" s="4">
        <f>'1.sz.mell. Összesen'!D93</f>
        <v>222054601</v>
      </c>
      <c r="F6" s="293"/>
    </row>
    <row r="7" spans="1:6" ht="12.75">
      <c r="A7" s="58" t="s">
        <v>4</v>
      </c>
      <c r="B7" s="23" t="s">
        <v>443</v>
      </c>
      <c r="C7" s="6">
        <f>'1.sz.mell. Összesen'!D13</f>
        <v>46130366</v>
      </c>
      <c r="D7" s="23" t="s">
        <v>45</v>
      </c>
      <c r="E7" s="2">
        <f>'1.sz.mell. Összesen'!D94</f>
        <v>39426206</v>
      </c>
      <c r="F7" s="293"/>
    </row>
    <row r="8" spans="1:6" ht="12.75" customHeight="1">
      <c r="A8" s="58" t="s">
        <v>5</v>
      </c>
      <c r="B8" s="179" t="s">
        <v>444</v>
      </c>
      <c r="C8" s="13">
        <f>'1.1.sz.mell. Önkormányzat'!D20</f>
        <v>0</v>
      </c>
      <c r="D8" s="23" t="s">
        <v>46</v>
      </c>
      <c r="E8" s="2">
        <f>'1.sz.mell. Összesen'!D95</f>
        <v>229153271</v>
      </c>
      <c r="F8" s="293"/>
    </row>
    <row r="9" spans="1:6" ht="12.75" customHeight="1">
      <c r="A9" s="58" t="s">
        <v>6</v>
      </c>
      <c r="B9" s="23" t="s">
        <v>128</v>
      </c>
      <c r="C9" s="6">
        <f>'1.1.sz.mell. Önkormányzat'!D27</f>
        <v>0</v>
      </c>
      <c r="D9" s="178" t="s">
        <v>442</v>
      </c>
      <c r="E9" s="2">
        <f>'1.1.sz.mell. Önkormányzat'!D96</f>
        <v>0</v>
      </c>
      <c r="F9" s="293"/>
    </row>
    <row r="10" spans="1:6" ht="12.75" customHeight="1">
      <c r="A10" s="58" t="s">
        <v>7</v>
      </c>
      <c r="B10" s="55" t="s">
        <v>445</v>
      </c>
      <c r="C10" s="6">
        <f>'1.sz.mell. Összesen'!D34</f>
        <v>15319238</v>
      </c>
      <c r="D10" s="23" t="s">
        <v>149</v>
      </c>
      <c r="E10" s="2">
        <f>'1.sz.mell. Összesen'!D97</f>
        <v>27976560</v>
      </c>
      <c r="F10" s="293"/>
    </row>
    <row r="11" spans="1:6" ht="12.75" customHeight="1">
      <c r="A11" s="58" t="s">
        <v>8</v>
      </c>
      <c r="B11" s="23" t="s">
        <v>446</v>
      </c>
      <c r="C11" s="6">
        <f>'1.sz.mell. Összesen'!D51</f>
        <v>6693750</v>
      </c>
      <c r="D11" s="23" t="s">
        <v>33</v>
      </c>
      <c r="E11" s="2"/>
      <c r="F11" s="293"/>
    </row>
    <row r="12" spans="1:6" ht="12.75" customHeight="1">
      <c r="A12" s="58" t="s">
        <v>9</v>
      </c>
      <c r="B12" s="23" t="s">
        <v>122</v>
      </c>
      <c r="D12" s="23"/>
      <c r="E12" s="2"/>
      <c r="F12" s="293"/>
    </row>
    <row r="13" spans="1:6" ht="12.75" customHeight="1">
      <c r="A13" s="58" t="s">
        <v>10</v>
      </c>
      <c r="B13" s="23"/>
      <c r="C13" s="6"/>
      <c r="D13" s="23"/>
      <c r="E13" s="2"/>
      <c r="F13" s="293"/>
    </row>
    <row r="14" spans="1:6" ht="12.75" customHeight="1">
      <c r="A14" s="58" t="s">
        <v>11</v>
      </c>
      <c r="C14" s="22"/>
      <c r="D14" s="23"/>
      <c r="E14" s="2"/>
      <c r="F14" s="293"/>
    </row>
    <row r="15" spans="1:6" ht="12.75" customHeight="1">
      <c r="A15" s="58" t="s">
        <v>12</v>
      </c>
      <c r="B15" s="23"/>
      <c r="C15" s="6"/>
      <c r="D15" s="23"/>
      <c r="E15" s="2"/>
      <c r="F15" s="293"/>
    </row>
    <row r="16" spans="1:6" ht="12.75" customHeight="1">
      <c r="A16" s="58" t="s">
        <v>13</v>
      </c>
      <c r="B16" s="23"/>
      <c r="C16" s="6"/>
      <c r="D16" s="23"/>
      <c r="E16" s="2"/>
      <c r="F16" s="293"/>
    </row>
    <row r="17" spans="1:6" ht="12.75" customHeight="1" thickBot="1">
      <c r="A17" s="58" t="s">
        <v>14</v>
      </c>
      <c r="B17" s="26"/>
      <c r="C17" s="7"/>
      <c r="D17" s="23"/>
      <c r="E17" s="3"/>
      <c r="F17" s="293"/>
    </row>
    <row r="18" spans="1:6" ht="15.75" customHeight="1" thickBot="1">
      <c r="A18" s="60" t="s">
        <v>15</v>
      </c>
      <c r="B18" s="61" t="s">
        <v>104</v>
      </c>
      <c r="C18" s="70">
        <f>SUM(C6:C17)</f>
        <v>363743354</v>
      </c>
      <c r="D18" s="69" t="s">
        <v>105</v>
      </c>
      <c r="E18" s="72">
        <f>SUM(E6:E17)</f>
        <v>518610638</v>
      </c>
      <c r="F18" s="293"/>
    </row>
    <row r="19" spans="1:6" ht="12.75" customHeight="1">
      <c r="A19" s="73" t="s">
        <v>16</v>
      </c>
      <c r="B19" s="74" t="s">
        <v>115</v>
      </c>
      <c r="C19" s="81">
        <v>249744931</v>
      </c>
      <c r="D19" s="56" t="s">
        <v>160</v>
      </c>
      <c r="E19" s="85"/>
      <c r="F19" s="293"/>
    </row>
    <row r="20" spans="1:6" ht="12.75" customHeight="1">
      <c r="A20" s="75" t="s">
        <v>17</v>
      </c>
      <c r="B20" s="76" t="s">
        <v>169</v>
      </c>
      <c r="C20" s="82"/>
      <c r="D20" s="56" t="s">
        <v>161</v>
      </c>
      <c r="E20" s="86"/>
      <c r="F20" s="293"/>
    </row>
    <row r="21" spans="1:6" ht="12.75" customHeight="1">
      <c r="A21" s="78" t="s">
        <v>18</v>
      </c>
      <c r="B21" s="56" t="s">
        <v>141</v>
      </c>
      <c r="C21" s="83"/>
      <c r="D21" s="56" t="s">
        <v>172</v>
      </c>
      <c r="E21" s="86"/>
      <c r="F21" s="293"/>
    </row>
    <row r="22" spans="1:6" ht="12.75" customHeight="1">
      <c r="A22" s="78" t="s">
        <v>19</v>
      </c>
      <c r="B22" s="56" t="s">
        <v>142</v>
      </c>
      <c r="C22" s="83"/>
      <c r="D22" s="56" t="s">
        <v>113</v>
      </c>
      <c r="E22" s="86"/>
      <c r="F22" s="293"/>
    </row>
    <row r="23" spans="1:6" ht="12.75" customHeight="1">
      <c r="A23" s="78" t="s">
        <v>20</v>
      </c>
      <c r="B23" s="56" t="s">
        <v>170</v>
      </c>
      <c r="C23" s="83"/>
      <c r="D23" s="79" t="s">
        <v>162</v>
      </c>
      <c r="E23" s="86"/>
      <c r="F23" s="293"/>
    </row>
    <row r="24" spans="1:6" ht="12.75" customHeight="1">
      <c r="A24" s="78" t="s">
        <v>21</v>
      </c>
      <c r="B24" s="56" t="s">
        <v>171</v>
      </c>
      <c r="C24" s="83"/>
      <c r="D24" s="56" t="s">
        <v>173</v>
      </c>
      <c r="E24" s="86"/>
      <c r="F24" s="293"/>
    </row>
    <row r="25" spans="1:6" ht="12.75" customHeight="1">
      <c r="A25" s="77" t="s">
        <v>22</v>
      </c>
      <c r="B25" s="79" t="s">
        <v>144</v>
      </c>
      <c r="C25" s="84"/>
      <c r="D25" s="54" t="s">
        <v>163</v>
      </c>
      <c r="E25" s="85"/>
      <c r="F25" s="293"/>
    </row>
    <row r="26" spans="1:6" ht="12.75" customHeight="1">
      <c r="A26" s="78" t="s">
        <v>23</v>
      </c>
      <c r="B26" s="56" t="s">
        <v>145</v>
      </c>
      <c r="C26" s="83"/>
      <c r="D26" s="23" t="s">
        <v>164</v>
      </c>
      <c r="E26" s="86"/>
      <c r="F26" s="293"/>
    </row>
    <row r="27" spans="1:6" ht="12.75" customHeight="1">
      <c r="A27" s="57" t="s">
        <v>24</v>
      </c>
      <c r="B27" s="54"/>
      <c r="C27" s="87"/>
      <c r="D27" s="54" t="s">
        <v>99</v>
      </c>
      <c r="E27" s="88">
        <f>'1.sz.mell. Összesen'!D135</f>
        <v>11824000</v>
      </c>
      <c r="F27" s="293"/>
    </row>
    <row r="28" spans="1:6" ht="12.75" customHeight="1">
      <c r="A28" s="59" t="s">
        <v>25</v>
      </c>
      <c r="B28" s="26"/>
      <c r="C28" s="89"/>
      <c r="D28" s="26"/>
      <c r="E28" s="90"/>
      <c r="F28" s="293"/>
    </row>
    <row r="29" spans="1:6" ht="12.75" customHeight="1" thickBot="1">
      <c r="A29" s="62" t="s">
        <v>26</v>
      </c>
      <c r="B29" s="24"/>
      <c r="C29" s="93"/>
      <c r="D29" s="24"/>
      <c r="E29" s="91"/>
      <c r="F29" s="293"/>
    </row>
    <row r="30" spans="1:6" ht="15.75" customHeight="1" thickBot="1">
      <c r="A30" s="60" t="s">
        <v>27</v>
      </c>
      <c r="B30" s="61" t="s">
        <v>178</v>
      </c>
      <c r="C30" s="70">
        <f>SUM(C21:C29)</f>
        <v>0</v>
      </c>
      <c r="D30" s="61" t="s">
        <v>179</v>
      </c>
      <c r="E30" s="72">
        <f>SUM(E19:E29)</f>
        <v>11824000</v>
      </c>
      <c r="F30" s="293"/>
    </row>
    <row r="31" spans="1:6" ht="18" customHeight="1" thickBot="1">
      <c r="A31" s="60" t="s">
        <v>28</v>
      </c>
      <c r="B31" s="9" t="s">
        <v>181</v>
      </c>
      <c r="C31" s="70">
        <f>+C18+C19+C20+C30</f>
        <v>613488285</v>
      </c>
      <c r="D31" s="9" t="s">
        <v>180</v>
      </c>
      <c r="E31" s="72">
        <f>+E18+E30</f>
        <v>530434638</v>
      </c>
      <c r="F31" s="293"/>
    </row>
    <row r="32" spans="1:6" ht="18" customHeight="1" thickBot="1">
      <c r="A32" s="60" t="s">
        <v>29</v>
      </c>
      <c r="B32" s="69" t="s">
        <v>123</v>
      </c>
      <c r="C32" s="94">
        <f>IF(((E18-C18)&gt;0),E18-C18,"----")</f>
        <v>154867284</v>
      </c>
      <c r="D32" s="69" t="s">
        <v>124</v>
      </c>
      <c r="E32" s="95" t="str">
        <f>IF(((C18-E18)&gt;0),C18-E18,"----")</f>
        <v>----</v>
      </c>
      <c r="F32" s="293"/>
    </row>
    <row r="35" ht="15.75">
      <c r="B35" s="63"/>
    </row>
  </sheetData>
  <sheetProtection/>
  <mergeCells count="2">
    <mergeCell ref="F1:F32"/>
    <mergeCell ref="A3:A4"/>
  </mergeCells>
  <printOptions horizontalCentered="1"/>
  <pageMargins left="0.33" right="0.48" top="0.9055118110236221" bottom="0.5" header="0.6692913385826772" footer="0.28"/>
  <pageSetup fitToHeight="1" fitToWidth="1"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F32"/>
  <sheetViews>
    <sheetView zoomScaleSheetLayoutView="115" workbookViewId="0" topLeftCell="A1">
      <selection activeCell="C5" sqref="C5"/>
    </sheetView>
  </sheetViews>
  <sheetFormatPr defaultColWidth="9.00390625" defaultRowHeight="12.75"/>
  <cols>
    <col min="1" max="1" width="6.875" style="13" customWidth="1"/>
    <col min="2" max="2" width="52.50390625" style="14" customWidth="1"/>
    <col min="3" max="3" width="16.625" style="13" customWidth="1"/>
    <col min="4" max="4" width="52.50390625" style="13" customWidth="1"/>
    <col min="5" max="5" width="16.625" style="13" customWidth="1"/>
    <col min="6" max="16384" width="9.375" style="13" customWidth="1"/>
  </cols>
  <sheetData>
    <row r="1" spans="2:6" ht="39.75" customHeight="1">
      <c r="B1" s="11" t="s">
        <v>116</v>
      </c>
      <c r="C1" s="12"/>
      <c r="D1" s="12"/>
      <c r="E1" s="12"/>
      <c r="F1" s="293" t="s">
        <v>532</v>
      </c>
    </row>
    <row r="2" spans="5:6" ht="14.25" thickBot="1">
      <c r="E2" s="15" t="s">
        <v>193</v>
      </c>
      <c r="F2" s="293"/>
    </row>
    <row r="3" spans="1:6" ht="24" customHeight="1" thickBot="1">
      <c r="A3" s="296" t="s">
        <v>47</v>
      </c>
      <c r="B3" s="16" t="s">
        <v>36</v>
      </c>
      <c r="C3" s="17"/>
      <c r="D3" s="16" t="s">
        <v>39</v>
      </c>
      <c r="E3" s="18"/>
      <c r="F3" s="293"/>
    </row>
    <row r="4" spans="1:6" s="21" customFormat="1" ht="35.25" customHeight="1" thickBot="1">
      <c r="A4" s="297"/>
      <c r="B4" s="19" t="s">
        <v>43</v>
      </c>
      <c r="C4" s="20" t="str">
        <f>'4.1.sz.mell Összesen'!C4</f>
        <v>2020. évi előirányzat</v>
      </c>
      <c r="D4" s="19" t="s">
        <v>43</v>
      </c>
      <c r="E4" s="25" t="str">
        <f>C4</f>
        <v>2020. évi előirányzat</v>
      </c>
      <c r="F4" s="293"/>
    </row>
    <row r="5" spans="1:6" s="21" customFormat="1" ht="12" customHeight="1" thickBot="1">
      <c r="A5" s="65">
        <v>1</v>
      </c>
      <c r="B5" s="66">
        <v>2</v>
      </c>
      <c r="C5" s="67">
        <v>3</v>
      </c>
      <c r="D5" s="66">
        <v>4</v>
      </c>
      <c r="E5" s="68">
        <v>5</v>
      </c>
      <c r="F5" s="293"/>
    </row>
    <row r="6" spans="1:6" ht="12.75" customHeight="1">
      <c r="A6" s="57" t="s">
        <v>3</v>
      </c>
      <c r="B6" s="54" t="s">
        <v>447</v>
      </c>
      <c r="C6" s="5">
        <f>'1.1.sz.mell. Önkormányzat'!D45</f>
        <v>0</v>
      </c>
      <c r="D6" s="54" t="s">
        <v>151</v>
      </c>
      <c r="E6" s="4">
        <f>'1.sz.mell. Összesen'!D109</f>
        <v>102754143</v>
      </c>
      <c r="F6" s="293"/>
    </row>
    <row r="7" spans="1:6" ht="12.75" customHeight="1">
      <c r="A7" s="58" t="s">
        <v>4</v>
      </c>
      <c r="B7" s="23" t="s">
        <v>174</v>
      </c>
      <c r="C7" s="6"/>
      <c r="D7" s="23" t="s">
        <v>152</v>
      </c>
      <c r="E7" s="2">
        <f>'1.sz.mell. Összesen'!D111</f>
        <v>26664676</v>
      </c>
      <c r="F7" s="293"/>
    </row>
    <row r="8" spans="1:6" ht="12.75" customHeight="1">
      <c r="A8" s="58" t="s">
        <v>5</v>
      </c>
      <c r="B8" s="23" t="s">
        <v>109</v>
      </c>
      <c r="C8" s="6"/>
      <c r="D8" s="23" t="s">
        <v>153</v>
      </c>
      <c r="E8" s="2"/>
      <c r="F8" s="293"/>
    </row>
    <row r="9" spans="1:6" ht="12.75" customHeight="1">
      <c r="A9" s="58" t="s">
        <v>6</v>
      </c>
      <c r="B9" s="23" t="s">
        <v>134</v>
      </c>
      <c r="C9" s="6"/>
      <c r="D9" s="23" t="s">
        <v>154</v>
      </c>
      <c r="E9" s="2"/>
      <c r="F9" s="293"/>
    </row>
    <row r="10" spans="1:6" ht="22.5">
      <c r="A10" s="58" t="s">
        <v>7</v>
      </c>
      <c r="B10" s="23" t="s">
        <v>38</v>
      </c>
      <c r="C10" s="6"/>
      <c r="D10" s="23" t="s">
        <v>175</v>
      </c>
      <c r="E10" s="2"/>
      <c r="F10" s="293"/>
    </row>
    <row r="11" spans="1:6" ht="22.5">
      <c r="A11" s="58" t="s">
        <v>8</v>
      </c>
      <c r="B11" s="23" t="s">
        <v>101</v>
      </c>
      <c r="C11" s="22"/>
      <c r="D11" s="23" t="s">
        <v>176</v>
      </c>
      <c r="E11" s="2"/>
      <c r="F11" s="293"/>
    </row>
    <row r="12" spans="1:6" ht="12.75" customHeight="1">
      <c r="A12" s="58" t="s">
        <v>9</v>
      </c>
      <c r="B12" s="23" t="s">
        <v>88</v>
      </c>
      <c r="C12" s="6"/>
      <c r="D12" s="23" t="s">
        <v>159</v>
      </c>
      <c r="E12" s="2">
        <f>'1.1.sz.mell. Önkormányzat'!D113</f>
        <v>0</v>
      </c>
      <c r="F12" s="293"/>
    </row>
    <row r="13" spans="1:6" ht="12.75" customHeight="1">
      <c r="A13" s="58" t="s">
        <v>10</v>
      </c>
      <c r="B13" s="23" t="s">
        <v>448</v>
      </c>
      <c r="C13" s="6">
        <f>'1.1.sz.mell. Önkormányzat'!D56</f>
        <v>0</v>
      </c>
      <c r="D13" s="56" t="s">
        <v>33</v>
      </c>
      <c r="E13" s="2">
        <f>'1.sz.mell. Összesen'!D122</f>
        <v>48034911</v>
      </c>
      <c r="F13" s="293"/>
    </row>
    <row r="14" spans="1:6" ht="12.75" customHeight="1">
      <c r="A14" s="58" t="s">
        <v>11</v>
      </c>
      <c r="B14" s="23" t="s">
        <v>108</v>
      </c>
      <c r="C14" s="22"/>
      <c r="D14" s="23"/>
      <c r="E14" s="2"/>
      <c r="F14" s="293"/>
    </row>
    <row r="15" spans="1:6" ht="12.75" customHeight="1" thickBot="1">
      <c r="A15" s="58" t="s">
        <v>12</v>
      </c>
      <c r="B15" s="23"/>
      <c r="C15" s="2"/>
      <c r="D15" s="23"/>
      <c r="E15" s="2"/>
      <c r="F15" s="293"/>
    </row>
    <row r="16" spans="1:6" ht="15.75" customHeight="1" thickBot="1">
      <c r="A16" s="60" t="s">
        <v>13</v>
      </c>
      <c r="B16" s="61" t="s">
        <v>104</v>
      </c>
      <c r="C16" s="70">
        <f>SUM(C6:C15)</f>
        <v>0</v>
      </c>
      <c r="D16" s="61" t="s">
        <v>105</v>
      </c>
      <c r="E16" s="72">
        <f>SUM(E6:E15)</f>
        <v>177453730</v>
      </c>
      <c r="F16" s="293"/>
    </row>
    <row r="17" spans="1:6" ht="12.75" customHeight="1">
      <c r="A17" s="80" t="s">
        <v>14</v>
      </c>
      <c r="B17" s="74" t="s">
        <v>117</v>
      </c>
      <c r="C17" s="92">
        <f>'1.sz.mell. Összesen'!D71-'4.1.sz.mell Összesen'!C19</f>
        <v>94400083</v>
      </c>
      <c r="D17" s="56" t="s">
        <v>160</v>
      </c>
      <c r="E17" s="88"/>
      <c r="F17" s="293"/>
    </row>
    <row r="18" spans="1:6" ht="12.75" customHeight="1">
      <c r="A18" s="58" t="s">
        <v>15</v>
      </c>
      <c r="B18" s="56" t="s">
        <v>141</v>
      </c>
      <c r="C18" s="83"/>
      <c r="D18" s="56" t="s">
        <v>165</v>
      </c>
      <c r="E18" s="86"/>
      <c r="F18" s="293"/>
    </row>
    <row r="19" spans="1:6" ht="12.75" customHeight="1">
      <c r="A19" s="58" t="s">
        <v>16</v>
      </c>
      <c r="B19" s="56" t="s">
        <v>110</v>
      </c>
      <c r="C19" s="83"/>
      <c r="D19" s="56" t="s">
        <v>112</v>
      </c>
      <c r="E19" s="86"/>
      <c r="F19" s="293"/>
    </row>
    <row r="20" spans="1:6" ht="12.75" customHeight="1">
      <c r="A20" s="58" t="s">
        <v>17</v>
      </c>
      <c r="B20" s="56" t="s">
        <v>111</v>
      </c>
      <c r="C20" s="83"/>
      <c r="D20" s="56" t="s">
        <v>113</v>
      </c>
      <c r="E20" s="86"/>
      <c r="F20" s="293"/>
    </row>
    <row r="21" spans="1:6" ht="12.75" customHeight="1">
      <c r="A21" s="58" t="s">
        <v>18</v>
      </c>
      <c r="B21" s="56" t="s">
        <v>143</v>
      </c>
      <c r="C21" s="83"/>
      <c r="D21" s="79" t="s">
        <v>162</v>
      </c>
      <c r="E21" s="86"/>
      <c r="F21" s="293"/>
    </row>
    <row r="22" spans="1:6" ht="22.5">
      <c r="A22" s="58" t="s">
        <v>19</v>
      </c>
      <c r="B22" s="79" t="s">
        <v>177</v>
      </c>
      <c r="C22" s="83"/>
      <c r="D22" s="56" t="s">
        <v>166</v>
      </c>
      <c r="E22" s="86"/>
      <c r="F22" s="293"/>
    </row>
    <row r="23" spans="1:6" ht="12.75" customHeight="1">
      <c r="A23" s="58" t="s">
        <v>20</v>
      </c>
      <c r="B23" s="56" t="s">
        <v>144</v>
      </c>
      <c r="C23" s="83"/>
      <c r="D23" s="54" t="s">
        <v>164</v>
      </c>
      <c r="E23" s="86"/>
      <c r="F23" s="293"/>
    </row>
    <row r="24" spans="1:6" ht="12.75" customHeight="1">
      <c r="A24" s="58" t="s">
        <v>21</v>
      </c>
      <c r="B24" s="54" t="s">
        <v>146</v>
      </c>
      <c r="C24" s="83"/>
      <c r="D24" s="23" t="s">
        <v>167</v>
      </c>
      <c r="E24" s="86"/>
      <c r="F24" s="293"/>
    </row>
    <row r="25" spans="1:6" ht="12.75" customHeight="1">
      <c r="A25" s="58" t="s">
        <v>22</v>
      </c>
      <c r="B25" s="26"/>
      <c r="C25" s="83"/>
      <c r="D25" s="54"/>
      <c r="E25" s="86"/>
      <c r="F25" s="293"/>
    </row>
    <row r="26" spans="1:6" ht="12.75" customHeight="1" thickBot="1">
      <c r="A26" s="59" t="s">
        <v>23</v>
      </c>
      <c r="B26" s="24"/>
      <c r="C26" s="89"/>
      <c r="D26" s="26"/>
      <c r="E26" s="90"/>
      <c r="F26" s="293"/>
    </row>
    <row r="27" spans="1:6" ht="15.75" customHeight="1" thickBot="1">
      <c r="A27" s="60" t="s">
        <v>24</v>
      </c>
      <c r="B27" s="61" t="s">
        <v>118</v>
      </c>
      <c r="C27" s="70">
        <f>SUM(C18:C26)</f>
        <v>0</v>
      </c>
      <c r="D27" s="61" t="s">
        <v>121</v>
      </c>
      <c r="E27" s="27">
        <f>SUM(E17:E26)</f>
        <v>0</v>
      </c>
      <c r="F27" s="293"/>
    </row>
    <row r="28" spans="1:6" ht="18" customHeight="1" thickBot="1">
      <c r="A28" s="60" t="s">
        <v>25</v>
      </c>
      <c r="B28" s="9" t="s">
        <v>119</v>
      </c>
      <c r="C28" s="70">
        <f>+C16+C17+C27</f>
        <v>94400083</v>
      </c>
      <c r="D28" s="9" t="s">
        <v>120</v>
      </c>
      <c r="E28" s="72">
        <f>+E16+E27</f>
        <v>177453730</v>
      </c>
      <c r="F28" s="293"/>
    </row>
    <row r="29" spans="1:6" ht="18" customHeight="1" thickBot="1">
      <c r="A29" s="60" t="s">
        <v>26</v>
      </c>
      <c r="B29" s="10" t="s">
        <v>123</v>
      </c>
      <c r="C29" s="71">
        <f>IF(((E16-C16)&gt;0),E16-C16,"----")</f>
        <v>177453730</v>
      </c>
      <c r="D29" s="10" t="s">
        <v>124</v>
      </c>
      <c r="E29" s="102" t="str">
        <f>IF(((C16-E16)&gt;0),C16-E16,"----")</f>
        <v>----</v>
      </c>
      <c r="F29" s="293"/>
    </row>
    <row r="30" ht="12.75">
      <c r="F30" s="96"/>
    </row>
    <row r="31" ht="12.75">
      <c r="F31" s="96"/>
    </row>
    <row r="32" spans="2:6" ht="15.75">
      <c r="B32" s="63"/>
      <c r="F32" s="96"/>
    </row>
  </sheetData>
  <sheetProtection/>
  <mergeCells count="2">
    <mergeCell ref="F1:F29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14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62.125" style="187" customWidth="1"/>
    <col min="2" max="6" width="24.875" style="187" customWidth="1"/>
    <col min="7" max="16384" width="9.375" style="187" customWidth="1"/>
  </cols>
  <sheetData>
    <row r="1" spans="1:6" ht="15.75">
      <c r="A1" s="185"/>
      <c r="B1" s="185"/>
      <c r="C1" s="185"/>
      <c r="D1" s="185"/>
      <c r="E1" s="185"/>
      <c r="F1" s="186" t="s">
        <v>489</v>
      </c>
    </row>
    <row r="2" spans="1:6" ht="15.75">
      <c r="A2" s="185"/>
      <c r="B2" s="185"/>
      <c r="C2" s="185"/>
      <c r="D2" s="185"/>
      <c r="E2" s="185"/>
      <c r="F2" s="185"/>
    </row>
    <row r="3" spans="1:6" ht="15.75">
      <c r="A3" s="185"/>
      <c r="B3" s="185"/>
      <c r="C3" s="185"/>
      <c r="D3" s="185"/>
      <c r="E3" s="185"/>
      <c r="F3" s="185"/>
    </row>
    <row r="4" spans="1:6" ht="24.75" customHeight="1">
      <c r="A4" s="285" t="s">
        <v>477</v>
      </c>
      <c r="B4" s="285"/>
      <c r="C4" s="285"/>
      <c r="D4" s="285"/>
      <c r="E4" s="285"/>
      <c r="F4" s="285"/>
    </row>
    <row r="5" spans="1:6" ht="24.75" customHeight="1">
      <c r="A5" s="285" t="s">
        <v>488</v>
      </c>
      <c r="B5" s="285"/>
      <c r="C5" s="285"/>
      <c r="D5" s="285"/>
      <c r="E5" s="285"/>
      <c r="F5" s="285"/>
    </row>
    <row r="6" spans="1:6" ht="15.75">
      <c r="A6" s="185"/>
      <c r="B6" s="185"/>
      <c r="C6" s="185"/>
      <c r="D6" s="185"/>
      <c r="E6" s="185"/>
      <c r="F6" s="185"/>
    </row>
    <row r="7" spans="1:6" ht="45.75" customHeight="1" thickBot="1">
      <c r="A7" s="185"/>
      <c r="B7" s="185"/>
      <c r="C7" s="185"/>
      <c r="D7" s="185"/>
      <c r="E7" s="185"/>
      <c r="F7" s="185"/>
    </row>
    <row r="8" spans="1:7" ht="49.5" customHeight="1" thickBot="1">
      <c r="A8" s="207" t="s">
        <v>43</v>
      </c>
      <c r="B8" s="208" t="s">
        <v>478</v>
      </c>
      <c r="C8" s="208" t="s">
        <v>479</v>
      </c>
      <c r="D8" s="208" t="s">
        <v>480</v>
      </c>
      <c r="E8" s="209" t="s">
        <v>481</v>
      </c>
      <c r="F8" s="210" t="s">
        <v>482</v>
      </c>
      <c r="G8" s="298"/>
    </row>
    <row r="9" spans="1:7" ht="39.75" customHeight="1" thickTop="1">
      <c r="A9" s="211" t="s">
        <v>483</v>
      </c>
      <c r="B9" s="212">
        <v>3</v>
      </c>
      <c r="C9" s="213" t="s">
        <v>190</v>
      </c>
      <c r="D9" s="212" t="s">
        <v>190</v>
      </c>
      <c r="E9" s="214">
        <f>SUM(B9:D9)</f>
        <v>3</v>
      </c>
      <c r="F9" s="215">
        <v>3</v>
      </c>
      <c r="G9" s="298"/>
    </row>
    <row r="10" spans="1:7" ht="39.75" customHeight="1">
      <c r="A10" s="216" t="s">
        <v>484</v>
      </c>
      <c r="B10" s="217">
        <f>SUM(B11:B12)</f>
        <v>25</v>
      </c>
      <c r="C10" s="217">
        <v>2</v>
      </c>
      <c r="D10" s="217" t="s">
        <v>190</v>
      </c>
      <c r="E10" s="218">
        <v>27</v>
      </c>
      <c r="F10" s="219">
        <v>22.5</v>
      </c>
      <c r="G10" s="298"/>
    </row>
    <row r="11" spans="1:7" ht="39.75" customHeight="1">
      <c r="A11" s="220" t="s">
        <v>485</v>
      </c>
      <c r="B11" s="221">
        <v>24</v>
      </c>
      <c r="C11" s="221"/>
      <c r="D11" s="221" t="s">
        <v>190</v>
      </c>
      <c r="E11" s="222">
        <v>24</v>
      </c>
      <c r="F11" s="223">
        <v>20</v>
      </c>
      <c r="G11" s="298"/>
    </row>
    <row r="12" spans="1:7" ht="39.75" customHeight="1">
      <c r="A12" s="220" t="s">
        <v>486</v>
      </c>
      <c r="B12" s="221">
        <v>1</v>
      </c>
      <c r="C12" s="221">
        <v>2</v>
      </c>
      <c r="D12" s="221"/>
      <c r="E12" s="222">
        <v>3</v>
      </c>
      <c r="F12" s="223">
        <v>2.5</v>
      </c>
      <c r="G12" s="298"/>
    </row>
    <row r="13" spans="1:7" ht="39.75" customHeight="1">
      <c r="A13" s="224" t="s">
        <v>34</v>
      </c>
      <c r="B13" s="225">
        <f>SUM(B9:B10)</f>
        <v>28</v>
      </c>
      <c r="C13" s="225">
        <v>2</v>
      </c>
      <c r="D13" s="225" t="s">
        <v>190</v>
      </c>
      <c r="E13" s="226">
        <f>SUM(B13:D13)</f>
        <v>30</v>
      </c>
      <c r="F13" s="227">
        <v>25.5</v>
      </c>
      <c r="G13" s="298"/>
    </row>
    <row r="14" spans="1:7" ht="31.5" customHeight="1">
      <c r="A14" s="228" t="s">
        <v>487</v>
      </c>
      <c r="B14" s="229">
        <v>0</v>
      </c>
      <c r="C14" s="229">
        <v>0</v>
      </c>
      <c r="D14" s="229">
        <v>0</v>
      </c>
      <c r="E14" s="229">
        <v>0</v>
      </c>
      <c r="F14" s="230">
        <v>0</v>
      </c>
      <c r="G14" s="298"/>
    </row>
  </sheetData>
  <sheetProtection/>
  <mergeCells count="3">
    <mergeCell ref="A4:F4"/>
    <mergeCell ref="A5:F5"/>
    <mergeCell ref="G8:G1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F43"/>
  <sheetViews>
    <sheetView zoomScale="80" zoomScaleNormal="80" zoomScalePageLayoutView="90" workbookViewId="0" topLeftCell="A1">
      <selection activeCell="F1" sqref="F1:F41"/>
    </sheetView>
  </sheetViews>
  <sheetFormatPr defaultColWidth="9.00390625" defaultRowHeight="12.75"/>
  <cols>
    <col min="1" max="1" width="34.125" style="187" customWidth="1"/>
    <col min="2" max="2" width="62.00390625" style="187" customWidth="1"/>
    <col min="3" max="3" width="18.625" style="278" customWidth="1"/>
    <col min="4" max="4" width="62.50390625" style="187" customWidth="1"/>
    <col min="5" max="5" width="21.125" style="279" bestFit="1" customWidth="1"/>
    <col min="6" max="6" width="4.625" style="187" customWidth="1"/>
    <col min="7" max="16384" width="9.375" style="187" customWidth="1"/>
  </cols>
  <sheetData>
    <row r="1" spans="1:6" ht="19.5" customHeight="1">
      <c r="A1" s="231"/>
      <c r="B1" s="299" t="s">
        <v>191</v>
      </c>
      <c r="C1" s="299"/>
      <c r="D1" s="299" t="s">
        <v>449</v>
      </c>
      <c r="E1" s="299"/>
      <c r="F1" s="300"/>
    </row>
    <row r="2" spans="1:6" ht="24.75" customHeight="1">
      <c r="A2" s="301" t="s">
        <v>490</v>
      </c>
      <c r="B2" s="301"/>
      <c r="C2" s="301"/>
      <c r="D2" s="301"/>
      <c r="E2" s="301"/>
      <c r="F2" s="300"/>
    </row>
    <row r="3" spans="1:6" ht="15" customHeight="1">
      <c r="A3" s="232" t="s">
        <v>491</v>
      </c>
      <c r="B3" s="231" t="s">
        <v>492</v>
      </c>
      <c r="C3" s="233">
        <f>'1.1.sz.mell. Önkormányzat'!D6</f>
        <v>295600000</v>
      </c>
      <c r="D3" s="231" t="s">
        <v>493</v>
      </c>
      <c r="E3" s="234">
        <f>SUM(E7+E6+E5+E4)</f>
        <v>308184220</v>
      </c>
      <c r="F3" s="300"/>
    </row>
    <row r="4" spans="1:6" ht="15" customHeight="1">
      <c r="A4" s="235"/>
      <c r="B4" s="235"/>
      <c r="C4" s="236"/>
      <c r="D4" s="237" t="s">
        <v>494</v>
      </c>
      <c r="E4" s="234">
        <f>'1.1.sz.mell. Önkormányzat'!D93-E19</f>
        <v>77829415</v>
      </c>
      <c r="F4" s="300"/>
    </row>
    <row r="5" spans="1:6" ht="15" customHeight="1">
      <c r="A5" s="235"/>
      <c r="B5" s="238" t="s">
        <v>495</v>
      </c>
      <c r="C5" s="233">
        <f>'1.1.sz.mell. Önkormányzat'!D13</f>
        <v>46130366</v>
      </c>
      <c r="D5" s="231" t="s">
        <v>496</v>
      </c>
      <c r="E5" s="234">
        <f>'1.1.sz.mell. Önkormányzat'!D94</f>
        <v>14319503</v>
      </c>
      <c r="F5" s="300"/>
    </row>
    <row r="6" spans="1:6" ht="15" customHeight="1">
      <c r="A6" s="235"/>
      <c r="B6" s="235"/>
      <c r="C6" s="236"/>
      <c r="D6" s="231" t="s">
        <v>497</v>
      </c>
      <c r="E6" s="234">
        <f>'1.1.sz.mell. Önkormányzat'!D95+'1.1.sz.mell. Önkormányzat'!D97-E20-E22</f>
        <v>216035302</v>
      </c>
      <c r="F6" s="300"/>
    </row>
    <row r="7" spans="1:6" ht="15" customHeight="1">
      <c r="A7" s="235"/>
      <c r="B7" s="239" t="s">
        <v>498</v>
      </c>
      <c r="C7" s="233">
        <f>'1.1.sz.mell. Önkormányzat'!D71-C21</f>
        <v>340526236</v>
      </c>
      <c r="D7" s="240"/>
      <c r="E7" s="241"/>
      <c r="F7" s="300"/>
    </row>
    <row r="8" spans="1:6" ht="15" customHeight="1">
      <c r="A8" s="235"/>
      <c r="B8" s="235"/>
      <c r="C8" s="236"/>
      <c r="D8" s="231" t="s">
        <v>499</v>
      </c>
      <c r="E8" s="234">
        <f>'1.1.sz.mell. Önkormányzat'!D109</f>
        <v>102754143</v>
      </c>
      <c r="F8" s="300"/>
    </row>
    <row r="9" spans="1:6" ht="15" customHeight="1">
      <c r="A9" s="235"/>
      <c r="B9" s="231" t="s">
        <v>445</v>
      </c>
      <c r="C9" s="233"/>
      <c r="D9" s="231" t="s">
        <v>500</v>
      </c>
      <c r="E9" s="234">
        <f>'1.1.sz.mell. Önkormányzat'!D111</f>
        <v>26664676</v>
      </c>
      <c r="F9" s="300"/>
    </row>
    <row r="10" spans="1:6" ht="15" customHeight="1">
      <c r="A10" s="235"/>
      <c r="B10" s="235"/>
      <c r="C10" s="236"/>
      <c r="D10" s="240"/>
      <c r="E10" s="241"/>
      <c r="F10" s="300"/>
    </row>
    <row r="11" spans="1:6" ht="15" customHeight="1">
      <c r="A11" s="235"/>
      <c r="B11" s="231" t="s">
        <v>501</v>
      </c>
      <c r="C11" s="233">
        <f>'1.1.sz.mell. Önkormányzat'!D51</f>
        <v>6693750</v>
      </c>
      <c r="D11" s="231" t="s">
        <v>33</v>
      </c>
      <c r="E11" s="242">
        <f>E12+E13</f>
        <v>48034911</v>
      </c>
      <c r="F11" s="300"/>
    </row>
    <row r="12" spans="1:6" ht="15" customHeight="1">
      <c r="A12" s="235"/>
      <c r="B12" s="235"/>
      <c r="C12" s="236"/>
      <c r="D12" s="231" t="s">
        <v>502</v>
      </c>
      <c r="E12" s="234">
        <v>5000000</v>
      </c>
      <c r="F12" s="300"/>
    </row>
    <row r="13" spans="1:6" ht="15" customHeight="1">
      <c r="A13" s="235"/>
      <c r="B13" s="235"/>
      <c r="C13" s="236"/>
      <c r="D13" s="231" t="s">
        <v>503</v>
      </c>
      <c r="E13" s="234">
        <f>'1.1.sz.mell. Önkormányzat'!D124</f>
        <v>43034911</v>
      </c>
      <c r="F13" s="300"/>
    </row>
    <row r="14" spans="1:6" ht="15" customHeight="1">
      <c r="A14" s="235"/>
      <c r="B14" s="235"/>
      <c r="C14" s="236"/>
      <c r="D14" s="231" t="s">
        <v>504</v>
      </c>
      <c r="E14" s="241">
        <f>SUM(E16+E15)</f>
        <v>203312401</v>
      </c>
      <c r="F14" s="300"/>
    </row>
    <row r="15" spans="1:6" ht="15" customHeight="1">
      <c r="A15" s="235"/>
      <c r="B15" s="235"/>
      <c r="C15" s="236"/>
      <c r="D15" s="231" t="s">
        <v>505</v>
      </c>
      <c r="E15" s="234">
        <f>'1.1.sz.mell. Önkormányzat'!D138</f>
        <v>191488401</v>
      </c>
      <c r="F15" s="300"/>
    </row>
    <row r="16" spans="1:6" ht="15" customHeight="1">
      <c r="A16" s="235"/>
      <c r="B16" s="235"/>
      <c r="C16" s="236"/>
      <c r="D16" s="231" t="s">
        <v>506</v>
      </c>
      <c r="E16" s="234">
        <f>'1.1.sz.mell. Önkormányzat'!D137</f>
        <v>11824000</v>
      </c>
      <c r="F16" s="300"/>
    </row>
    <row r="17" spans="1:6" ht="19.5" customHeight="1">
      <c r="A17" s="243" t="s">
        <v>507</v>
      </c>
      <c r="B17" s="243" t="s">
        <v>508</v>
      </c>
      <c r="C17" s="244">
        <f>SUM(C3+C5+C7+C9+C11)</f>
        <v>688950352</v>
      </c>
      <c r="D17" s="243" t="s">
        <v>509</v>
      </c>
      <c r="E17" s="245">
        <f>E3+E8+E9+E11+E14</f>
        <v>688950351</v>
      </c>
      <c r="F17" s="300"/>
    </row>
    <row r="18" spans="1:6" ht="15" customHeight="1">
      <c r="A18" s="232" t="s">
        <v>510</v>
      </c>
      <c r="B18" s="246"/>
      <c r="C18" s="247"/>
      <c r="D18" s="246"/>
      <c r="E18" s="248"/>
      <c r="F18" s="300"/>
    </row>
    <row r="19" spans="1:6" ht="15" customHeight="1">
      <c r="A19" s="249"/>
      <c r="B19" s="250" t="s">
        <v>445</v>
      </c>
      <c r="C19" s="233">
        <f>'1.1.sz.mell. Önkormányzat'!D34</f>
        <v>9391298</v>
      </c>
      <c r="D19" s="250" t="s">
        <v>511</v>
      </c>
      <c r="E19" s="234">
        <v>3442750</v>
      </c>
      <c r="F19" s="300"/>
    </row>
    <row r="20" spans="1:6" ht="15" customHeight="1">
      <c r="A20" s="235"/>
      <c r="B20" s="240"/>
      <c r="C20" s="236"/>
      <c r="D20" s="240" t="s">
        <v>512</v>
      </c>
      <c r="E20" s="251">
        <v>2500000</v>
      </c>
      <c r="F20" s="300"/>
    </row>
    <row r="21" spans="1:6" ht="15" customHeight="1">
      <c r="A21" s="235"/>
      <c r="B21" s="239" t="s">
        <v>498</v>
      </c>
      <c r="C21" s="233">
        <f>E23-C19</f>
        <v>1551452</v>
      </c>
      <c r="D21" s="250" t="s">
        <v>513</v>
      </c>
      <c r="E21" s="234"/>
      <c r="F21" s="300"/>
    </row>
    <row r="22" spans="1:6" ht="15" customHeight="1">
      <c r="A22" s="235"/>
      <c r="B22" s="240"/>
      <c r="C22" s="236"/>
      <c r="D22" s="252" t="s">
        <v>514</v>
      </c>
      <c r="E22" s="251">
        <v>5000000</v>
      </c>
      <c r="F22" s="300"/>
    </row>
    <row r="23" spans="1:6" ht="19.5" customHeight="1">
      <c r="A23" s="232" t="s">
        <v>510</v>
      </c>
      <c r="B23" s="253" t="s">
        <v>508</v>
      </c>
      <c r="C23" s="244">
        <f>SUM(C19:C21)</f>
        <v>10942750</v>
      </c>
      <c r="D23" s="254" t="s">
        <v>509</v>
      </c>
      <c r="E23" s="245">
        <f>SUM(E19+E20+E22)</f>
        <v>10942750</v>
      </c>
      <c r="F23" s="300"/>
    </row>
    <row r="24" spans="1:6" ht="24.75" customHeight="1">
      <c r="A24" s="302" t="s">
        <v>515</v>
      </c>
      <c r="B24" s="303"/>
      <c r="C24" s="244">
        <f>SUM(C17+C23)</f>
        <v>699893102</v>
      </c>
      <c r="D24" s="245"/>
      <c r="E24" s="245">
        <f>SUM(E17+E23)</f>
        <v>699893101</v>
      </c>
      <c r="F24" s="300"/>
    </row>
    <row r="25" spans="1:6" ht="9" customHeight="1">
      <c r="A25" s="304"/>
      <c r="B25" s="305"/>
      <c r="C25" s="305"/>
      <c r="D25" s="305"/>
      <c r="E25" s="306"/>
      <c r="F25" s="300"/>
    </row>
    <row r="26" spans="1:6" ht="24.75" customHeight="1">
      <c r="A26" s="302" t="s">
        <v>516</v>
      </c>
      <c r="B26" s="307"/>
      <c r="C26" s="307"/>
      <c r="D26" s="307"/>
      <c r="E26" s="303"/>
      <c r="F26" s="300"/>
    </row>
    <row r="27" spans="1:6" ht="15" customHeight="1">
      <c r="A27" s="255" t="s">
        <v>491</v>
      </c>
      <c r="B27" s="231" t="s">
        <v>445</v>
      </c>
      <c r="C27" s="233">
        <f>'1.2.sz.mell. Hivatal'!D34</f>
        <v>5927940</v>
      </c>
      <c r="D27" s="256" t="s">
        <v>493</v>
      </c>
      <c r="E27" s="234">
        <f>SUM(E28:E30)</f>
        <v>199483667</v>
      </c>
      <c r="F27" s="300"/>
    </row>
    <row r="28" spans="1:6" ht="15" customHeight="1">
      <c r="A28" s="235"/>
      <c r="B28" s="231" t="s">
        <v>447</v>
      </c>
      <c r="C28" s="233">
        <v>0</v>
      </c>
      <c r="D28" s="256" t="s">
        <v>517</v>
      </c>
      <c r="E28" s="234">
        <f>'1.2.sz.mell. Hivatal'!D93</f>
        <v>140782435</v>
      </c>
      <c r="F28" s="300"/>
    </row>
    <row r="29" spans="1:6" ht="15" customHeight="1">
      <c r="A29" s="235"/>
      <c r="B29" s="231" t="s">
        <v>518</v>
      </c>
      <c r="C29" s="233">
        <f>SUM(C30:C31)</f>
        <v>193555727</v>
      </c>
      <c r="D29" s="256" t="s">
        <v>519</v>
      </c>
      <c r="E29" s="234">
        <f>'1.2.sz.mell. Hivatal'!D94</f>
        <v>25106703</v>
      </c>
      <c r="F29" s="300"/>
    </row>
    <row r="30" spans="1:6" ht="15" customHeight="1">
      <c r="A30" s="235"/>
      <c r="B30" s="239" t="s">
        <v>520</v>
      </c>
      <c r="C30" s="233">
        <f>'1.2.sz.mell. Hivatal'!D71</f>
        <v>2067326</v>
      </c>
      <c r="D30" s="256" t="s">
        <v>521</v>
      </c>
      <c r="E30" s="251">
        <f>'1.2.sz.mell. Hivatal'!D95</f>
        <v>33594529</v>
      </c>
      <c r="F30" s="300"/>
    </row>
    <row r="31" spans="1:6" ht="15" customHeight="1">
      <c r="A31" s="235"/>
      <c r="B31" s="231" t="s">
        <v>522</v>
      </c>
      <c r="C31" s="233">
        <f>E15</f>
        <v>191488401</v>
      </c>
      <c r="D31" s="250" t="s">
        <v>523</v>
      </c>
      <c r="E31" s="234">
        <v>0</v>
      </c>
      <c r="F31" s="300"/>
    </row>
    <row r="32" spans="1:6" ht="19.5" customHeight="1">
      <c r="A32" s="243" t="s">
        <v>507</v>
      </c>
      <c r="B32" s="243" t="s">
        <v>508</v>
      </c>
      <c r="C32" s="244">
        <f>C27+C29</f>
        <v>199483667</v>
      </c>
      <c r="D32" s="254" t="s">
        <v>509</v>
      </c>
      <c r="E32" s="245">
        <f>SUM(E27+E31)</f>
        <v>199483667</v>
      </c>
      <c r="F32" s="300"/>
    </row>
    <row r="33" spans="1:6" ht="19.5" customHeight="1">
      <c r="A33" s="243" t="s">
        <v>524</v>
      </c>
      <c r="B33" s="254"/>
      <c r="C33" s="244">
        <v>0</v>
      </c>
      <c r="D33" s="254"/>
      <c r="E33" s="245">
        <v>0</v>
      </c>
      <c r="F33" s="300"/>
    </row>
    <row r="34" spans="1:6" ht="24.75" customHeight="1">
      <c r="A34" s="302" t="s">
        <v>525</v>
      </c>
      <c r="B34" s="307"/>
      <c r="C34" s="244">
        <f>SUM(+C32)</f>
        <v>199483667</v>
      </c>
      <c r="D34" s="245"/>
      <c r="E34" s="257">
        <f>SUM(E27+E31)</f>
        <v>199483667</v>
      </c>
      <c r="F34" s="300"/>
    </row>
    <row r="35" spans="1:6" ht="9" customHeight="1">
      <c r="A35" s="258"/>
      <c r="B35" s="259"/>
      <c r="C35" s="260"/>
      <c r="D35" s="261"/>
      <c r="E35" s="257"/>
      <c r="F35" s="300"/>
    </row>
    <row r="36" spans="1:6" ht="15" customHeight="1">
      <c r="A36" s="302" t="s">
        <v>526</v>
      </c>
      <c r="B36" s="307"/>
      <c r="C36" s="244">
        <f>-E15</f>
        <v>-191488401</v>
      </c>
      <c r="D36" s="243"/>
      <c r="E36" s="257">
        <f>C36</f>
        <v>-191488401</v>
      </c>
      <c r="F36" s="300"/>
    </row>
    <row r="37" spans="1:6" ht="9.75" customHeight="1">
      <c r="A37" s="252"/>
      <c r="B37" s="240"/>
      <c r="C37" s="262"/>
      <c r="D37" s="240"/>
      <c r="E37" s="241"/>
      <c r="F37" s="300"/>
    </row>
    <row r="38" spans="1:6" ht="15" customHeight="1">
      <c r="A38" s="308" t="s">
        <v>527</v>
      </c>
      <c r="B38" s="309"/>
      <c r="C38" s="310">
        <f>SUM(C36+C34+C24)</f>
        <v>707888368</v>
      </c>
      <c r="D38" s="246"/>
      <c r="E38" s="312">
        <f>SUM(E24+E32+E36)</f>
        <v>707888367</v>
      </c>
      <c r="F38" s="300"/>
    </row>
    <row r="39" spans="1:6" ht="15" customHeight="1">
      <c r="A39" s="263"/>
      <c r="B39" s="264" t="s">
        <v>528</v>
      </c>
      <c r="C39" s="311"/>
      <c r="D39" s="265"/>
      <c r="E39" s="313"/>
      <c r="F39" s="300"/>
    </row>
    <row r="40" spans="1:6" ht="15" customHeight="1">
      <c r="A40" s="266" t="s">
        <v>529</v>
      </c>
      <c r="B40" s="267" t="s">
        <v>530</v>
      </c>
      <c r="C40" s="268">
        <f>C17+C32+C36</f>
        <v>696945618</v>
      </c>
      <c r="D40" s="269"/>
      <c r="E40" s="270">
        <f>E17+E32+E36</f>
        <v>696945617</v>
      </c>
      <c r="F40" s="300"/>
    </row>
    <row r="41" spans="1:6" ht="15" customHeight="1">
      <c r="A41" s="271"/>
      <c r="B41" s="267" t="s">
        <v>524</v>
      </c>
      <c r="C41" s="268">
        <f>C23</f>
        <v>10942750</v>
      </c>
      <c r="D41" s="269"/>
      <c r="E41" s="270">
        <f>E23</f>
        <v>10942750</v>
      </c>
      <c r="F41" s="300"/>
    </row>
    <row r="42" spans="1:5" ht="15" customHeight="1">
      <c r="A42" s="272"/>
      <c r="B42" s="272"/>
      <c r="C42" s="273"/>
      <c r="D42" s="272"/>
      <c r="E42" s="274"/>
    </row>
    <row r="43" spans="1:5" ht="15" customHeight="1">
      <c r="A43" s="275"/>
      <c r="B43" s="275"/>
      <c r="C43" s="276"/>
      <c r="D43" s="275"/>
      <c r="E43" s="277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</sheetData>
  <sheetProtection/>
  <mergeCells count="12">
    <mergeCell ref="C38:C39"/>
    <mergeCell ref="E38:E39"/>
    <mergeCell ref="B1:C1"/>
    <mergeCell ref="D1:E1"/>
    <mergeCell ref="F1:F41"/>
    <mergeCell ref="A2:E2"/>
    <mergeCell ref="A24:B24"/>
    <mergeCell ref="A25:E25"/>
    <mergeCell ref="A26:E26"/>
    <mergeCell ref="A34:B34"/>
    <mergeCell ref="A36:B36"/>
    <mergeCell ref="A38:B38"/>
  </mergeCells>
  <printOptions/>
  <pageMargins left="0.7" right="0.7" top="0.75" bottom="0.75" header="0.3" footer="0.3"/>
  <pageSetup fitToHeight="1" fitToWidth="1" horizontalDpi="600" verticalDpi="600" orientation="landscape" paperSize="9" scale="72" r:id="rId1"/>
  <headerFooter>
    <oddHeader>&amp;C&amp;"-,Félkövér"A Győr-Moson-Sopron Megyei Önkormányzat és Győr-Moson- Sopron Megyei Önkormányzati Hivatal
2020.évi bevételei és kiadásai kötelező és önként vállalt feladatok szerinti bontásban
&amp;R6.  számú melléklet
adatok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Szanyine dr. Vitinger Monika</cp:lastModifiedBy>
  <cp:lastPrinted>2020-02-07T07:26:18Z</cp:lastPrinted>
  <dcterms:created xsi:type="dcterms:W3CDTF">1999-10-30T10:30:45Z</dcterms:created>
  <dcterms:modified xsi:type="dcterms:W3CDTF">2020-02-25T12:49:42Z</dcterms:modified>
  <cp:category/>
  <cp:version/>
  <cp:contentType/>
  <cp:contentStatus/>
</cp:coreProperties>
</file>