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STÜLETI ANYAGOK\Rendeletek\2019\"/>
    </mc:Choice>
  </mc:AlternateContent>
  <xr:revisionPtr revIDLastSave="0" documentId="8_{A17F471F-3231-4900-8533-2DADB100D16F}" xr6:coauthVersionLast="44" xr6:coauthVersionMax="44" xr10:uidLastSave="{00000000-0000-0000-0000-000000000000}"/>
  <bookViews>
    <workbookView xWindow="-108" yWindow="-108" windowWidth="23256" windowHeight="12600" tabRatio="887" xr2:uid="{00000000-000D-0000-FFFF-FFFF00000000}"/>
  </bookViews>
  <sheets>
    <sheet name="1.rovatösszesenek" sheetId="1" r:id="rId1"/>
    <sheet name="2.kiad-bev." sheetId="2" r:id="rId2"/>
    <sheet name="3.adó" sheetId="23" r:id="rId3"/>
    <sheet name="4.tám.bev." sheetId="11" r:id="rId4"/>
    <sheet name="5.ktgv.tám." sheetId="15" r:id="rId5"/>
    <sheet name="6.felhalm.bev." sheetId="22" r:id="rId6"/>
    <sheet name="7.EU tám." sheetId="31" r:id="rId7"/>
    <sheet name="8.beruh.,feluj." sheetId="20" r:id="rId8"/>
    <sheet name="9.tám.AH-n kív." sheetId="13" r:id="rId9"/>
    <sheet name="10.ellátottak" sheetId="5" r:id="rId10"/>
    <sheet name="11.létszám" sheetId="27" r:id="rId11"/>
    <sheet name="12.pénzforg.mérleg" sheetId="19" r:id="rId12"/>
    <sheet name="13.mérleg" sheetId="26" state="hidden" r:id="rId13"/>
    <sheet name="13.maradvány" sheetId="25" r:id="rId14"/>
    <sheet name="15.eredmény" sheetId="28" state="hidden" r:id="rId15"/>
    <sheet name="16.pénzeszköz változás" sheetId="32" state="hidden" r:id="rId16"/>
    <sheet name="17.3 éves gördülő" sheetId="33" state="hidden" r:id="rId17"/>
    <sheet name="Munka1" sheetId="34" r:id="rId18"/>
  </sheets>
  <definedNames>
    <definedName name="_xlnm.Print_Area" localSheetId="10">'11.létszám'!$A$1:$B$27</definedName>
    <definedName name="_xlnm.Print_Area" localSheetId="12">'13.mérleg'!$A$1:$E$265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23" l="1"/>
  <c r="C11" i="20"/>
  <c r="C16" i="20"/>
  <c r="C35" i="20"/>
  <c r="D157" i="19"/>
  <c r="D140" i="19"/>
  <c r="D138" i="19"/>
  <c r="D129" i="19"/>
  <c r="D127" i="19"/>
  <c r="D120" i="19"/>
  <c r="D114" i="19"/>
  <c r="D147" i="19" s="1"/>
  <c r="D158" i="19" s="1"/>
  <c r="D108" i="19"/>
  <c r="D99" i="19"/>
  <c r="D83" i="19"/>
  <c r="D81" i="19"/>
  <c r="D76" i="19"/>
  <c r="D67" i="19"/>
  <c r="D52" i="19"/>
  <c r="D28" i="19"/>
  <c r="D40" i="19"/>
  <c r="D46" i="19" s="1"/>
  <c r="D68" i="19" s="1"/>
  <c r="D84" i="19" s="1"/>
  <c r="D100" i="19" s="1"/>
  <c r="D37" i="19"/>
  <c r="D25" i="19"/>
  <c r="D21" i="19"/>
  <c r="D19" i="19"/>
  <c r="D15" i="19"/>
  <c r="D6" i="19"/>
  <c r="B140" i="19"/>
  <c r="B138" i="19"/>
  <c r="C157" i="19"/>
  <c r="C140" i="19"/>
  <c r="C138" i="19"/>
  <c r="C129" i="19"/>
  <c r="C127" i="19"/>
  <c r="C120" i="19"/>
  <c r="C114" i="19"/>
  <c r="C108" i="19"/>
  <c r="C99" i="19"/>
  <c r="C83" i="19"/>
  <c r="B83" i="19"/>
  <c r="C81" i="19"/>
  <c r="C76" i="19"/>
  <c r="C67" i="19"/>
  <c r="C52" i="19"/>
  <c r="C40" i="19"/>
  <c r="C37" i="19"/>
  <c r="C46" i="19" s="1"/>
  <c r="C28" i="19"/>
  <c r="C25" i="19"/>
  <c r="C21" i="19"/>
  <c r="C19" i="19"/>
  <c r="C15" i="19"/>
  <c r="C6" i="19"/>
  <c r="B129" i="19"/>
  <c r="B147" i="19" s="1"/>
  <c r="B158" i="19" s="1"/>
  <c r="B108" i="19"/>
  <c r="B84" i="19"/>
  <c r="B100" i="19" s="1"/>
  <c r="B76" i="19"/>
  <c r="B19" i="19"/>
  <c r="E24" i="23"/>
  <c r="E20" i="23"/>
  <c r="D20" i="23"/>
  <c r="C24" i="23"/>
  <c r="C20" i="23"/>
  <c r="C27" i="13"/>
  <c r="D27" i="13"/>
  <c r="E27" i="13"/>
  <c r="D9" i="11"/>
  <c r="E15" i="5"/>
  <c r="D18" i="5"/>
  <c r="C18" i="5"/>
  <c r="D35" i="13"/>
  <c r="C35" i="13"/>
  <c r="D35" i="20"/>
  <c r="B35" i="20"/>
  <c r="B37" i="20" s="1"/>
  <c r="D30" i="20"/>
  <c r="D37" i="20" s="1"/>
  <c r="B30" i="20"/>
  <c r="B9" i="15"/>
  <c r="C9" i="15"/>
  <c r="C20" i="15" s="1"/>
  <c r="D9" i="15"/>
  <c r="D20" i="15" s="1"/>
  <c r="B20" i="15"/>
  <c r="D15" i="11"/>
  <c r="E15" i="11"/>
  <c r="B216" i="2"/>
  <c r="B209" i="2"/>
  <c r="C209" i="2"/>
  <c r="C216" i="2" s="1"/>
  <c r="C160" i="2"/>
  <c r="C189" i="2"/>
  <c r="C183" i="2"/>
  <c r="D173" i="2"/>
  <c r="C173" i="2"/>
  <c r="D160" i="2"/>
  <c r="B160" i="2"/>
  <c r="B189" i="2"/>
  <c r="B217" i="2" s="1"/>
  <c r="C148" i="2"/>
  <c r="B148" i="2"/>
  <c r="C142" i="2"/>
  <c r="D142" i="2"/>
  <c r="B142" i="2"/>
  <c r="C136" i="2"/>
  <c r="D136" i="2"/>
  <c r="B136" i="2"/>
  <c r="C98" i="2"/>
  <c r="B98" i="2"/>
  <c r="D88" i="2"/>
  <c r="C88" i="2"/>
  <c r="C83" i="2"/>
  <c r="C75" i="2"/>
  <c r="C99" i="2" s="1"/>
  <c r="C123" i="2" s="1"/>
  <c r="C74" i="2"/>
  <c r="D74" i="2"/>
  <c r="C59" i="2"/>
  <c r="D59" i="2"/>
  <c r="C50" i="2"/>
  <c r="D50" i="2"/>
  <c r="C44" i="2"/>
  <c r="D44" i="2"/>
  <c r="B44" i="2"/>
  <c r="C41" i="2"/>
  <c r="D41" i="2"/>
  <c r="B41" i="2"/>
  <c r="D32" i="2"/>
  <c r="C32" i="2"/>
  <c r="B32" i="2"/>
  <c r="B50" i="2" s="1"/>
  <c r="D29" i="2"/>
  <c r="C29" i="2"/>
  <c r="D25" i="2"/>
  <c r="C25" i="2"/>
  <c r="D23" i="2"/>
  <c r="D75" i="2" s="1"/>
  <c r="D19" i="2"/>
  <c r="D7" i="2"/>
  <c r="C23" i="2"/>
  <c r="C19" i="2"/>
  <c r="C7" i="2"/>
  <c r="B83" i="2"/>
  <c r="B74" i="2"/>
  <c r="B59" i="2"/>
  <c r="B23" i="2"/>
  <c r="D25" i="1"/>
  <c r="D17" i="1"/>
  <c r="D15" i="1"/>
  <c r="C25" i="1"/>
  <c r="C27" i="1" s="1"/>
  <c r="C14" i="1"/>
  <c r="C15" i="1" s="1"/>
  <c r="C17" i="1" s="1"/>
  <c r="B27" i="1"/>
  <c r="B25" i="1"/>
  <c r="B15" i="1"/>
  <c r="B17" i="1" s="1"/>
  <c r="C147" i="19" l="1"/>
  <c r="C30" i="20"/>
  <c r="C37" i="20" s="1"/>
  <c r="C68" i="19"/>
  <c r="C84" i="19" s="1"/>
  <c r="C100" i="19" s="1"/>
  <c r="C158" i="19"/>
  <c r="B75" i="2"/>
  <c r="B99" i="2" s="1"/>
  <c r="B123" i="2" s="1"/>
  <c r="E18" i="5"/>
  <c r="C15" i="11"/>
  <c r="C9" i="11"/>
  <c r="C217" i="2"/>
  <c r="D83" i="2"/>
  <c r="D98" i="2" s="1"/>
  <c r="D99" i="2" s="1"/>
  <c r="D123" i="2" s="1"/>
  <c r="D27" i="1"/>
  <c r="D4" i="19"/>
  <c r="B16" i="32"/>
  <c r="D220" i="26" l="1"/>
  <c r="E220" i="26"/>
  <c r="C220" i="26"/>
  <c r="C264" i="26"/>
  <c r="C258" i="26"/>
  <c r="C236" i="26"/>
  <c r="C230" i="26"/>
  <c r="C225" i="26"/>
  <c r="C207" i="26"/>
  <c r="C204" i="26"/>
  <c r="C199" i="26"/>
  <c r="C190" i="26"/>
  <c r="C194" i="26" s="1"/>
  <c r="C183" i="26"/>
  <c r="C178" i="26"/>
  <c r="C175" i="26"/>
  <c r="C172" i="26"/>
  <c r="C151" i="26"/>
  <c r="C166" i="26" s="1"/>
  <c r="C143" i="26"/>
  <c r="C139" i="26"/>
  <c r="C135" i="26"/>
  <c r="C129" i="26"/>
  <c r="C119" i="26"/>
  <c r="C112" i="26"/>
  <c r="C110" i="26"/>
  <c r="C108" i="26"/>
  <c r="C99" i="26"/>
  <c r="C95" i="26"/>
  <c r="C91" i="26"/>
  <c r="C85" i="26"/>
  <c r="C75" i="26"/>
  <c r="C67" i="26"/>
  <c r="C65" i="26"/>
  <c r="C63" i="26"/>
  <c r="C61" i="26"/>
  <c r="C58" i="26"/>
  <c r="C55" i="26"/>
  <c r="C51" i="26"/>
  <c r="C41" i="26"/>
  <c r="C47" i="26" s="1"/>
  <c r="C39" i="26"/>
  <c r="C27" i="26"/>
  <c r="C32" i="26" s="1"/>
  <c r="C22" i="26"/>
  <c r="C16" i="26"/>
  <c r="C15" i="26"/>
  <c r="C9" i="26"/>
  <c r="C26" i="26" l="1"/>
  <c r="C179" i="26"/>
  <c r="C150" i="26"/>
  <c r="C247" i="26"/>
  <c r="C259" i="26" s="1"/>
  <c r="C265" i="26" s="1"/>
  <c r="C107" i="26"/>
  <c r="C62" i="26"/>
  <c r="C48" i="26"/>
  <c r="C33" i="26"/>
  <c r="C167" i="26" l="1"/>
  <c r="C184" i="26" s="1"/>
  <c r="D203" i="2" l="1"/>
  <c r="D209" i="2" s="1"/>
  <c r="D216" i="2" s="1"/>
  <c r="D188" i="2"/>
  <c r="D183" i="2"/>
  <c r="D178" i="2"/>
  <c r="D177" i="2"/>
  <c r="D176" i="2"/>
  <c r="D175" i="2"/>
  <c r="D174" i="2"/>
  <c r="D155" i="2"/>
  <c r="D154" i="2"/>
  <c r="D151" i="2"/>
  <c r="D150" i="2"/>
  <c r="D149" i="2"/>
  <c r="D146" i="2"/>
  <c r="D145" i="2"/>
  <c r="D144" i="2"/>
  <c r="D148" i="2" l="1"/>
  <c r="D189" i="2" s="1"/>
  <c r="D179" i="2"/>
  <c r="C44" i="28"/>
  <c r="D44" i="28"/>
  <c r="D47" i="28" s="1"/>
  <c r="B44" i="28"/>
  <c r="C41" i="28"/>
  <c r="D41" i="28"/>
  <c r="B41" i="28"/>
  <c r="D37" i="28"/>
  <c r="C34" i="28"/>
  <c r="C37" i="28" s="1"/>
  <c r="D34" i="28"/>
  <c r="B34" i="28"/>
  <c r="B37" i="28" s="1"/>
  <c r="C26" i="28"/>
  <c r="D26" i="28"/>
  <c r="B26" i="28"/>
  <c r="C22" i="28"/>
  <c r="D22" i="28"/>
  <c r="B22" i="28"/>
  <c r="C17" i="28"/>
  <c r="D17" i="28"/>
  <c r="B17" i="28"/>
  <c r="C12" i="28"/>
  <c r="D12" i="28"/>
  <c r="B12" i="28"/>
  <c r="C9" i="28"/>
  <c r="D9" i="28"/>
  <c r="B9" i="28"/>
  <c r="D264" i="26"/>
  <c r="E264" i="26"/>
  <c r="D258" i="26"/>
  <c r="E258" i="26"/>
  <c r="D230" i="26"/>
  <c r="E230" i="26"/>
  <c r="D225" i="26"/>
  <c r="E225" i="26"/>
  <c r="D207" i="26"/>
  <c r="E207" i="26"/>
  <c r="D204" i="26"/>
  <c r="E204" i="26"/>
  <c r="D199" i="26"/>
  <c r="E199" i="26"/>
  <c r="D190" i="26"/>
  <c r="D194" i="26" s="1"/>
  <c r="E190" i="26"/>
  <c r="E194" i="26" s="1"/>
  <c r="D183" i="26"/>
  <c r="E183" i="26"/>
  <c r="D178" i="26"/>
  <c r="E178" i="26"/>
  <c r="D175" i="26"/>
  <c r="E175" i="26"/>
  <c r="D172" i="26"/>
  <c r="E172" i="26"/>
  <c r="D166" i="26"/>
  <c r="E166" i="26"/>
  <c r="D143" i="26"/>
  <c r="E143" i="26"/>
  <c r="D139" i="26"/>
  <c r="E139" i="26"/>
  <c r="D135" i="26"/>
  <c r="E135" i="26"/>
  <c r="D129" i="26"/>
  <c r="E129" i="26"/>
  <c r="D119" i="26"/>
  <c r="E119" i="26"/>
  <c r="D112" i="26"/>
  <c r="E112" i="26"/>
  <c r="D110" i="26"/>
  <c r="E110" i="26"/>
  <c r="D108" i="26"/>
  <c r="E108" i="26"/>
  <c r="D99" i="26"/>
  <c r="E99" i="26"/>
  <c r="D95" i="26"/>
  <c r="E95" i="26"/>
  <c r="D91" i="26"/>
  <c r="E91" i="26"/>
  <c r="D85" i="26"/>
  <c r="E85" i="26"/>
  <c r="D75" i="26"/>
  <c r="E75" i="26"/>
  <c r="E67" i="26"/>
  <c r="D65" i="26"/>
  <c r="E65" i="26"/>
  <c r="D63" i="26"/>
  <c r="E63" i="26"/>
  <c r="D61" i="26"/>
  <c r="E61" i="26"/>
  <c r="D58" i="26"/>
  <c r="E58" i="26"/>
  <c r="D55" i="26"/>
  <c r="E55" i="26"/>
  <c r="D51" i="26"/>
  <c r="E51" i="26"/>
  <c r="D41" i="26"/>
  <c r="D47" i="26" s="1"/>
  <c r="E41" i="26"/>
  <c r="E47" i="26" s="1"/>
  <c r="D39" i="26"/>
  <c r="E39" i="26"/>
  <c r="D27" i="26"/>
  <c r="D32" i="26" s="1"/>
  <c r="E27" i="26"/>
  <c r="E32" i="26" s="1"/>
  <c r="D22" i="26"/>
  <c r="E22" i="26"/>
  <c r="D16" i="26"/>
  <c r="E16" i="26"/>
  <c r="D15" i="26"/>
  <c r="E15" i="26"/>
  <c r="D9" i="26"/>
  <c r="E9" i="26"/>
  <c r="B18" i="25"/>
  <c r="B15" i="25"/>
  <c r="B11" i="25"/>
  <c r="B8" i="25"/>
  <c r="B4" i="25"/>
  <c r="B47" i="28" l="1"/>
  <c r="C47" i="28"/>
  <c r="C48" i="28" s="1"/>
  <c r="B48" i="28"/>
  <c r="E179" i="26"/>
  <c r="B29" i="28"/>
  <c r="D29" i="28"/>
  <c r="C29" i="28"/>
  <c r="D48" i="28"/>
  <c r="D247" i="26"/>
  <c r="D259" i="26" s="1"/>
  <c r="D265" i="26" s="1"/>
  <c r="D26" i="26"/>
  <c r="D179" i="26"/>
  <c r="E26" i="26"/>
  <c r="D62" i="26"/>
  <c r="D217" i="2"/>
  <c r="D49" i="28"/>
  <c r="E247" i="26"/>
  <c r="D167" i="26"/>
  <c r="E167" i="26"/>
  <c r="E62" i="26"/>
  <c r="E33" i="26"/>
  <c r="D48" i="26"/>
  <c r="E48" i="26"/>
  <c r="D33" i="26"/>
  <c r="B19" i="25"/>
  <c r="B12" i="25"/>
  <c r="B22" i="25" s="1"/>
  <c r="E13" i="13"/>
  <c r="E35" i="13" s="1"/>
  <c r="B49" i="28" l="1"/>
  <c r="C49" i="28"/>
  <c r="E259" i="26"/>
  <c r="E265" i="26" s="1"/>
  <c r="D184" i="26"/>
  <c r="B20" i="25"/>
  <c r="B23" i="25"/>
  <c r="B24" i="25" s="1"/>
  <c r="E184" i="26"/>
  <c r="A2" i="28" l="1"/>
  <c r="D4" i="28"/>
  <c r="E4" i="26"/>
  <c r="A2" i="26"/>
  <c r="E5" i="5" l="1"/>
  <c r="E5" i="13"/>
  <c r="D5" i="20"/>
  <c r="D5" i="31"/>
  <c r="D12" i="22"/>
  <c r="E12" i="22"/>
  <c r="C12" i="22"/>
  <c r="E5" i="22"/>
  <c r="D5" i="15"/>
  <c r="E5" i="11"/>
  <c r="A6" i="2"/>
  <c r="D5" i="2" l="1"/>
  <c r="B26" i="27" l="1"/>
  <c r="B23" i="27"/>
  <c r="B19" i="27"/>
  <c r="B11" i="27"/>
  <c r="B27" i="27" l="1"/>
  <c r="E9" i="11" l="1"/>
  <c r="D128" i="2"/>
</calcChain>
</file>

<file path=xl/sharedStrings.xml><?xml version="1.0" encoding="utf-8"?>
<sst xmlns="http://schemas.openxmlformats.org/spreadsheetml/2006/main" count="1376" uniqueCount="1139">
  <si>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</si>
  <si>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</si>
  <si>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</si>
  <si>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</si>
  <si>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</si>
  <si>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</si>
  <si>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</si>
  <si>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</si>
  <si>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</si>
  <si>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</si>
  <si>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</si>
  <si>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</si>
  <si>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</si>
  <si>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</si>
  <si>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</si>
  <si>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</si>
  <si>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</si>
  <si>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</si>
  <si>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</si>
  <si>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</si>
  <si>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</si>
  <si>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</si>
  <si>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</si>
  <si>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</si>
  <si>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</si>
  <si>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</si>
  <si>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</si>
  <si>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</si>
  <si>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</si>
  <si>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</si>
  <si>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</si>
  <si>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</si>
  <si>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</si>
  <si>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K501 Nemzetközi kötelezettségek</t>
  </si>
  <si>
    <t>K510 Kamattámogatások</t>
  </si>
  <si>
    <t>K512</t>
  </si>
  <si>
    <t>K5 Egyéb működési célú kiadások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</si>
  <si>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</si>
  <si>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</si>
  <si>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</si>
  <si>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</si>
  <si>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</si>
  <si>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</si>
  <si>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</si>
  <si>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</si>
  <si>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</si>
  <si>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</si>
  <si>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</si>
  <si>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</si>
  <si>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</si>
  <si>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</si>
  <si>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</si>
  <si>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</si>
  <si>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</si>
  <si>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</si>
  <si>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</si>
  <si>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</si>
  <si>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</si>
  <si>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</si>
  <si>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</si>
  <si>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</si>
  <si>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</si>
  <si>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</si>
  <si>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</si>
  <si>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 xml:space="preserve">K9121 Forgatási célú belföldi értékpapírok vásárlása </t>
  </si>
  <si>
    <t>K912 Belföldi értékpapírok kiadásai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</si>
  <si>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</si>
  <si>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</si>
  <si>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</si>
  <si>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</si>
  <si>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</si>
  <si>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</si>
  <si>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</si>
  <si>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</si>
  <si>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</si>
  <si>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</si>
  <si>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</si>
  <si>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</si>
  <si>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</si>
  <si>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</si>
  <si>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</si>
  <si>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</si>
  <si>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</si>
  <si>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</si>
  <si>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</si>
  <si>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</si>
  <si>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</si>
  <si>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</si>
  <si>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</si>
  <si>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</si>
  <si>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</si>
  <si>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</si>
  <si>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</si>
  <si>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</si>
  <si>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</si>
  <si>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</si>
  <si>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</si>
  <si>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</si>
  <si>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</si>
  <si>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</si>
  <si>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</si>
  <si>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</si>
  <si>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</si>
  <si>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</si>
  <si>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</si>
  <si>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</si>
  <si>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</si>
  <si>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</si>
  <si>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</si>
  <si>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</si>
  <si>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</si>
  <si>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</si>
  <si>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</si>
  <si>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</si>
  <si>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</si>
  <si>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</si>
  <si>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</si>
  <si>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</si>
  <si>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</si>
  <si>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</si>
  <si>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</si>
  <si>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</si>
  <si>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</si>
  <si>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</si>
  <si>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</si>
  <si>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</si>
  <si>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</si>
  <si>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</si>
  <si>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</si>
  <si>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</si>
  <si>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 Ellátottak pénzbeli juttatásai</t>
  </si>
  <si>
    <t>BEVÉTELEK</t>
  </si>
  <si>
    <t>B16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</si>
  <si>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</si>
  <si>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</si>
  <si>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</si>
  <si>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</si>
  <si>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</si>
  <si>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</si>
  <si>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</si>
  <si>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</si>
  <si>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</si>
  <si>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</si>
  <si>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</si>
  <si>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</si>
  <si>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</si>
  <si>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</si>
  <si>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</si>
  <si>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</si>
  <si>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</si>
  <si>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</si>
  <si>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</si>
  <si>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</si>
  <si>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</si>
  <si>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</si>
  <si>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</si>
  <si>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</si>
  <si>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</si>
  <si>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</si>
  <si>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</si>
  <si>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</si>
  <si>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</si>
  <si>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</si>
  <si>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</si>
  <si>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</si>
  <si>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</si>
  <si>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</si>
  <si>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</si>
  <si>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</si>
  <si>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</si>
  <si>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</si>
  <si>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</si>
  <si>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</si>
  <si>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</si>
  <si>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</si>
  <si>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</si>
  <si>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</si>
  <si>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</si>
  <si>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</si>
  <si>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</si>
  <si>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</si>
  <si>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</si>
  <si>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</si>
  <si>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</si>
  <si>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</si>
  <si>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</si>
  <si>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</si>
  <si>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</si>
  <si>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</si>
  <si>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</si>
  <si>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</si>
  <si>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</si>
  <si>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</si>
  <si>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</si>
  <si>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</si>
  <si>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</si>
  <si>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</si>
  <si>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</si>
  <si>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</si>
  <si>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</si>
  <si>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</si>
  <si>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</si>
  <si>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</si>
  <si>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</si>
  <si>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</si>
  <si>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</si>
  <si>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</si>
  <si>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</si>
  <si>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</si>
  <si>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</si>
  <si>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</si>
  <si>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</si>
  <si>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</si>
  <si>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</si>
  <si>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</si>
  <si>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Önkormányzati előirányzatok</t>
  </si>
  <si>
    <t>Családi támogatások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</si>
  <si>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</si>
  <si>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</si>
  <si>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</si>
  <si>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</si>
  <si>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</si>
  <si>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</si>
  <si>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</si>
  <si>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</si>
  <si>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</si>
  <si>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</si>
  <si>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</si>
  <si>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</si>
  <si>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</si>
  <si>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ebből:</t>
  </si>
  <si>
    <t>rovatkód</t>
  </si>
  <si>
    <t>megnevezés</t>
  </si>
  <si>
    <t>Rovatkód- Megnevezés</t>
  </si>
  <si>
    <t>K513</t>
  </si>
  <si>
    <t>Nemzetközi kötelezettségek</t>
  </si>
  <si>
    <t>Elvonások és befizetések</t>
  </si>
  <si>
    <t>Kamattámogatások</t>
  </si>
  <si>
    <t>Tartalékok általános</t>
  </si>
  <si>
    <t>Egyéb működési célú kiadások</t>
  </si>
  <si>
    <t>K5</t>
  </si>
  <si>
    <t>Működési támogatás védőnői szolgálat részére</t>
  </si>
  <si>
    <t>Működési támogatás óvoda működésre</t>
  </si>
  <si>
    <t>Katolikus Egyház támogatása</t>
  </si>
  <si>
    <t>Non-profit, civil szervezetek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</si>
  <si>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</si>
  <si>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</si>
  <si>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>B2</t>
  </si>
  <si>
    <t>B112 Települési önkormányzatok szociális feladatainak egyéb támogatása</t>
  </si>
  <si>
    <t>Működési célú támogatás közös hivatal működésére</t>
  </si>
  <si>
    <t>B113 Települési önkormányzatok szociális
és gyermekjóléti feladatainak támogatása</t>
  </si>
  <si>
    <t>B21</t>
  </si>
  <si>
    <t xml:space="preserve">B22 </t>
  </si>
  <si>
    <t>B23</t>
  </si>
  <si>
    <t>B24</t>
  </si>
  <si>
    <t>B25</t>
  </si>
  <si>
    <t xml:space="preserve"> Felhalmozási célú támogatások államháztartáson belülről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</si>
  <si>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</si>
  <si>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</si>
  <si>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</si>
  <si>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</si>
  <si>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</si>
  <si>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</si>
  <si>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</si>
  <si>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 xml:space="preserve">           települési önkormányzatok szoc.feladat támogatása</t>
  </si>
  <si>
    <r>
      <t xml:space="preserve">ebből: </t>
    </r>
    <r>
      <rPr>
        <sz val="12"/>
        <color indexed="8"/>
        <rFont val="Times New Roman"/>
        <family val="1"/>
        <charset val="238"/>
      </rPr>
      <t>Falugondnoki szolgálat</t>
    </r>
  </si>
  <si>
    <t>B112 Települési önkormányzatok köznevelési feladatainak támogatása</t>
  </si>
  <si>
    <t>K341 Kiküldetések kiadásai</t>
  </si>
  <si>
    <t>Beruházások és felújítások</t>
  </si>
  <si>
    <t>K6 BERUHÁZÁSOK</t>
  </si>
  <si>
    <t>K7 FELÚJÍTÁSOK</t>
  </si>
  <si>
    <t>K6-K7 BERUHÁZÁSOK FELÚJÍTÁSOK</t>
  </si>
  <si>
    <t>K73 Egyéb tárgyi eszközök felújítása</t>
  </si>
  <si>
    <t>Felhalmozási célú bevételek</t>
  </si>
  <si>
    <t>B51</t>
  </si>
  <si>
    <t>B52</t>
  </si>
  <si>
    <t>B53</t>
  </si>
  <si>
    <t>B54</t>
  </si>
  <si>
    <t>B55</t>
  </si>
  <si>
    <t>B5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</si>
  <si>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</si>
  <si>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</si>
  <si>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</si>
  <si>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</si>
  <si>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</si>
  <si>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</si>
  <si>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</si>
  <si>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</si>
  <si>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</si>
  <si>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</si>
  <si>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</si>
  <si>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</si>
  <si>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</si>
  <si>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</si>
  <si>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</si>
  <si>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</si>
  <si>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</si>
  <si>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Vagyoni típusú adók</t>
  </si>
  <si>
    <t>Szociális  hozzájárulási adó és járulékok</t>
  </si>
  <si>
    <t xml:space="preserve"> Egyéb közhatalmi bevételek</t>
  </si>
  <si>
    <t>Helyi adó és egyéb közhatalmi bevételek</t>
  </si>
  <si>
    <t>B31-36</t>
  </si>
  <si>
    <t>HELYI ADÓ ÉS KÖZHATALMI BEVÉTELEK ÖSSZESEN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</si>
  <si>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</si>
  <si>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</t>
    </r>
  </si>
  <si>
    <t>B341</t>
  </si>
  <si>
    <t>B342</t>
  </si>
  <si>
    <t>Támogatás értékű működési-felhalmozási bevételek</t>
  </si>
  <si>
    <t>Megnevezés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</si>
  <si>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</si>
  <si>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</si>
  <si>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</si>
  <si>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</si>
  <si>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</si>
  <si>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</si>
  <si>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</si>
  <si>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</si>
  <si>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</si>
  <si>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</si>
  <si>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</si>
  <si>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</si>
  <si>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</si>
  <si>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</si>
  <si>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</si>
  <si>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</si>
  <si>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</si>
  <si>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</si>
  <si>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</si>
  <si>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</si>
  <si>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</si>
  <si>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</si>
  <si>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</si>
  <si>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</si>
  <si>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</si>
  <si>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</si>
  <si>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</si>
  <si>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</si>
  <si>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</si>
  <si>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</si>
  <si>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</si>
  <si>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</si>
  <si>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</si>
  <si>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</si>
  <si>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</si>
  <si>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</si>
  <si>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</si>
  <si>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</si>
  <si>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</si>
  <si>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</si>
  <si>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</si>
  <si>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</si>
  <si>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</si>
  <si>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</si>
  <si>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</si>
  <si>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</si>
  <si>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</si>
  <si>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</si>
  <si>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</si>
  <si>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</si>
  <si>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</si>
  <si>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</si>
  <si>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</si>
  <si>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</si>
  <si>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</si>
  <si>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</si>
  <si>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</si>
  <si>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</si>
  <si>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</si>
  <si>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</si>
  <si>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</si>
  <si>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</si>
  <si>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</si>
  <si>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</si>
  <si>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</si>
  <si>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</si>
  <si>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</si>
  <si>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</si>
  <si>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</si>
  <si>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</si>
  <si>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</si>
  <si>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</si>
  <si>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</si>
  <si>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</si>
  <si>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</si>
  <si>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</si>
  <si>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</si>
  <si>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</si>
  <si>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</si>
  <si>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</si>
  <si>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</si>
  <si>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</si>
  <si>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</si>
  <si>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</si>
  <si>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</si>
  <si>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</si>
  <si>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</si>
  <si>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</si>
  <si>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</si>
  <si>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</si>
  <si>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</si>
  <si>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</si>
  <si>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</si>
  <si>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</si>
  <si>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</si>
  <si>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</si>
  <si>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</si>
  <si>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</si>
  <si>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</si>
  <si>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</si>
  <si>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</si>
  <si>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</si>
  <si>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</si>
  <si>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</si>
  <si>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</si>
  <si>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</si>
  <si>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</si>
  <si>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</si>
  <si>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</si>
  <si>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</si>
  <si>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</si>
  <si>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</si>
  <si>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</si>
  <si>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</si>
  <si>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</si>
  <si>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</si>
  <si>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</si>
  <si>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</si>
  <si>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</si>
  <si>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</si>
  <si>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</si>
  <si>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</si>
  <si>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</si>
  <si>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</si>
  <si>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</si>
  <si>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</si>
  <si>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</si>
  <si>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</si>
  <si>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</si>
  <si>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</si>
  <si>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</si>
  <si>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</si>
  <si>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</si>
  <si>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</si>
  <si>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</si>
  <si>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</si>
  <si>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</si>
  <si>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</si>
  <si>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</si>
  <si>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</si>
  <si>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</si>
  <si>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</si>
  <si>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</si>
  <si>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</si>
  <si>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</si>
  <si>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</si>
  <si>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</si>
  <si>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</si>
  <si>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</si>
  <si>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</si>
  <si>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</si>
  <si>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</si>
  <si>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</si>
  <si>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</si>
  <si>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</si>
  <si>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</si>
  <si>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</si>
  <si>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</si>
  <si>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</si>
  <si>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</si>
  <si>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</si>
  <si>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</si>
  <si>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</si>
  <si>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</si>
  <si>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</si>
  <si>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</si>
  <si>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</si>
  <si>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</si>
  <si>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</si>
  <si>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</si>
  <si>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</si>
  <si>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</si>
  <si>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</si>
  <si>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helyi önkormányzati képviselő-testület tagja, megyei közgyűlés tagja (főállású)</t>
  </si>
  <si>
    <t>VÁLASZTOTT TISZTSÉGVISELŐK ÖSSZESEN</t>
  </si>
  <si>
    <t>KÖLTSÉGVETÉSI ENGEDÉLYEZETT LÉTSZÁMKERETBE TARTOZÓ
FOGLALKOZTATOTTAK LÉTSZÁMA MINDÖSSZESEN</t>
  </si>
  <si>
    <t>polgármester, főpolgármester</t>
  </si>
  <si>
    <t>MÉRLEG</t>
  </si>
  <si>
    <t>Előző időszak</t>
  </si>
  <si>
    <t>Módosítások (+/-)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</si>
  <si>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</si>
  <si>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</si>
  <si>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</si>
  <si>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</si>
  <si>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</si>
  <si>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</si>
  <si>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</si>
  <si>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</si>
  <si>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</si>
  <si>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</si>
  <si>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</si>
  <si>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</si>
  <si>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</si>
  <si>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</si>
  <si>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</si>
  <si>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</si>
  <si>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</si>
  <si>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</si>
  <si>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</si>
  <si>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</si>
  <si>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</si>
  <si>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</si>
  <si>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</si>
  <si>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</si>
  <si>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</si>
  <si>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</si>
  <si>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</si>
  <si>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</si>
  <si>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</si>
  <si>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</si>
  <si>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</si>
  <si>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</si>
  <si>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</si>
  <si>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</si>
  <si>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</si>
  <si>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</si>
  <si>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</si>
  <si>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</si>
  <si>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</si>
  <si>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</si>
  <si>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</si>
  <si>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</si>
  <si>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</si>
  <si>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</si>
  <si>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</si>
  <si>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</si>
  <si>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</si>
  <si>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</si>
  <si>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</si>
  <si>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</si>
  <si>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</si>
  <si>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</si>
  <si>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</si>
  <si>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</si>
  <si>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</si>
  <si>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</si>
  <si>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</si>
  <si>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</si>
  <si>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</si>
  <si>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</si>
  <si>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</si>
  <si>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</si>
  <si>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</si>
  <si>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</si>
  <si>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</si>
  <si>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</si>
  <si>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</si>
  <si>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</si>
  <si>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</si>
  <si>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</si>
  <si>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</si>
  <si>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</si>
  <si>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</si>
  <si>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</si>
  <si>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</si>
  <si>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</si>
  <si>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</si>
  <si>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</si>
  <si>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</si>
  <si>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</si>
  <si>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</si>
  <si>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</si>
  <si>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</si>
  <si>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</si>
  <si>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</si>
  <si>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</si>
  <si>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</si>
  <si>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</si>
  <si>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</si>
  <si>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</si>
  <si>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</si>
  <si>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</si>
  <si>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</si>
  <si>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</si>
  <si>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</si>
  <si>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</si>
  <si>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</si>
  <si>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</si>
  <si>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</si>
  <si>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</si>
  <si>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</si>
  <si>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</si>
  <si>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</si>
  <si>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</si>
  <si>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</si>
  <si>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</si>
  <si>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</si>
  <si>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</si>
  <si>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</si>
  <si>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</si>
  <si>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</si>
  <si>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</si>
  <si>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</si>
  <si>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</si>
  <si>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</si>
  <si>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</si>
  <si>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</si>
  <si>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</si>
  <si>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</si>
  <si>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</si>
  <si>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</si>
  <si>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</si>
  <si>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</si>
  <si>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</si>
  <si>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</si>
  <si>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</si>
  <si>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</si>
  <si>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</si>
  <si>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</si>
  <si>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</si>
  <si>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</si>
  <si>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</si>
  <si>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</si>
  <si>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</si>
  <si>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</si>
  <si>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</si>
  <si>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</si>
  <si>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</si>
  <si>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</si>
  <si>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</si>
  <si>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</si>
  <si>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</si>
  <si>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</si>
  <si>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</si>
  <si>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</si>
  <si>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</si>
  <si>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</si>
  <si>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</si>
  <si>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155</t>
  </si>
  <si>
    <t>156</t>
  </si>
  <si>
    <t>D/III/9 Letétre, megőrzésre, fedezetkezelésre átadott pénzeszközök, biztosítékok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</si>
  <si>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</si>
  <si>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</si>
  <si>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</si>
  <si>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</si>
  <si>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</si>
  <si>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160</t>
  </si>
  <si>
    <t>161</t>
  </si>
  <si>
    <t>162</t>
  </si>
  <si>
    <t>F/1  Eredményszemléletű bevételek aktív időbeli elhatárolása</t>
  </si>
  <si>
    <t>163</t>
  </si>
  <si>
    <t>F/2 Költségek, ráfordítások aktív időbeli elhatárolása</t>
  </si>
  <si>
    <t>164</t>
  </si>
  <si>
    <t>F/3 Halasztott ráfordítások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</si>
  <si>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</si>
  <si>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</si>
  <si>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</si>
  <si>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</si>
  <si>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</si>
  <si>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</si>
  <si>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</si>
  <si>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</si>
  <si>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169</t>
  </si>
  <si>
    <t>170</t>
  </si>
  <si>
    <t>G/IV Felhalmozott eredmény</t>
  </si>
  <si>
    <t>171</t>
  </si>
  <si>
    <t>G/V Eszközök értékhelyesbítésének forrása</t>
  </si>
  <si>
    <t>172</t>
  </si>
  <si>
    <t>G/VI Mérleg szerinti eredmény</t>
  </si>
  <si>
    <t>173</t>
  </si>
  <si>
    <t>G/ SAJÁT TŐKE  (= G/I+…+G/VI)</t>
  </si>
  <si>
    <t>174</t>
  </si>
  <si>
    <t>H/I/1 Költségvetési évben esedékes kötelezettségek személyi juttatásokra</t>
  </si>
  <si>
    <t>175</t>
  </si>
  <si>
    <t>H/I/2 Költségvetési évben esedékes kötelezettségek munkaadókat terhelő járulékokra és szociális hozzájárulási adóra</t>
  </si>
  <si>
    <t>176</t>
  </si>
  <si>
    <t>H/I/3 Költségvetési évben esedékes kötelezettségek dologi kiadásokra</t>
  </si>
  <si>
    <t>177</t>
  </si>
  <si>
    <t>H/I/4 Költségvetési évben esedékes kötelezettségek ellátottak pénzbeli juttatásaira</t>
  </si>
  <si>
    <t>178</t>
  </si>
  <si>
    <t>H/I/5 Költségvetési évben esedékes kötelezettségek egyéb működési célú kiadásokra (&gt;=H/I/5a+H/I/5b)</t>
  </si>
  <si>
    <t>179</t>
  </si>
  <si>
    <t>H/I/5a - ebből: költségvetési évben esedékes kötelezettségek működési célú visszatérítendő támogatások, kölcsönök törlesztésére államháztartáson belülre</t>
  </si>
  <si>
    <t>180</t>
  </si>
  <si>
    <t>H/I/5b - ebből: költségvetési évben esedékes kötelezettségek működési célú támogatásokra az Európai Uniónak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</si>
  <si>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</si>
  <si>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</si>
  <si>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</si>
  <si>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</si>
  <si>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</si>
  <si>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H/I/8 Költségvetési évben esedékes kötelezettségek egyéb felhalmozási célú kiadásokra (&gt;=H/I/8a+H/I/8b)</t>
  </si>
  <si>
    <t>184</t>
  </si>
  <si>
    <t>H/I/8a - ebből: költségvetési évben esedékes kötelezettségek felhalmozási célú visszatérítendő támogatások, kölcsönök törlesztésére államháztartáson belülre</t>
  </si>
  <si>
    <t>185</t>
  </si>
  <si>
    <t>H/I/8b - ebből: költségvetési évben esedékes kötelezettségek felhalmozási célú támogatásokra az Európai Uniónak</t>
  </si>
  <si>
    <t>186</t>
  </si>
  <si>
    <t>H/I/9 Költségvetési évben esedékes kötelezettségek finanszírozási kiadásokra (&gt;=H/I/9a+…+H/I/9l)</t>
  </si>
  <si>
    <t>187</t>
  </si>
  <si>
    <t>H/I/9a - ebből: költségvetési évben esedékes kötelezettségek hosszú lejáratú hitelek, kölcsönök törlesztésére pénzügyi vállalkozásnak</t>
  </si>
  <si>
    <t>188</t>
  </si>
  <si>
    <t>H/I/9b - ebből: költségvetési évben esedékes kötelezettségek rövid lejáratú hitelek, kölcsönök törlesztésére pénzügyi vállalkozásnak</t>
  </si>
  <si>
    <t>189</t>
  </si>
  <si>
    <t>H/I/9c - ebből: költségvetési évben esedékes kötelezettségek kincstárjegyek beváltására</t>
  </si>
  <si>
    <t>190</t>
  </si>
  <si>
    <t>H/I/9d - ebből: költségvetési évben esedékes kötelezettségek éven belüli lejáratú belföldi értékpapírok beváltására</t>
  </si>
  <si>
    <t>191</t>
  </si>
  <si>
    <t>H/I/9e - ebből: költségvetési évben esedékes kötelezettségek belföldi kötvények beváltására</t>
  </si>
  <si>
    <t>192</t>
  </si>
  <si>
    <t>H/I/9f - ebből: költségvetési évben esedékes kötelezettségek éven túli lejáratú belföldi értékpapírok beváltására</t>
  </si>
  <si>
    <t>193</t>
  </si>
  <si>
    <t>H/I/9g - ebből: költségvetési évben esedékes kötelezettségek államháztartáson belüli megelőlegezések visszafizetésére</t>
  </si>
  <si>
    <t>194</t>
  </si>
  <si>
    <t>H/I/9h - ebből: költségvetési évben esedékes kötelezettségek pénzügyi lízing kiadásaira</t>
  </si>
  <si>
    <t>195</t>
  </si>
  <si>
    <t>H/I/9i - ebből: költségvetési évben esedékes kötelezettségek külföldi értékpapírok beváltására</t>
  </si>
  <si>
    <t>196</t>
  </si>
  <si>
    <t>H/I/9j - ebből: költségvetési évben esedékes kötelezettségek hitelek, kölcsönök törlesztésére külföldi kormányoknak és nemzetközi szervezeteknek</t>
  </si>
  <si>
    <t>197</t>
  </si>
  <si>
    <t>H/I/9k - ebből: költségvetési évben esedékes kötelezettségek hitelek, kölcsönök törlesztésére külföldi pénzintézeteknek</t>
  </si>
  <si>
    <t>198</t>
  </si>
  <si>
    <t>H/I/9l - ebből: költségvetési évben esedékes kötelezettségek váltókiadásokra</t>
  </si>
  <si>
    <t>199</t>
  </si>
  <si>
    <t>H/I Költségvetési évben esedékes kötelezettségek (=H/I/1+…+H/I/9)</t>
  </si>
  <si>
    <t>200</t>
  </si>
  <si>
    <t>H/II/1 Költségvetési évet követően esedékes kötelezettségek személyi juttatásokra</t>
  </si>
  <si>
    <t>201</t>
  </si>
  <si>
    <t>H/II/2 Költségvetési évet követően esedékes kötelezettségek munkaadókat terhelő járulékokra és szociális hozzájárulási adóra</t>
  </si>
  <si>
    <t>202</t>
  </si>
  <si>
    <t>H/II/3 Költségvetési évet követően esedékes kötelezettségek dologi kiadásokra</t>
  </si>
  <si>
    <t>203</t>
  </si>
  <si>
    <t>H/II/4 Költségvetési évet követően esedékes kötelezettségek ellátottak pénzbeli juttatásaira</t>
  </si>
  <si>
    <t>204</t>
  </si>
  <si>
    <t>H/II/5 Költségvetési évet követően esedékes kötelezettségek egyéb működési célú kiadásokra (&gt;=H/II/5a+H/II/5b)</t>
  </si>
  <si>
    <t>205</t>
  </si>
  <si>
    <t>H/II/5a - ebből: költségvetési évet követően esedékes kötelezettségek működési célú visszatérítendő támogatások, kölcsönök törlesztésére államháztartáson belülre</t>
  </si>
  <si>
    <t>206</t>
  </si>
  <si>
    <t>H/II/5b - ebből: költségvetési évet követően esedékes kötelezettségek működési célú támogatásokra az Európai Uniónak</t>
  </si>
  <si>
    <t>207</t>
  </si>
  <si>
    <t>H/II/6 Költségvetési évet követően esedékes kötelezettségek beruházásokra</t>
  </si>
  <si>
    <t>208</t>
  </si>
  <si>
    <t>H/II/7 Költségvetési évet követően esedékes kötelezettségek felújításokra</t>
  </si>
  <si>
    <t>209</t>
  </si>
  <si>
    <t>H/II/8 Költségvetési évet követően esedékes kötelezettségek egyéb felhalmozási célú kiadásokra (&gt;=H/II/8a+H/II/8b)</t>
  </si>
  <si>
    <t>210</t>
  </si>
  <si>
    <t>H/II/8a - ebből: költségvetési évet követően esedékes kötelezettségek felhalmozási célú visszatérítendő támogatások, kölcsönök törlesztésére államháztartáson belülre</t>
  </si>
  <si>
    <t>211</t>
  </si>
  <si>
    <t>H/II/8b - ebből: költségvetési évet követően esedékes kötelezettségek felhalmozási célú támogatásokra az Európai Uniónak</t>
  </si>
  <si>
    <t>212</t>
  </si>
  <si>
    <t>213</t>
  </si>
  <si>
    <t>H/II/9a - ebből: költségvetési évet követően esedékes kötelezettségek hosszú lejáratú hitelek, kölcsönök törlesztésére pénzügyi vállalkozásnak</t>
  </si>
  <si>
    <t>214</t>
  </si>
  <si>
    <t>H/II/9b - ebből: költségvetési évet követően esedékes kötelezettségek kincstárjegyek beváltására</t>
  </si>
  <si>
    <t>215</t>
  </si>
  <si>
    <t>H/II/9c - ebből: költségvetési évet követően esedékes kötelezettségek belföldi kötvények beváltására</t>
  </si>
  <si>
    <t>216</t>
  </si>
  <si>
    <t>H/II/9d - ebből: költségvetési évet követően esedékes kötelezettségek éven túli lejáratú belföldi értékpapírok beváltására</t>
  </si>
  <si>
    <t>217</t>
  </si>
  <si>
    <t>218</t>
  </si>
  <si>
    <t>219</t>
  </si>
  <si>
    <t>220</t>
  </si>
  <si>
    <t>221</t>
  </si>
  <si>
    <t>222</t>
  </si>
  <si>
    <t>H/II Költségvetési évet követően esedékes kötelezettségek (=H/II/1+…+H/II/9)</t>
  </si>
  <si>
    <t>223</t>
  </si>
  <si>
    <t>224</t>
  </si>
  <si>
    <t>225</t>
  </si>
  <si>
    <t>226</t>
  </si>
  <si>
    <t>227</t>
  </si>
  <si>
    <t>H/III/2 Továbbadási célból folyósított támogatások, ellátások elszámolása</t>
  </si>
  <si>
    <t>228</t>
  </si>
  <si>
    <t>H/III/3 Más szervezetet megillető bevételek elszámolása</t>
  </si>
  <si>
    <t>229</t>
  </si>
  <si>
    <t>H/III/4 Forgótőke elszámolása (Kincstár)</t>
  </si>
  <si>
    <t>230</t>
  </si>
  <si>
    <t>231</t>
  </si>
  <si>
    <t>H/III/6 Nem társadalombiztosítás pénzügyi alapjait terhelő kifizetett ellátások megtérítésének elszámolása</t>
  </si>
  <si>
    <t>232</t>
  </si>
  <si>
    <t>H/III/7 Munkáltató által korengedményes nyugdíjhoz megfizetett hozzájárulás elszámolása</t>
  </si>
  <si>
    <t>233</t>
  </si>
  <si>
    <t>H/III/8 Letétre, megőrzésre, fedezetkezelésre átvett pénzeszközök, biztosítékok</t>
  </si>
  <si>
    <t>234</t>
  </si>
  <si>
    <t>H/III/9 Nemzetközi támogatási programok pénzeszközei</t>
  </si>
  <si>
    <t>235</t>
  </si>
  <si>
    <t>H/III/10 Államadósság Kezelő Központ Zrt.-nél elhelyezett fedezeti betétek</t>
  </si>
  <si>
    <t>236</t>
  </si>
  <si>
    <t>H/III Kötelezettség jellegű sajátos elszámolások (=H/III/1+…+H/III/10)</t>
  </si>
  <si>
    <t>237</t>
  </si>
  <si>
    <t>H) KÖTELEZETTSÉGEK (=H/I+H/II+H/III)</t>
  </si>
  <si>
    <t>238</t>
  </si>
  <si>
    <t>I) KINCSTÁRI SZÁMLAVEZETÉSSEL KAPCSOLATOS ELSZÁMOLÁSOK</t>
  </si>
  <si>
    <t>239</t>
  </si>
  <si>
    <t>J/1 Eredményszemléletű bevételek passzív időbeli elhatárolása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</si>
  <si>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</si>
  <si>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</si>
  <si>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</si>
  <si>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</si>
  <si>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</si>
  <si>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</si>
  <si>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</si>
  <si>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</si>
  <si>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MARADVÁNYKIMUTATÁS</t>
  </si>
  <si>
    <t>EREDMÉNYKIMUTATÁS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</si>
  <si>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</si>
  <si>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</si>
  <si>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</si>
  <si>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</si>
  <si>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</si>
  <si>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</si>
  <si>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</si>
  <si>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</si>
  <si>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</si>
  <si>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</si>
  <si>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</si>
  <si>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</si>
  <si>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</si>
  <si>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</si>
  <si>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</si>
  <si>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</si>
  <si>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</si>
  <si>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</si>
  <si>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</si>
  <si>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Összeg</t>
  </si>
  <si>
    <t>Módosítások</t>
  </si>
  <si>
    <t>Tárgy időszak</t>
  </si>
  <si>
    <t>KÖLTSÉGVETÉSI BEVÉTELEK</t>
  </si>
  <si>
    <t>ÖNKORMÁNYZATI HOZZÁJÁRULÁS (ÖNRÉSZ)</t>
  </si>
  <si>
    <t>Egyéb felhalmozási célú támogatások bevételei államháztartáson belülről</t>
  </si>
  <si>
    <t>Önkormányzat költségvetési támogatásai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</si>
  <si>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</si>
  <si>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</si>
  <si>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</si>
  <si>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</si>
  <si>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</si>
  <si>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Önkormányzat pénzforgalmi mérlege</t>
  </si>
  <si>
    <t>adatok Ft-ban</t>
  </si>
  <si>
    <t>Rovatkód / Megnevezés</t>
  </si>
  <si>
    <t>értékesítési és forgalmi adók</t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</si>
  <si>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</t>
    </r>
  </si>
  <si>
    <t>Európai Uniós forrásból finanszírozott támogatással megvalósuló programok, projektek kiadásai, bevételei és az önkormányzat ilyen projektekhez való hozzájárulásai</t>
  </si>
  <si>
    <t>K9111 Hosszú lejáratú hitelek, kölcsönök törlesztése</t>
  </si>
  <si>
    <t>K41</t>
  </si>
  <si>
    <t>Társadalombiztosítási ellátások</t>
  </si>
  <si>
    <t>ebből: az egyéb pénzbeli és természetbeni gyermekvédelmi támogatások</t>
  </si>
  <si>
    <t>K43</t>
  </si>
  <si>
    <t>Pénzbeli kárpótlások, kártérítések</t>
  </si>
  <si>
    <t>ebből: települési támogatás [Szoctv. 45. §]</t>
  </si>
  <si>
    <t>Működési célú kiadások államháztartáson belülre / kívűlre</t>
  </si>
  <si>
    <t>A helyi önkormányzatok előző évi elszámolásából származó kiadások</t>
  </si>
  <si>
    <t>K5021</t>
  </si>
  <si>
    <t>K503 Működési célú garancia- és kezességvállalásból származó kifizetés ÁH-n belülre</t>
  </si>
  <si>
    <t>K504 Működési célú visszatérítendő támogatások, kölcsönök nyújtása ÁH-n belülre</t>
  </si>
  <si>
    <t>K505 Működési célú visszatérítendő támogatások, kölcönök törlesztése ÁH-n belülre</t>
  </si>
  <si>
    <t>K506 Egyéb működési célú támogatások ÁH-n belülre</t>
  </si>
  <si>
    <t>K507 Működési célú garancia- és kezességvállalásból származó kifizetés ÁH-n kívülre</t>
  </si>
  <si>
    <t>K508 Működési célú visszatérítendő támogatások, kölcsönök nyújtása ÁH-n kívülre</t>
  </si>
  <si>
    <t>K509 Árkiegészítések, ártámogatások</t>
  </si>
  <si>
    <t>K512 Egyéb működési célú támogatások ÁH-n kívülre</t>
  </si>
  <si>
    <t>K513 Tartalékok általános</t>
  </si>
  <si>
    <t>K513 Tartalékok cél</t>
  </si>
  <si>
    <t>K511 Működési célú támogatások az EU-nak</t>
  </si>
  <si>
    <t>Működési célú garancia- és kezességvállalásból származó kifizetés ÁH-n belülre</t>
  </si>
  <si>
    <t>Működési célú visszatérítendő támogatások, kölcsönök nyújtása ÁH-n belülre</t>
  </si>
  <si>
    <t>Működési célú visszatérítendő támogatások, kölcönök törlesztése ÁH-n belülre</t>
  </si>
  <si>
    <t>Egyéb működési célú támogatások ÁH-n belülre</t>
  </si>
  <si>
    <t>Működési célú garancia- és kezességvállalásból származó kifizetés ÁH-n kívülre</t>
  </si>
  <si>
    <t>Működési célú visszatérítendő támogatások, kölcsönök nyújtása ÁH-n kívülre</t>
  </si>
  <si>
    <t>Árkiegészítések, ártámogatások</t>
  </si>
  <si>
    <t>Egyéb működési célú támogatások ÁH-n kívülre</t>
  </si>
  <si>
    <t>Működési célú támogatások az EU-nak</t>
  </si>
  <si>
    <t>Tartalékok cél</t>
  </si>
  <si>
    <t>ebből: önkormányzat által saját hatáskörben (nem szociális és gyermekvédelmi előírások alapján) adott pénzügyi ellátás</t>
  </si>
  <si>
    <t>egyéb vállalkozások (lakossági víz- és csatornaszolgáltatás támogatása)</t>
  </si>
  <si>
    <t>Bursa Hungarica felsőoktatási támogatás</t>
  </si>
  <si>
    <t>Működési támogatás házi segítségnyújtás támogatására</t>
  </si>
  <si>
    <t>szociális tüzelőanyag támogatás</t>
  </si>
  <si>
    <t>építményadó</t>
  </si>
  <si>
    <t>Elkülönített állami pénzalap</t>
  </si>
  <si>
    <t>Felhalmozási célú önkormányzati támogatások</t>
  </si>
  <si>
    <t>Felhalmozási célú visszatérítendő támogatások, kölcsönök visszatérülése államháztartáson belülről</t>
  </si>
  <si>
    <t>Felhalmozási célú garancia- és kezességvállalásból származó megtérülések államháztartáson belülről</t>
  </si>
  <si>
    <t>Felhalmozási célú visszatérítendő támogatások, kölcsönök igénybevétele államháztartáson belülről</t>
  </si>
  <si>
    <t>Gépjárműadó</t>
  </si>
  <si>
    <t>épület után fizetett idegenforgalmi adó</t>
  </si>
  <si>
    <t>B4082 Egyéb kapott (járó) kamatok és kamatjellegű bevételek</t>
  </si>
  <si>
    <t>B410 Biztosító által fizetett kártérítés</t>
  </si>
  <si>
    <t>B411 Egyéb működési bevételek</t>
  </si>
  <si>
    <t>K9113 Rövid lejáratú hitelek, kölcsönök törlesztése</t>
  </si>
  <si>
    <t>K9122 Forgatási célú belföldi értékpapírok beváltása</t>
  </si>
  <si>
    <t>K9123 Befektetési célú belföldi értékpapírok vásárlása</t>
  </si>
  <si>
    <t>K913 Államháztartáson belüli megelőlegezések folyósítása</t>
  </si>
  <si>
    <t>K915 Központi, irányító szervi támogatások folyósítása</t>
  </si>
  <si>
    <t>K9124 Befektetési célú belföldi értékpapírok beváltása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</si>
  <si>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</si>
  <si>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</si>
  <si>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</si>
  <si>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</si>
  <si>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</si>
  <si>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</si>
  <si>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</si>
  <si>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</si>
  <si>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</si>
  <si>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</si>
  <si>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</si>
  <si>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</si>
  <si>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</si>
  <si>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</si>
  <si>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</si>
  <si>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</si>
  <si>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</si>
  <si>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</si>
  <si>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</si>
  <si>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</si>
  <si>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G/III/1 Megszűnés miatt átvett lekötött betétek könyv szerinti értéke és változása</t>
  </si>
  <si>
    <t>G/III/2 Megszűnés miatt átvett egyéb pénzeszközök könyv szerinti értéke és változása</t>
  </si>
  <si>
    <t>G/III/3 Pénzeszközön kívüli egyéb eszközök induláskori értéke és változásai</t>
  </si>
  <si>
    <t>G/III Egyéb eszközök induláskori értéke és változásai (=G/III/1+G/III/2+G/III/3)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</si>
  <si>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</si>
  <si>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</si>
  <si>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</si>
  <si>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</si>
  <si>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</si>
  <si>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</si>
  <si>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</si>
  <si>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</si>
  <si>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</si>
  <si>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</si>
  <si>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</si>
  <si>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</si>
  <si>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</si>
  <si>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</si>
  <si>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</si>
  <si>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</si>
  <si>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</si>
  <si>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</si>
  <si>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</si>
  <si>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</si>
  <si>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</si>
  <si>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</si>
  <si>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</si>
  <si>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</si>
  <si>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</si>
  <si>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</si>
  <si>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</si>
  <si>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</si>
  <si>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</si>
  <si>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</si>
  <si>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</si>
  <si>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</si>
  <si>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</si>
  <si>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</si>
  <si>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</si>
  <si>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</si>
  <si>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</si>
  <si>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</si>
  <si>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</si>
  <si>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</si>
  <si>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</si>
  <si>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</si>
  <si>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</si>
  <si>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</si>
  <si>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</si>
  <si>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</si>
  <si>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</si>
  <si>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</si>
  <si>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</si>
  <si>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</si>
  <si>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</si>
  <si>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</si>
  <si>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</si>
  <si>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</si>
  <si>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</si>
  <si>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</si>
  <si>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</si>
  <si>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</si>
  <si>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</si>
  <si>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</si>
  <si>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</si>
  <si>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</si>
  <si>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</si>
  <si>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</si>
  <si>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 xml:space="preserve">K1103 Céluttatás </t>
  </si>
  <si>
    <t>K337: ebből bitosítási díjak</t>
  </si>
  <si>
    <t>K48 Egyéb nem  intézményi ellátások</t>
  </si>
  <si>
    <t>K502 A helyi Önkormányzatok előző évi elszámolásából származó kiadások</t>
  </si>
  <si>
    <t>B75 Egyéb felhalmozási célú átvett pénzeszközök</t>
  </si>
  <si>
    <t>Önkormányzat által beszedett talajterhelési díj</t>
  </si>
  <si>
    <t>Központi kezelésű előirányzatok</t>
  </si>
  <si>
    <t>Működési célú támogatások bevételei államháztartáson belülről</t>
  </si>
  <si>
    <t>Téli rezsicsökkentés</t>
  </si>
  <si>
    <t xml:space="preserve">K71 Ingatlanok felújitása </t>
  </si>
  <si>
    <t>Balaton Riviéra Camping</t>
  </si>
  <si>
    <t>Napelemes lámpák</t>
  </si>
  <si>
    <t xml:space="preserve"> D/I/4a Költségvetési évben esedékes követelések működési bevételekre</t>
  </si>
  <si>
    <t>D/II/3aKöltségvetési évet követően esedékes követelések közhatalmi bevételekrre</t>
  </si>
  <si>
    <t>Önkormányzat</t>
  </si>
  <si>
    <t xml:space="preserve">A  </t>
  </si>
  <si>
    <t>B</t>
  </si>
  <si>
    <t>C</t>
  </si>
  <si>
    <t>D</t>
  </si>
  <si>
    <t>F</t>
  </si>
  <si>
    <t>32-33. számlák nyitó tárgyidőszaki egyenlege (+)</t>
  </si>
  <si>
    <t>32-33. számlák tárgyidőszaki záró egyenlege</t>
  </si>
  <si>
    <t>Rovat megnevezése</t>
  </si>
  <si>
    <t>Rovat-szám</t>
  </si>
  <si>
    <t>2017. évi tény (teljesítés)</t>
  </si>
  <si>
    <t>2018. évi eredeti ei.</t>
  </si>
  <si>
    <t>2019. évi eredeti ei.</t>
  </si>
  <si>
    <t xml:space="preserve">A </t>
  </si>
  <si>
    <t xml:space="preserve">E </t>
  </si>
  <si>
    <t>G</t>
  </si>
  <si>
    <t>H</t>
  </si>
  <si>
    <t>I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</si>
  <si>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</si>
  <si>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</si>
  <si>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</si>
  <si>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</si>
  <si>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</si>
  <si>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</si>
  <si>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</si>
  <si>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 xml:space="preserve">Egyéb működési célú kiadások </t>
  </si>
  <si>
    <t>Tartalékok</t>
  </si>
  <si>
    <t>Működési költségvetés előirányzat csoport</t>
  </si>
  <si>
    <t xml:space="preserve">Beruházások </t>
  </si>
  <si>
    <t>K6</t>
  </si>
  <si>
    <t xml:space="preserve">Felújítások </t>
  </si>
  <si>
    <t>K7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</si>
  <si>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</si>
  <si>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</si>
  <si>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</si>
  <si>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</si>
  <si>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</si>
  <si>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Hitel-, kölcsöntörlesztés államháztartáson kívülre </t>
  </si>
  <si>
    <t>K911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</si>
  <si>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</si>
  <si>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</si>
  <si>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</si>
  <si>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</si>
  <si>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</si>
  <si>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</si>
  <si>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</si>
  <si>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</si>
  <si>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</si>
  <si>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</si>
  <si>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</si>
  <si>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</si>
  <si>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</si>
  <si>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</si>
  <si>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Rovat-
szám</t>
  </si>
  <si>
    <t>Működési célú támogatások államháztartáson belülről</t>
  </si>
  <si>
    <t>B1</t>
  </si>
  <si>
    <t>Költségvetésitámogatás</t>
  </si>
  <si>
    <t xml:space="preserve">Közhatalmi bevételek </t>
  </si>
  <si>
    <t>B3</t>
  </si>
  <si>
    <t xml:space="preserve">Működési bevételek </t>
  </si>
  <si>
    <t>B4</t>
  </si>
  <si>
    <t xml:space="preserve">Működési célú átvett pénzeszközök </t>
  </si>
  <si>
    <t>B6</t>
  </si>
  <si>
    <t xml:space="preserve">Felhalmozási célú támogatások államháztartáson belülről 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</si>
  <si>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</si>
  <si>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</si>
  <si>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</si>
  <si>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</si>
  <si>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</si>
  <si>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</si>
  <si>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</si>
  <si>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</si>
  <si>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</si>
  <si>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 MŰKÖDÉSRE</t>
  </si>
  <si>
    <t>B8131</t>
  </si>
  <si>
    <t xml:space="preserve">Maradvány igénybevétele </t>
  </si>
  <si>
    <t>B813</t>
  </si>
  <si>
    <t>Államháztartáson bellüli megelőlegezések</t>
  </si>
  <si>
    <t>B814</t>
  </si>
  <si>
    <t xml:space="preserve">Belföldi finanszírozás bevételei 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</si>
  <si>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</si>
  <si>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</si>
  <si>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</si>
  <si>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</si>
  <si>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</si>
  <si>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</si>
  <si>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</si>
  <si>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Önkormányzat 2018. évi zárszámadása</t>
  </si>
  <si>
    <t>2018. évi módosított ei.</t>
  </si>
  <si>
    <t>2018. évi tény (teljesítés)</t>
  </si>
  <si>
    <t>2020. évi eredeti ei.</t>
  </si>
  <si>
    <t>2021 évi eredeti ei.</t>
  </si>
  <si>
    <t>A költségvetési évet követő három év tervezett bevételi előirányzatainak és kiadási előirányzatainak keretszámai (  Ft)</t>
  </si>
  <si>
    <t>2021.évi eredeti ei.</t>
  </si>
  <si>
    <t>A pénzeszközök változása (Ft)</t>
  </si>
  <si>
    <t>003. számla egyenlege (-)</t>
  </si>
  <si>
    <t>005. számla egyenlege (+)</t>
  </si>
  <si>
    <t>0981313. számla egyenlege(-)</t>
  </si>
  <si>
    <t>3651.számla forgalma (-)</t>
  </si>
  <si>
    <t>3671.számla forgalma (-)</t>
  </si>
  <si>
    <t>3673.számla forgalma (+)</t>
  </si>
  <si>
    <t>á</t>
  </si>
  <si>
    <t>13. melléklet az 5/2019.(IV.30.) Önkormányzati rendelethez</t>
  </si>
  <si>
    <t>15. melléklet az 5/2019.(IV.30.) Önkormányzati rendelethez</t>
  </si>
  <si>
    <t>16. melléklet az 5/2019.(IV.30.) Önkormányzati rendelethez</t>
  </si>
  <si>
    <t>17. melléklet az 5/2019.(IV.30.) Önkormányzati rendelethez</t>
  </si>
  <si>
    <t>2019.évi Módosított EI.</t>
  </si>
  <si>
    <t>2019.évi eredeti ei.</t>
  </si>
  <si>
    <t>2019.évi módosított ei.</t>
  </si>
  <si>
    <t>2019.évi módosított</t>
  </si>
  <si>
    <t>2019.évi eredeti ei</t>
  </si>
  <si>
    <t>informatikai eszköz</t>
  </si>
  <si>
    <t>Szárzúzú,vonólap</t>
  </si>
  <si>
    <t>Bartók Béla út csatornázása</t>
  </si>
  <si>
    <t>Kishegyi út felújítása (Vis Maior)</t>
  </si>
  <si>
    <t>Balatoni út járda építés kivitelezés</t>
  </si>
  <si>
    <t>Balatoni út járda építés ingatlanok rendezése</t>
  </si>
  <si>
    <t>2019. évi eredeti Ei.</t>
  </si>
  <si>
    <t>2019.I.félév Teljesítés</t>
  </si>
  <si>
    <t>1.számú  melléklet az     /2019. (       ) Önkormányzati rendelethez</t>
  </si>
  <si>
    <t>2. melléklet  az    /2019. (       )  Önkormányzati rendelethez</t>
  </si>
  <si>
    <t>2019.I.félév teljesítés</t>
  </si>
  <si>
    <t>2019.I.Félév teljesítés</t>
  </si>
  <si>
    <t>2019.I.félévi teljesítés</t>
  </si>
  <si>
    <t>4. melléklet az  /2019. (    ) Önkormányzati rendelethez</t>
  </si>
  <si>
    <t>5.  melléklet az  /2019. (      ) Önkormányzati rendelethez</t>
  </si>
  <si>
    <t xml:space="preserve">           2019. évi lakossági víz- és csatornaszolg. támogatás</t>
  </si>
  <si>
    <t>Költségvetési szerveknél foglalkoztatottak 2019. évi bérkompenzációja</t>
  </si>
  <si>
    <t>6. melléklet az   /2019. (    ) Önkormányzati rendelethez</t>
  </si>
  <si>
    <t>7. melléklet az  /2019 (    ) Önkormányzati rendelethez</t>
  </si>
  <si>
    <t>8. melléklet az  /2019.(     ) Önkormányzati rendelethez</t>
  </si>
  <si>
    <t>Logen Kft Kábelek, vocal</t>
  </si>
  <si>
    <t>Sthill  Lombfúvó-szívó berendezés</t>
  </si>
  <si>
    <t>Szivattyú beszerzése</t>
  </si>
  <si>
    <t>Mezőgazdasági munkagépek beszerzése ( Szárhúzó,tolólap)</t>
  </si>
  <si>
    <t>9.  melléklet az /2019. (     ) Önkormányzati rendelethez</t>
  </si>
  <si>
    <t>Balatonfüred Önkormányzati Tűzoltóság</t>
  </si>
  <si>
    <t>Balatonfüredi Szakorvosi Rendelő Intézet ügyeleti hozzájárulás</t>
  </si>
  <si>
    <t>Balaton Felvidéki Vizitársulat</t>
  </si>
  <si>
    <t>13. melléklet az  /2019.(    ) Önkormányzati rendelethez</t>
  </si>
  <si>
    <t>3.  melléklet az  /2019.(      ) Önkormányzati rendelethez</t>
  </si>
  <si>
    <t>12. melléklet az  /2019 (     ) Önkormányzati rendelethez</t>
  </si>
  <si>
    <t>K44 Betegséggel kapcsolatos (nem társadalombiztosítási)ellátások</t>
  </si>
  <si>
    <t>Működési célú visszatérítendő támogatások,kölcsönök visszatérülése államháztartáson kívülről</t>
  </si>
  <si>
    <t>10. melléklet az    /2019.(    ) Önkormányzati rendelethez</t>
  </si>
  <si>
    <t>11.melléklet az   /2019.(  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</si>
</sst>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##\ ###\ ###\ ###\ ##0.00"/>
    <numFmt numFmtId="166" formatCode="_-* #,##0\ _F_t_-;\-* #,##0\ _F_t_-;_-* &quot;-&quot;??\ _F_t_-;_-@_-"/>
    <numFmt numFmtId="167" formatCode="\ ##########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indexed="63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164" fontId="25" fillId="0" borderId="0" applyFont="0" applyFill="0" applyBorder="0" applyAlignment="0" applyProtection="0"/>
  </cellStyleXfs>
  <cellXfs count="315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/>
    <xf numFmtId="3" fontId="4" fillId="0" borderId="1" xfId="0" applyNumberFormat="1" applyFont="1" applyBorder="1"/>
    <xf numFmtId="0" fontId="4" fillId="0" borderId="0" xfId="0" applyFont="1"/>
    <xf numFmtId="0" fontId="3" fillId="0" borderId="0" xfId="0" applyFont="1"/>
    <xf numFmtId="0" fontId="3" fillId="4" borderId="1" xfId="0" applyFont="1" applyFill="1" applyBorder="1"/>
    <xf numFmtId="3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6" fillId="5" borderId="1" xfId="0" applyFont="1" applyFill="1" applyBorder="1"/>
    <xf numFmtId="3" fontId="7" fillId="5" borderId="1" xfId="0" applyNumberFormat="1" applyFont="1" applyFill="1" applyBorder="1"/>
    <xf numFmtId="0" fontId="8" fillId="6" borderId="1" xfId="0" applyFont="1" applyFill="1" applyBorder="1"/>
    <xf numFmtId="3" fontId="8" fillId="6" borderId="1" xfId="0" applyNumberFormat="1" applyFont="1" applyFill="1" applyBorder="1"/>
    <xf numFmtId="0" fontId="3" fillId="0" borderId="1" xfId="0" applyFont="1" applyBorder="1" applyAlignment="1">
      <alignment wrapText="1"/>
    </xf>
    <xf numFmtId="0" fontId="9" fillId="0" borderId="1" xfId="0" applyFont="1" applyBorder="1"/>
    <xf numFmtId="3" fontId="2" fillId="0" borderId="1" xfId="0" applyNumberFormat="1" applyFont="1" applyFill="1" applyBorder="1"/>
    <xf numFmtId="3" fontId="10" fillId="7" borderId="1" xfId="0" applyNumberFormat="1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0" fontId="11" fillId="0" borderId="0" xfId="0" applyFont="1"/>
    <xf numFmtId="0" fontId="3" fillId="7" borderId="1" xfId="0" applyFont="1" applyFill="1" applyBorder="1"/>
    <xf numFmtId="3" fontId="3" fillId="7" borderId="1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4" fillId="0" borderId="1" xfId="1" applyFont="1" applyFill="1" applyBorder="1" applyAlignment="1" applyProtection="1"/>
    <xf numFmtId="0" fontId="9" fillId="0" borderId="0" xfId="0" applyFont="1" applyAlignment="1">
      <alignment horizontal="right"/>
    </xf>
    <xf numFmtId="0" fontId="3" fillId="3" borderId="1" xfId="0" applyFont="1" applyFill="1" applyBorder="1"/>
    <xf numFmtId="3" fontId="1" fillId="3" borderId="1" xfId="0" applyNumberFormat="1" applyFont="1" applyFill="1" applyBorder="1"/>
    <xf numFmtId="0" fontId="7" fillId="9" borderId="1" xfId="0" applyFont="1" applyFill="1" applyBorder="1"/>
    <xf numFmtId="3" fontId="7" fillId="9" borderId="1" xfId="0" applyNumberFormat="1" applyFont="1" applyFill="1" applyBorder="1"/>
    <xf numFmtId="0" fontId="12" fillId="0" borderId="1" xfId="0" applyFont="1" applyBorder="1"/>
    <xf numFmtId="3" fontId="12" fillId="0" borderId="1" xfId="0" applyNumberFormat="1" applyFont="1" applyBorder="1"/>
    <xf numFmtId="3" fontId="2" fillId="0" borderId="0" xfId="0" applyNumberFormat="1" applyFont="1"/>
    <xf numFmtId="0" fontId="1" fillId="7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1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5" fillId="0" borderId="1" xfId="0" applyFont="1" applyFill="1" applyBorder="1"/>
    <xf numFmtId="0" fontId="1" fillId="7" borderId="1" xfId="0" applyFont="1" applyFill="1" applyBorder="1"/>
    <xf numFmtId="0" fontId="3" fillId="7" borderId="1" xfId="0" applyFont="1" applyFill="1" applyBorder="1" applyAlignment="1">
      <alignment horizontal="left"/>
    </xf>
    <xf numFmtId="3" fontId="1" fillId="7" borderId="1" xfId="0" applyNumberFormat="1" applyFont="1" applyFill="1" applyBorder="1"/>
    <xf numFmtId="3" fontId="0" fillId="0" borderId="0" xfId="0" applyNumberFormat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0" xfId="0" applyFont="1"/>
    <xf numFmtId="0" fontId="19" fillId="0" borderId="3" xfId="0" applyFont="1" applyBorder="1" applyAlignment="1">
      <alignment horizontal="left" vertical="top" wrapText="1"/>
    </xf>
    <xf numFmtId="3" fontId="19" fillId="0" borderId="3" xfId="0" applyNumberFormat="1" applyFont="1" applyBorder="1" applyAlignment="1">
      <alignment horizontal="right" vertical="top" wrapText="1"/>
    </xf>
    <xf numFmtId="0" fontId="20" fillId="0" borderId="3" xfId="0" applyFont="1" applyBorder="1" applyAlignment="1">
      <alignment horizontal="left" vertical="top" wrapText="1"/>
    </xf>
    <xf numFmtId="3" fontId="20" fillId="0" borderId="3" xfId="0" applyNumberFormat="1" applyFont="1" applyBorder="1" applyAlignment="1">
      <alignment horizontal="right" vertical="top" wrapText="1"/>
    </xf>
    <xf numFmtId="0" fontId="2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2" fillId="0" borderId="4" xfId="0" applyFont="1" applyBorder="1"/>
    <xf numFmtId="3" fontId="2" fillId="0" borderId="4" xfId="0" applyNumberFormat="1" applyFont="1" applyBorder="1"/>
    <xf numFmtId="3" fontId="3" fillId="0" borderId="4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12" fillId="0" borderId="4" xfId="0" applyFont="1" applyBorder="1"/>
    <xf numFmtId="3" fontId="12" fillId="0" borderId="4" xfId="0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2" fillId="0" borderId="0" xfId="0" applyFont="1"/>
    <xf numFmtId="0" fontId="22" fillId="0" borderId="0" xfId="0" applyFont="1" applyFill="1"/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right" vertical="top" wrapText="1"/>
    </xf>
    <xf numFmtId="0" fontId="10" fillId="10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1" applyFont="1" applyFill="1" applyBorder="1" applyAlignment="1" applyProtection="1"/>
    <xf numFmtId="3" fontId="4" fillId="0" borderId="4" xfId="0" applyNumberFormat="1" applyFont="1" applyBorder="1"/>
    <xf numFmtId="3" fontId="10" fillId="11" borderId="1" xfId="0" applyNumberFormat="1" applyFont="1" applyFill="1" applyBorder="1" applyAlignment="1">
      <alignment horizontal="center" wrapText="1"/>
    </xf>
    <xf numFmtId="165" fontId="0" fillId="0" borderId="0" xfId="0" applyNumberFormat="1"/>
    <xf numFmtId="0" fontId="3" fillId="13" borderId="1" xfId="0" applyFont="1" applyFill="1" applyBorder="1"/>
    <xf numFmtId="3" fontId="3" fillId="13" borderId="1" xfId="0" applyNumberFormat="1" applyFont="1" applyFill="1" applyBorder="1"/>
    <xf numFmtId="0" fontId="3" fillId="13" borderId="4" xfId="0" applyFont="1" applyFill="1" applyBorder="1"/>
    <xf numFmtId="3" fontId="3" fillId="13" borderId="4" xfId="0" applyNumberFormat="1" applyFont="1" applyFill="1" applyBorder="1"/>
    <xf numFmtId="3" fontId="2" fillId="13" borderId="1" xfId="0" applyNumberFormat="1" applyFont="1" applyFill="1" applyBorder="1"/>
    <xf numFmtId="0" fontId="2" fillId="13" borderId="4" xfId="0" applyFont="1" applyFill="1" applyBorder="1" applyAlignment="1">
      <alignment horizontal="right"/>
    </xf>
    <xf numFmtId="3" fontId="2" fillId="13" borderId="4" xfId="0" applyNumberFormat="1" applyFont="1" applyFill="1" applyBorder="1"/>
    <xf numFmtId="0" fontId="2" fillId="13" borderId="4" xfId="0" applyFont="1" applyFill="1" applyBorder="1"/>
    <xf numFmtId="0" fontId="22" fillId="13" borderId="4" xfId="0" applyFont="1" applyFill="1" applyBorder="1" applyAlignment="1">
      <alignment horizontal="right"/>
    </xf>
    <xf numFmtId="3" fontId="22" fillId="13" borderId="4" xfId="0" applyNumberFormat="1" applyFont="1" applyFill="1" applyBorder="1"/>
    <xf numFmtId="0" fontId="3" fillId="0" borderId="0" xfId="0" applyFont="1" applyAlignment="1">
      <alignment wrapText="1"/>
    </xf>
    <xf numFmtId="0" fontId="3" fillId="11" borderId="1" xfId="0" applyFont="1" applyFill="1" applyBorder="1"/>
    <xf numFmtId="0" fontId="0" fillId="0" borderId="0" xfId="0" applyBorder="1"/>
    <xf numFmtId="0" fontId="0" fillId="13" borderId="0" xfId="0" applyFill="1" applyBorder="1"/>
    <xf numFmtId="0" fontId="2" fillId="13" borderId="2" xfId="0" applyFont="1" applyFill="1" applyBorder="1"/>
    <xf numFmtId="0" fontId="3" fillId="12" borderId="2" xfId="0" applyFont="1" applyFill="1" applyBorder="1" applyAlignment="1">
      <alignment horizontal="center" vertical="center"/>
    </xf>
    <xf numFmtId="3" fontId="10" fillId="12" borderId="1" xfId="0" applyNumberFormat="1" applyFont="1" applyFill="1" applyBorder="1" applyAlignment="1">
      <alignment horizontal="center" vertical="center" wrapText="1"/>
    </xf>
    <xf numFmtId="0" fontId="7" fillId="12" borderId="2" xfId="0" applyFont="1" applyFill="1" applyBorder="1"/>
    <xf numFmtId="3" fontId="7" fillId="12" borderId="1" xfId="0" applyNumberFormat="1" applyFont="1" applyFill="1" applyBorder="1"/>
    <xf numFmtId="0" fontId="2" fillId="13" borderId="1" xfId="0" applyFont="1" applyFill="1" applyBorder="1"/>
    <xf numFmtId="0" fontId="2" fillId="13" borderId="1" xfId="0" applyFont="1" applyFill="1" applyBorder="1" applyAlignment="1">
      <alignment wrapText="1"/>
    </xf>
    <xf numFmtId="0" fontId="4" fillId="13" borderId="1" xfId="1" applyFont="1" applyFill="1" applyBorder="1" applyAlignment="1" applyProtection="1"/>
    <xf numFmtId="3" fontId="4" fillId="13" borderId="1" xfId="0" applyNumberFormat="1" applyFont="1" applyFill="1" applyBorder="1"/>
    <xf numFmtId="0" fontId="4" fillId="13" borderId="4" xfId="1" applyFont="1" applyFill="1" applyBorder="1" applyAlignment="1" applyProtection="1"/>
    <xf numFmtId="3" fontId="4" fillId="13" borderId="4" xfId="0" applyNumberFormat="1" applyFont="1" applyFill="1" applyBorder="1"/>
    <xf numFmtId="0" fontId="12" fillId="13" borderId="1" xfId="0" applyFont="1" applyFill="1" applyBorder="1"/>
    <xf numFmtId="3" fontId="12" fillId="13" borderId="1" xfId="0" applyNumberFormat="1" applyFont="1" applyFill="1" applyBorder="1"/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center" vertical="center" wrapText="1"/>
    </xf>
    <xf numFmtId="3" fontId="3" fillId="11" borderId="1" xfId="0" applyNumberFormat="1" applyFont="1" applyFill="1" applyBorder="1"/>
    <xf numFmtId="0" fontId="6" fillId="11" borderId="1" xfId="0" applyFont="1" applyFill="1" applyBorder="1"/>
    <xf numFmtId="3" fontId="7" fillId="11" borderId="1" xfId="0" applyNumberFormat="1" applyFont="1" applyFill="1" applyBorder="1"/>
    <xf numFmtId="3" fontId="10" fillId="17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/>
    <xf numFmtId="3" fontId="3" fillId="17" borderId="1" xfId="0" applyNumberFormat="1" applyFont="1" applyFill="1" applyBorder="1"/>
    <xf numFmtId="0" fontId="7" fillId="17" borderId="1" xfId="0" applyFont="1" applyFill="1" applyBorder="1"/>
    <xf numFmtId="3" fontId="7" fillId="17" borderId="1" xfId="0" applyNumberFormat="1" applyFont="1" applyFill="1" applyBorder="1"/>
    <xf numFmtId="0" fontId="8" fillId="17" borderId="1" xfId="0" applyFont="1" applyFill="1" applyBorder="1"/>
    <xf numFmtId="3" fontId="8" fillId="17" borderId="1" xfId="0" applyNumberFormat="1" applyFont="1" applyFill="1" applyBorder="1"/>
    <xf numFmtId="0" fontId="3" fillId="17" borderId="2" xfId="0" applyFont="1" applyFill="1" applyBorder="1" applyAlignment="1">
      <alignment horizontal="center" vertical="center"/>
    </xf>
    <xf numFmtId="3" fontId="10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/>
    <xf numFmtId="3" fontId="3" fillId="16" borderId="1" xfId="0" applyNumberFormat="1" applyFont="1" applyFill="1" applyBorder="1"/>
    <xf numFmtId="0" fontId="3" fillId="18" borderId="1" xfId="0" applyFont="1" applyFill="1" applyBorder="1" applyAlignment="1">
      <alignment horizontal="center"/>
    </xf>
    <xf numFmtId="3" fontId="10" fillId="18" borderId="1" xfId="0" applyNumberFormat="1" applyFont="1" applyFill="1" applyBorder="1" applyAlignment="1">
      <alignment horizontal="center" wrapText="1"/>
    </xf>
    <xf numFmtId="0" fontId="3" fillId="18" borderId="4" xfId="0" applyFont="1" applyFill="1" applyBorder="1"/>
    <xf numFmtId="3" fontId="3" fillId="18" borderId="4" xfId="0" applyNumberFormat="1" applyFont="1" applyFill="1" applyBorder="1"/>
    <xf numFmtId="0" fontId="7" fillId="18" borderId="1" xfId="0" applyFont="1" applyFill="1" applyBorder="1"/>
    <xf numFmtId="3" fontId="7" fillId="18" borderId="1" xfId="0" applyNumberFormat="1" applyFont="1" applyFill="1" applyBorder="1"/>
    <xf numFmtId="0" fontId="1" fillId="15" borderId="1" xfId="0" applyFont="1" applyFill="1" applyBorder="1" applyAlignment="1">
      <alignment horizontal="center" vertical="center"/>
    </xf>
    <xf numFmtId="3" fontId="10" fillId="15" borderId="1" xfId="0" applyNumberFormat="1" applyFont="1" applyFill="1" applyBorder="1" applyAlignment="1">
      <alignment horizontal="center" wrapText="1"/>
    </xf>
    <xf numFmtId="0" fontId="2" fillId="15" borderId="1" xfId="0" applyFont="1" applyFill="1" applyBorder="1"/>
    <xf numFmtId="0" fontId="3" fillId="15" borderId="1" xfId="0" applyFont="1" applyFill="1" applyBorder="1"/>
    <xf numFmtId="3" fontId="3" fillId="15" borderId="4" xfId="0" applyNumberFormat="1" applyFont="1" applyFill="1" applyBorder="1"/>
    <xf numFmtId="0" fontId="3" fillId="14" borderId="1" xfId="0" applyFont="1" applyFill="1" applyBorder="1" applyAlignment="1">
      <alignment horizontal="center" vertical="center"/>
    </xf>
    <xf numFmtId="3" fontId="10" fillId="14" borderId="1" xfId="0" applyNumberFormat="1" applyFont="1" applyFill="1" applyBorder="1" applyAlignment="1">
      <alignment horizontal="center" wrapText="1"/>
    </xf>
    <xf numFmtId="0" fontId="3" fillId="14" borderId="1" xfId="0" applyFont="1" applyFill="1" applyBorder="1" applyAlignment="1">
      <alignment vertical="center"/>
    </xf>
    <xf numFmtId="3" fontId="3" fillId="14" borderId="1" xfId="0" applyNumberFormat="1" applyFont="1" applyFill="1" applyBorder="1" applyAlignment="1">
      <alignment vertical="center"/>
    </xf>
    <xf numFmtId="0" fontId="3" fillId="19" borderId="1" xfId="0" applyFont="1" applyFill="1" applyBorder="1"/>
    <xf numFmtId="3" fontId="3" fillId="19" borderId="1" xfId="0" applyNumberFormat="1" applyFont="1" applyFill="1" applyBorder="1"/>
    <xf numFmtId="3" fontId="3" fillId="19" borderId="4" xfId="0" applyNumberFormat="1" applyFont="1" applyFill="1" applyBorder="1"/>
    <xf numFmtId="0" fontId="7" fillId="20" borderId="1" xfId="0" applyFont="1" applyFill="1" applyBorder="1"/>
    <xf numFmtId="3" fontId="1" fillId="20" borderId="1" xfId="0" applyNumberFormat="1" applyFont="1" applyFill="1" applyBorder="1"/>
    <xf numFmtId="0" fontId="8" fillId="20" borderId="1" xfId="0" applyFont="1" applyFill="1" applyBorder="1"/>
    <xf numFmtId="3" fontId="8" fillId="20" borderId="1" xfId="0" applyNumberFormat="1" applyFont="1" applyFill="1" applyBorder="1"/>
    <xf numFmtId="0" fontId="20" fillId="12" borderId="3" xfId="0" applyFont="1" applyFill="1" applyBorder="1" applyAlignment="1">
      <alignment horizontal="left" vertical="top" wrapText="1"/>
    </xf>
    <xf numFmtId="3" fontId="20" fillId="12" borderId="3" xfId="0" applyNumberFormat="1" applyFont="1" applyFill="1" applyBorder="1" applyAlignment="1">
      <alignment horizontal="right" vertical="top" wrapText="1"/>
    </xf>
    <xf numFmtId="0" fontId="21" fillId="12" borderId="3" xfId="0" applyFont="1" applyFill="1" applyBorder="1" applyAlignment="1">
      <alignment horizontal="center"/>
    </xf>
    <xf numFmtId="0" fontId="3" fillId="12" borderId="2" xfId="0" applyFont="1" applyFill="1" applyBorder="1"/>
    <xf numFmtId="3" fontId="3" fillId="12" borderId="1" xfId="0" applyNumberFormat="1" applyFont="1" applyFill="1" applyBorder="1"/>
    <xf numFmtId="0" fontId="9" fillId="13" borderId="1" xfId="0" applyFont="1" applyFill="1" applyBorder="1"/>
    <xf numFmtId="0" fontId="8" fillId="11" borderId="1" xfId="0" applyFont="1" applyFill="1" applyBorder="1"/>
    <xf numFmtId="3" fontId="8" fillId="11" borderId="1" xfId="0" applyNumberFormat="1" applyFont="1" applyFill="1" applyBorder="1"/>
    <xf numFmtId="0" fontId="4" fillId="13" borderId="1" xfId="0" applyFont="1" applyFill="1" applyBorder="1" applyAlignment="1">
      <alignment horizontal="right" wrapText="1"/>
    </xf>
    <xf numFmtId="0" fontId="10" fillId="15" borderId="4" xfId="0" applyFont="1" applyFill="1" applyBorder="1" applyAlignment="1">
      <alignment horizontal="center" vertical="top" wrapText="1"/>
    </xf>
    <xf numFmtId="0" fontId="10" fillId="15" borderId="4" xfId="0" applyFont="1" applyFill="1" applyBorder="1" applyAlignment="1">
      <alignment horizontal="left" vertical="top" wrapText="1"/>
    </xf>
    <xf numFmtId="3" fontId="10" fillId="15" borderId="4" xfId="0" applyNumberFormat="1" applyFont="1" applyFill="1" applyBorder="1" applyAlignment="1">
      <alignment horizontal="right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166" fontId="27" fillId="0" borderId="0" xfId="3" applyNumberFormat="1" applyFont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wrapText="1"/>
    </xf>
    <xf numFmtId="166" fontId="33" fillId="0" borderId="4" xfId="3" applyNumberFormat="1" applyFont="1" applyBorder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0" fontId="37" fillId="12" borderId="4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top" wrapText="1"/>
    </xf>
    <xf numFmtId="0" fontId="34" fillId="0" borderId="4" xfId="0" applyFont="1" applyFill="1" applyBorder="1" applyAlignment="1">
      <alignment vertical="center" wrapText="1"/>
    </xf>
    <xf numFmtId="167" fontId="34" fillId="0" borderId="4" xfId="0" applyNumberFormat="1" applyFont="1" applyFill="1" applyBorder="1" applyAlignment="1">
      <alignment vertical="center"/>
    </xf>
    <xf numFmtId="0" fontId="33" fillId="0" borderId="4" xfId="0" applyFont="1" applyBorder="1" applyAlignment="1">
      <alignment horizontal="right"/>
    </xf>
    <xf numFmtId="0" fontId="34" fillId="0" borderId="4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left" vertical="center" wrapText="1"/>
    </xf>
    <xf numFmtId="0" fontId="40" fillId="21" borderId="4" xfId="0" applyFont="1" applyFill="1" applyBorder="1"/>
    <xf numFmtId="167" fontId="34" fillId="21" borderId="4" xfId="0" applyNumberFormat="1" applyFont="1" applyFill="1" applyBorder="1" applyAlignment="1">
      <alignment vertical="center"/>
    </xf>
    <xf numFmtId="0" fontId="33" fillId="21" borderId="4" xfId="0" applyFont="1" applyFill="1" applyBorder="1" applyAlignment="1">
      <alignment horizontal="right"/>
    </xf>
    <xf numFmtId="0" fontId="34" fillId="0" borderId="4" xfId="0" applyFont="1" applyFill="1" applyBorder="1" applyAlignment="1">
      <alignment horizontal="left" vertical="center"/>
    </xf>
    <xf numFmtId="0" fontId="41" fillId="5" borderId="4" xfId="0" applyFont="1" applyFill="1" applyBorder="1" applyAlignment="1">
      <alignment horizontal="left" vertical="center"/>
    </xf>
    <xf numFmtId="167" fontId="41" fillId="5" borderId="4" xfId="0" applyNumberFormat="1" applyFont="1" applyFill="1" applyBorder="1" applyAlignment="1">
      <alignment vertical="center"/>
    </xf>
    <xf numFmtId="0" fontId="33" fillId="5" borderId="4" xfId="0" applyFont="1" applyFill="1" applyBorder="1" applyAlignment="1">
      <alignment horizontal="right"/>
    </xf>
    <xf numFmtId="0" fontId="38" fillId="0" borderId="4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right" vertical="center" wrapText="1"/>
    </xf>
    <xf numFmtId="0" fontId="38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right" vertical="center"/>
    </xf>
    <xf numFmtId="0" fontId="39" fillId="0" borderId="4" xfId="0" applyFont="1" applyFill="1" applyBorder="1" applyAlignment="1">
      <alignment horizontal="left" vertical="center"/>
    </xf>
    <xf numFmtId="0" fontId="35" fillId="0" borderId="4" xfId="0" applyFont="1" applyFill="1" applyBorder="1" applyAlignment="1">
      <alignment horizontal="left" vertical="center"/>
    </xf>
    <xf numFmtId="0" fontId="33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right" vertical="center" wrapText="1"/>
    </xf>
    <xf numFmtId="0" fontId="42" fillId="5" borderId="4" xfId="0" applyFont="1" applyFill="1" applyBorder="1" applyAlignment="1">
      <alignment horizontal="left" vertical="center"/>
    </xf>
    <xf numFmtId="0" fontId="41" fillId="5" borderId="4" xfId="0" applyFont="1" applyFill="1" applyBorder="1" applyAlignment="1">
      <alignment horizontal="left" vertical="center" wrapText="1"/>
    </xf>
    <xf numFmtId="0" fontId="39" fillId="5" borderId="4" xfId="0" applyFont="1" applyFill="1" applyBorder="1" applyAlignment="1">
      <alignment horizontal="right" vertical="center"/>
    </xf>
    <xf numFmtId="0" fontId="41" fillId="7" borderId="4" xfId="0" applyFont="1" applyFill="1" applyBorder="1"/>
    <xf numFmtId="0" fontId="32" fillId="7" borderId="4" xfId="0" applyFont="1" applyFill="1" applyBorder="1"/>
    <xf numFmtId="0" fontId="34" fillId="7" borderId="4" xfId="0" applyFont="1" applyFill="1" applyBorder="1" applyAlignment="1">
      <alignment horizontal="right"/>
    </xf>
    <xf numFmtId="0" fontId="35" fillId="0" borderId="4" xfId="0" applyFont="1" applyBorder="1" applyAlignment="1">
      <alignment horizontal="right"/>
    </xf>
    <xf numFmtId="0" fontId="34" fillId="21" borderId="4" xfId="0" applyFont="1" applyFill="1" applyBorder="1" applyAlignment="1">
      <alignment horizontal="left" vertical="center"/>
    </xf>
    <xf numFmtId="0" fontId="30" fillId="21" borderId="4" xfId="0" applyFont="1" applyFill="1" applyBorder="1" applyAlignment="1">
      <alignment horizontal="right"/>
    </xf>
    <xf numFmtId="0" fontId="42" fillId="5" borderId="4" xfId="0" applyFont="1" applyFill="1" applyBorder="1" applyAlignment="1">
      <alignment horizontal="left" vertical="center" wrapText="1"/>
    </xf>
    <xf numFmtId="0" fontId="39" fillId="5" borderId="4" xfId="0" applyFont="1" applyFill="1" applyBorder="1" applyAlignment="1">
      <alignment horizontal="right" vertical="center" wrapText="1"/>
    </xf>
    <xf numFmtId="0" fontId="41" fillId="9" borderId="4" xfId="0" applyFont="1" applyFill="1" applyBorder="1"/>
    <xf numFmtId="0" fontId="41" fillId="9" borderId="4" xfId="0" applyFont="1" applyFill="1" applyBorder="1" applyAlignment="1">
      <alignment horizontal="left" vertical="center"/>
    </xf>
    <xf numFmtId="0" fontId="34" fillId="9" borderId="4" xfId="0" applyFont="1" applyFill="1" applyBorder="1" applyAlignment="1">
      <alignment horizontal="right"/>
    </xf>
    <xf numFmtId="0" fontId="34" fillId="0" borderId="4" xfId="0" applyFont="1" applyFill="1" applyBorder="1" applyAlignment="1">
      <alignment horizontal="right" vertical="center" wrapText="1"/>
    </xf>
    <xf numFmtId="0" fontId="39" fillId="7" borderId="4" xfId="0" applyFont="1" applyFill="1" applyBorder="1" applyAlignment="1">
      <alignment horizontal="right"/>
    </xf>
    <xf numFmtId="0" fontId="27" fillId="0" borderId="4" xfId="0" applyFont="1" applyBorder="1"/>
    <xf numFmtId="0" fontId="43" fillId="13" borderId="4" xfId="0" applyFont="1" applyFill="1" applyBorder="1"/>
    <xf numFmtId="0" fontId="33" fillId="0" borderId="4" xfId="0" applyFont="1" applyBorder="1"/>
    <xf numFmtId="3" fontId="33" fillId="0" borderId="4" xfId="0" applyNumberFormat="1" applyFont="1" applyBorder="1" applyAlignment="1">
      <alignment horizontal="left"/>
    </xf>
    <xf numFmtId="3" fontId="33" fillId="21" borderId="4" xfId="0" applyNumberFormat="1" applyFont="1" applyFill="1" applyBorder="1" applyAlignment="1">
      <alignment horizontal="left"/>
    </xf>
    <xf numFmtId="3" fontId="33" fillId="5" borderId="4" xfId="0" applyNumberFormat="1" applyFont="1" applyFill="1" applyBorder="1" applyAlignment="1">
      <alignment horizontal="left"/>
    </xf>
    <xf numFmtId="3" fontId="39" fillId="0" borderId="4" xfId="0" applyNumberFormat="1" applyFont="1" applyFill="1" applyBorder="1" applyAlignment="1">
      <alignment horizontal="left" vertical="center" wrapText="1"/>
    </xf>
    <xf numFmtId="3" fontId="39" fillId="0" borderId="4" xfId="0" applyNumberFormat="1" applyFont="1" applyFill="1" applyBorder="1" applyAlignment="1">
      <alignment horizontal="left" vertical="center"/>
    </xf>
    <xf numFmtId="3" fontId="35" fillId="0" borderId="4" xfId="0" applyNumberFormat="1" applyFont="1" applyFill="1" applyBorder="1" applyAlignment="1">
      <alignment horizontal="left" vertical="center"/>
    </xf>
    <xf numFmtId="3" fontId="33" fillId="0" borderId="4" xfId="0" applyNumberFormat="1" applyFont="1" applyFill="1" applyBorder="1" applyAlignment="1">
      <alignment horizontal="left" vertical="center" wrapText="1"/>
    </xf>
    <xf numFmtId="3" fontId="39" fillId="5" borderId="4" xfId="0" applyNumberFormat="1" applyFont="1" applyFill="1" applyBorder="1" applyAlignment="1">
      <alignment horizontal="left" vertical="center"/>
    </xf>
    <xf numFmtId="3" fontId="34" fillId="7" borderId="4" xfId="0" applyNumberFormat="1" applyFont="1" applyFill="1" applyBorder="1" applyAlignment="1">
      <alignment horizontal="left"/>
    </xf>
    <xf numFmtId="3" fontId="2" fillId="13" borderId="1" xfId="3" applyNumberFormat="1" applyFont="1" applyFill="1" applyBorder="1" applyAlignment="1">
      <alignment horizontal="left"/>
    </xf>
    <xf numFmtId="0" fontId="31" fillId="12" borderId="4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3" fontId="2" fillId="22" borderId="1" xfId="0" applyNumberFormat="1" applyFont="1" applyFill="1" applyBorder="1" applyAlignment="1">
      <alignment horizontal="left"/>
    </xf>
    <xf numFmtId="0" fontId="40" fillId="22" borderId="4" xfId="0" applyFont="1" applyFill="1" applyBorder="1"/>
    <xf numFmtId="167" fontId="34" fillId="22" borderId="4" xfId="0" applyNumberFormat="1" applyFont="1" applyFill="1" applyBorder="1" applyAlignment="1">
      <alignment vertical="center"/>
    </xf>
    <xf numFmtId="0" fontId="33" fillId="22" borderId="4" xfId="0" applyFont="1" applyFill="1" applyBorder="1" applyAlignment="1">
      <alignment horizontal="right"/>
    </xf>
    <xf numFmtId="0" fontId="34" fillId="22" borderId="4" xfId="0" applyFont="1" applyFill="1" applyBorder="1" applyAlignment="1">
      <alignment horizontal="left" vertical="center"/>
    </xf>
    <xf numFmtId="0" fontId="30" fillId="22" borderId="4" xfId="0" applyFont="1" applyFill="1" applyBorder="1" applyAlignment="1">
      <alignment horizontal="right"/>
    </xf>
    <xf numFmtId="0" fontId="42" fillId="23" borderId="4" xfId="0" applyFont="1" applyFill="1" applyBorder="1" applyAlignment="1">
      <alignment horizontal="left" vertical="center"/>
    </xf>
    <xf numFmtId="0" fontId="41" fillId="23" borderId="4" xfId="0" applyFont="1" applyFill="1" applyBorder="1" applyAlignment="1">
      <alignment horizontal="left" vertical="center" wrapText="1"/>
    </xf>
    <xf numFmtId="0" fontId="39" fillId="23" borderId="4" xfId="0" applyFont="1" applyFill="1" applyBorder="1" applyAlignment="1">
      <alignment horizontal="right"/>
    </xf>
    <xf numFmtId="3" fontId="2" fillId="22" borderId="4" xfId="0" applyNumberFormat="1" applyFont="1" applyFill="1" applyBorder="1"/>
    <xf numFmtId="0" fontId="31" fillId="0" borderId="0" xfId="0" applyFont="1" applyBorder="1" applyAlignment="1">
      <alignment horizontal="center" vertical="center" wrapText="1"/>
    </xf>
    <xf numFmtId="166" fontId="33" fillId="0" borderId="0" xfId="3" applyNumberFormat="1" applyFont="1" applyBorder="1" applyAlignment="1">
      <alignment horizontal="right"/>
    </xf>
    <xf numFmtId="166" fontId="34" fillId="0" borderId="0" xfId="3" applyNumberFormat="1" applyFont="1" applyBorder="1" applyAlignment="1">
      <alignment horizontal="right"/>
    </xf>
    <xf numFmtId="166" fontId="35" fillId="0" borderId="0" xfId="3" applyNumberFormat="1" applyFont="1" applyBorder="1" applyAlignment="1">
      <alignment horizontal="right"/>
    </xf>
    <xf numFmtId="0" fontId="32" fillId="23" borderId="4" xfId="0" applyFont="1" applyFill="1" applyBorder="1"/>
    <xf numFmtId="166" fontId="34" fillId="23" borderId="4" xfId="3" applyNumberFormat="1" applyFont="1" applyFill="1" applyBorder="1" applyAlignment="1">
      <alignment horizontal="right"/>
    </xf>
    <xf numFmtId="166" fontId="38" fillId="0" borderId="0" xfId="3" applyNumberFormat="1" applyFont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166" fontId="22" fillId="0" borderId="1" xfId="3" applyNumberFormat="1" applyFont="1" applyBorder="1" applyAlignment="1">
      <alignment horizontal="center"/>
    </xf>
    <xf numFmtId="3" fontId="3" fillId="12" borderId="4" xfId="0" applyNumberFormat="1" applyFont="1" applyFill="1" applyBorder="1" applyAlignment="1">
      <alignment vertical="center"/>
    </xf>
    <xf numFmtId="3" fontId="7" fillId="12" borderId="4" xfId="0" applyNumberFormat="1" applyFont="1" applyFill="1" applyBorder="1" applyAlignment="1">
      <alignment vertical="center"/>
    </xf>
    <xf numFmtId="3" fontId="3" fillId="17" borderId="7" xfId="0" applyNumberFormat="1" applyFont="1" applyFill="1" applyBorder="1"/>
    <xf numFmtId="3" fontId="3" fillId="13" borderId="0" xfId="0" applyNumberFormat="1" applyFont="1" applyFill="1" applyBorder="1"/>
    <xf numFmtId="3" fontId="10" fillId="18" borderId="1" xfId="0" applyNumberFormat="1" applyFont="1" applyFill="1" applyBorder="1" applyAlignment="1">
      <alignment horizontal="center"/>
    </xf>
    <xf numFmtId="0" fontId="22" fillId="0" borderId="1" xfId="3" applyNumberFormat="1" applyFont="1" applyBorder="1" applyAlignment="1">
      <alignment horizontal="center"/>
    </xf>
    <xf numFmtId="0" fontId="2" fillId="13" borderId="1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8" fillId="23" borderId="4" xfId="0" applyFont="1" applyFill="1" applyBorder="1" applyAlignment="1">
      <alignment horizontal="center" wrapText="1"/>
    </xf>
    <xf numFmtId="0" fontId="27" fillId="23" borderId="4" xfId="0" applyFont="1" applyFill="1" applyBorder="1" applyAlignment="1">
      <alignment horizontal="center" wrapText="1"/>
    </xf>
    <xf numFmtId="0" fontId="29" fillId="23" borderId="4" xfId="0" applyFont="1" applyFill="1" applyBorder="1" applyAlignment="1">
      <alignment horizontal="center" wrapText="1"/>
    </xf>
    <xf numFmtId="166" fontId="38" fillId="0" borderId="0" xfId="3" applyNumberFormat="1" applyFont="1" applyAlignment="1">
      <alignment horizontal="center" vertical="center"/>
    </xf>
    <xf numFmtId="0" fontId="28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Alignment="1"/>
    <xf numFmtId="0" fontId="36" fillId="0" borderId="0" xfId="0" applyFont="1" applyAlignment="1">
      <alignment horizontal="center"/>
    </xf>
    <xf numFmtId="0" fontId="29" fillId="0" borderId="0" xfId="0" applyFont="1" applyAlignment="1">
      <alignment horizontal="center"/>
    </xf>
  </cellXfs>
  <cellStyles count="4">
    <cellStyle name="Ezres" xfId="3" builtinId="3"/>
    <cellStyle name="Hivatkozás" xfId="1" builtinId="8"/>
    <cellStyle name="Normál" xfId="0" builtinId="0"/>
    <cellStyle name="Normál 4" xfId="2" xr:uid="{00000000-0005-0000-0000-000003000000}"/>
  </cellStyles>
  <dxfs count="0"/>
  <tableStyles count="0" defaultTableStyle="TableStyleMedium9" defaultPivotStyle="PivotStyleLight16"/>
  <colors>
    <mruColors>
      <color rgb="FF99FF99"/>
      <color rgb="FF00CC99"/>
      <color rgb="FF00FFFF"/>
      <color rgb="FFFF33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85" workbookViewId="0">
      <selection activeCell="C24" sqref="C24"/>
    </sheetView>
  </sheetViews>
  <sheetFormatPr defaultColWidth="9.109375" defaultRowHeight="15.6" x14ac:dyDescent="0.3"/>
  <cols>
    <col min="1" max="1" width="89" style="1" bestFit="1" customWidth="1"/>
    <col min="2" max="2" width="17.5546875" style="1" customWidth="1"/>
    <col min="3" max="4" width="17" style="1" bestFit="1" customWidth="1"/>
    <col min="5" max="16384" width="9.109375" style="1"/>
  </cols>
  <sheetData>
    <row r="1" spans="1:4" x14ac:dyDescent="0.3">
      <c r="A1" s="293" t="s">
        <v>1112</v>
      </c>
      <c r="B1" s="293"/>
      <c r="C1" s="293"/>
      <c r="D1" s="293"/>
    </row>
    <row r="2" spans="1:4" x14ac:dyDescent="0.3">
      <c r="A2" s="1" t="s">
        <v>1094</v>
      </c>
    </row>
    <row r="3" spans="1:4" x14ac:dyDescent="0.3">
      <c r="A3" s="293"/>
      <c r="B3" s="293"/>
      <c r="C3" s="293"/>
      <c r="D3" s="293"/>
    </row>
    <row r="4" spans="1:4" x14ac:dyDescent="0.3">
      <c r="A4" s="293" t="s">
        <v>21</v>
      </c>
      <c r="B4" s="293"/>
      <c r="C4" s="293"/>
      <c r="D4" s="293"/>
    </row>
    <row r="5" spans="1:4" ht="20.25" customHeight="1" x14ac:dyDescent="0.35">
      <c r="A5" s="11"/>
      <c r="B5" s="31"/>
      <c r="C5" s="31"/>
      <c r="D5" s="31" t="s">
        <v>833</v>
      </c>
    </row>
    <row r="6" spans="1:4" ht="31.2" x14ac:dyDescent="0.3">
      <c r="A6" s="133" t="s">
        <v>834</v>
      </c>
      <c r="B6" s="134" t="s">
        <v>1110</v>
      </c>
      <c r="C6" s="134" t="s">
        <v>1099</v>
      </c>
      <c r="D6" s="134" t="s">
        <v>1111</v>
      </c>
    </row>
    <row r="7" spans="1:4" x14ac:dyDescent="0.3">
      <c r="A7" s="132" t="s">
        <v>0</v>
      </c>
      <c r="B7" s="282">
        <v>11317832</v>
      </c>
      <c r="C7" s="122">
        <v>12842720</v>
      </c>
      <c r="D7" s="122">
        <v>6554241</v>
      </c>
    </row>
    <row r="8" spans="1:4" x14ac:dyDescent="0.3">
      <c r="A8" s="132" t="s">
        <v>1</v>
      </c>
      <c r="B8" s="282">
        <v>1764466</v>
      </c>
      <c r="C8" s="122">
        <v>1887316</v>
      </c>
      <c r="D8" s="122">
        <v>1074457</v>
      </c>
    </row>
    <row r="9" spans="1:4" x14ac:dyDescent="0.3">
      <c r="A9" s="132" t="s">
        <v>2</v>
      </c>
      <c r="B9" s="282">
        <v>18654919</v>
      </c>
      <c r="C9" s="122">
        <v>20503281</v>
      </c>
      <c r="D9" s="122">
        <v>7735709</v>
      </c>
    </row>
    <row r="10" spans="1:4" x14ac:dyDescent="0.3">
      <c r="A10" s="132" t="s">
        <v>3</v>
      </c>
      <c r="B10" s="282">
        <v>3238000</v>
      </c>
      <c r="C10" s="122">
        <v>3238000</v>
      </c>
      <c r="D10" s="122">
        <v>756581</v>
      </c>
    </row>
    <row r="11" spans="1:4" x14ac:dyDescent="0.3">
      <c r="A11" s="132" t="s">
        <v>4</v>
      </c>
      <c r="B11" s="282">
        <v>14212211</v>
      </c>
      <c r="C11" s="122">
        <v>11925537</v>
      </c>
      <c r="D11" s="122">
        <v>2227672</v>
      </c>
    </row>
    <row r="12" spans="1:4" x14ac:dyDescent="0.3">
      <c r="A12" s="132" t="s">
        <v>5</v>
      </c>
      <c r="B12" s="282">
        <v>35560000</v>
      </c>
      <c r="C12" s="122">
        <v>35543299</v>
      </c>
      <c r="D12" s="122">
        <v>2240242</v>
      </c>
    </row>
    <row r="13" spans="1:4" x14ac:dyDescent="0.3">
      <c r="A13" s="132" t="s">
        <v>6</v>
      </c>
      <c r="B13" s="282">
        <v>0</v>
      </c>
      <c r="C13" s="122">
        <v>13262690</v>
      </c>
      <c r="D13" s="122">
        <v>0</v>
      </c>
    </row>
    <row r="14" spans="1:4" x14ac:dyDescent="0.3">
      <c r="A14" s="132" t="s">
        <v>7</v>
      </c>
      <c r="B14" s="282">
        <v>0</v>
      </c>
      <c r="C14" s="122">
        <f>'2.kiad-bev.'!C97</f>
        <v>0</v>
      </c>
      <c r="D14" s="122">
        <v>0</v>
      </c>
    </row>
    <row r="15" spans="1:4" x14ac:dyDescent="0.3">
      <c r="A15" s="188" t="s">
        <v>8</v>
      </c>
      <c r="B15" s="284">
        <f>SUM(B7:B14)</f>
        <v>84747428</v>
      </c>
      <c r="C15" s="189">
        <f>SUM(C7:C14)</f>
        <v>99202843</v>
      </c>
      <c r="D15" s="189">
        <f>SUM(D7:D14)</f>
        <v>20588902</v>
      </c>
    </row>
    <row r="16" spans="1:4" x14ac:dyDescent="0.3">
      <c r="A16" s="132" t="s">
        <v>9</v>
      </c>
      <c r="B16" s="282">
        <v>915935</v>
      </c>
      <c r="C16" s="122">
        <v>1531274</v>
      </c>
      <c r="D16" s="122">
        <v>1531274</v>
      </c>
    </row>
    <row r="17" spans="1:4" ht="17.399999999999999" x14ac:dyDescent="0.3">
      <c r="A17" s="135" t="s">
        <v>10</v>
      </c>
      <c r="B17" s="285">
        <f>SUM(B15:B16)</f>
        <v>85663363</v>
      </c>
      <c r="C17" s="136">
        <f>C15+C16</f>
        <v>100734117</v>
      </c>
      <c r="D17" s="136">
        <f>D15+D16</f>
        <v>22120176</v>
      </c>
    </row>
    <row r="18" spans="1:4" x14ac:dyDescent="0.3">
      <c r="A18" s="132" t="s">
        <v>11</v>
      </c>
      <c r="B18" s="282">
        <v>22913363</v>
      </c>
      <c r="C18" s="122">
        <v>23897131</v>
      </c>
      <c r="D18" s="122">
        <v>13045057</v>
      </c>
    </row>
    <row r="19" spans="1:4" x14ac:dyDescent="0.3">
      <c r="A19" s="132" t="s">
        <v>12</v>
      </c>
      <c r="B19" s="282">
        <v>0</v>
      </c>
      <c r="C19" s="122">
        <v>15298703</v>
      </c>
      <c r="D19" s="122">
        <v>0</v>
      </c>
    </row>
    <row r="20" spans="1:4" x14ac:dyDescent="0.3">
      <c r="A20" s="132" t="s">
        <v>13</v>
      </c>
      <c r="B20" s="282">
        <v>25150000</v>
      </c>
      <c r="C20" s="122">
        <v>26830760</v>
      </c>
      <c r="D20" s="122">
        <v>10130734</v>
      </c>
    </row>
    <row r="21" spans="1:4" x14ac:dyDescent="0.3">
      <c r="A21" s="132" t="s">
        <v>14</v>
      </c>
      <c r="B21" s="282">
        <v>0</v>
      </c>
      <c r="C21" s="122">
        <v>1456450</v>
      </c>
      <c r="D21" s="122">
        <v>1032622</v>
      </c>
    </row>
    <row r="22" spans="1:4" x14ac:dyDescent="0.3">
      <c r="A22" s="132" t="s">
        <v>15</v>
      </c>
      <c r="B22" s="282">
        <v>0</v>
      </c>
      <c r="C22" s="122">
        <v>0</v>
      </c>
      <c r="D22" s="122">
        <v>0</v>
      </c>
    </row>
    <row r="23" spans="1:4" x14ac:dyDescent="0.3">
      <c r="A23" s="132" t="s">
        <v>16</v>
      </c>
      <c r="B23" s="282">
        <v>0</v>
      </c>
      <c r="C23" s="122">
        <v>167560</v>
      </c>
      <c r="D23" s="122">
        <v>167560</v>
      </c>
    </row>
    <row r="24" spans="1:4" x14ac:dyDescent="0.3">
      <c r="A24" s="132" t="s">
        <v>17</v>
      </c>
      <c r="B24" s="282">
        <v>0</v>
      </c>
      <c r="C24" s="122">
        <v>0</v>
      </c>
      <c r="D24" s="122"/>
    </row>
    <row r="25" spans="1:4" x14ac:dyDescent="0.3">
      <c r="A25" s="188" t="s">
        <v>18</v>
      </c>
      <c r="B25" s="284">
        <f>SUM(B18:B24)</f>
        <v>48063363</v>
      </c>
      <c r="C25" s="189">
        <f>SUM(C18:C24)</f>
        <v>67650604</v>
      </c>
      <c r="D25" s="189">
        <f>SUM(D18:D24)</f>
        <v>24375973</v>
      </c>
    </row>
    <row r="26" spans="1:4" x14ac:dyDescent="0.3">
      <c r="A26" s="132" t="s">
        <v>19</v>
      </c>
      <c r="B26" s="282">
        <v>37600000</v>
      </c>
      <c r="C26" s="122">
        <v>33083513</v>
      </c>
      <c r="D26" s="122">
        <v>33083513</v>
      </c>
    </row>
    <row r="27" spans="1:4" ht="17.399999999999999" x14ac:dyDescent="0.3">
      <c r="A27" s="135" t="s">
        <v>20</v>
      </c>
      <c r="B27" s="285">
        <f>SUM(B25:B26)</f>
        <v>85663363</v>
      </c>
      <c r="C27" s="136">
        <f>SUM(C25:C26)</f>
        <v>100734117</v>
      </c>
      <c r="D27" s="136">
        <f>SUM(D25:D26)</f>
        <v>57459486</v>
      </c>
    </row>
  </sheetData>
  <mergeCells count="3">
    <mergeCell ref="A3:D3"/>
    <mergeCell ref="A4:D4"/>
    <mergeCell ref="A1:D1"/>
  </mergeCells>
  <phoneticPr fontId="5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8"/>
  <sheetViews>
    <sheetView zoomScale="85" workbookViewId="0">
      <selection sqref="A1:E1"/>
    </sheetView>
  </sheetViews>
  <sheetFormatPr defaultColWidth="9.109375" defaultRowHeight="15.6" x14ac:dyDescent="0.3"/>
  <cols>
    <col min="1" max="1" width="10.44140625" style="80" bestFit="1" customWidth="1"/>
    <col min="2" max="2" width="77.88671875" style="80" bestFit="1" customWidth="1"/>
    <col min="3" max="3" width="17.6640625" style="80" customWidth="1"/>
    <col min="4" max="5" width="17" style="80" bestFit="1" customWidth="1"/>
    <col min="6" max="16384" width="9.109375" style="80"/>
  </cols>
  <sheetData>
    <row r="1" spans="1:5" x14ac:dyDescent="0.3">
      <c r="A1" s="298" t="s">
        <v>1137</v>
      </c>
      <c r="B1" s="298"/>
      <c r="C1" s="298"/>
      <c r="D1" s="298"/>
      <c r="E1" s="298"/>
    </row>
    <row r="2" spans="1:5" x14ac:dyDescent="0.3">
      <c r="A2" s="293"/>
      <c r="B2" s="293"/>
      <c r="C2" s="293"/>
      <c r="D2" s="293"/>
      <c r="E2" s="293"/>
    </row>
    <row r="3" spans="1:5" x14ac:dyDescent="0.3">
      <c r="A3" s="298" t="s">
        <v>222</v>
      </c>
      <c r="B3" s="298"/>
      <c r="C3" s="298"/>
      <c r="D3" s="298"/>
      <c r="E3" s="298"/>
    </row>
    <row r="4" spans="1:5" x14ac:dyDescent="0.3">
      <c r="A4" s="298" t="s">
        <v>215</v>
      </c>
      <c r="B4" s="298"/>
      <c r="C4" s="298"/>
      <c r="D4" s="298"/>
      <c r="E4" s="298"/>
    </row>
    <row r="5" spans="1:5" ht="16.2" x14ac:dyDescent="0.3">
      <c r="B5" s="81"/>
      <c r="D5" s="82"/>
      <c r="E5" s="82" t="str">
        <f>+'1.rovatösszesenek'!D5</f>
        <v>adatok Ft-ban</v>
      </c>
    </row>
    <row r="6" spans="1:5" ht="31.2" x14ac:dyDescent="0.3">
      <c r="A6" s="174" t="s">
        <v>231</v>
      </c>
      <c r="B6" s="174" t="s">
        <v>232</v>
      </c>
      <c r="C6" s="175" t="s">
        <v>1103</v>
      </c>
      <c r="D6" s="175" t="s">
        <v>1101</v>
      </c>
      <c r="E6" s="175" t="s">
        <v>1116</v>
      </c>
    </row>
    <row r="7" spans="1:5" s="85" customFormat="1" x14ac:dyDescent="0.3">
      <c r="A7" s="83" t="s">
        <v>839</v>
      </c>
      <c r="B7" s="83" t="s">
        <v>840</v>
      </c>
      <c r="C7" s="84">
        <v>0</v>
      </c>
      <c r="D7" s="84">
        <v>0</v>
      </c>
      <c r="E7" s="84">
        <v>0</v>
      </c>
    </row>
    <row r="8" spans="1:5" x14ac:dyDescent="0.3">
      <c r="A8" s="83" t="s">
        <v>223</v>
      </c>
      <c r="B8" s="83" t="s">
        <v>216</v>
      </c>
      <c r="C8" s="84">
        <v>0</v>
      </c>
      <c r="D8" s="84">
        <v>0</v>
      </c>
      <c r="E8" s="84">
        <v>0</v>
      </c>
    </row>
    <row r="9" spans="1:5" x14ac:dyDescent="0.3">
      <c r="A9" s="78" t="s">
        <v>223</v>
      </c>
      <c r="B9" s="78" t="s">
        <v>841</v>
      </c>
      <c r="C9" s="86">
        <v>0</v>
      </c>
      <c r="D9" s="86">
        <v>0</v>
      </c>
      <c r="E9" s="86">
        <v>0</v>
      </c>
    </row>
    <row r="10" spans="1:5" x14ac:dyDescent="0.3">
      <c r="A10" s="83" t="s">
        <v>842</v>
      </c>
      <c r="B10" s="83" t="s">
        <v>843</v>
      </c>
      <c r="C10" s="84">
        <v>0</v>
      </c>
      <c r="D10" s="84">
        <v>0</v>
      </c>
      <c r="E10" s="84">
        <v>0</v>
      </c>
    </row>
    <row r="11" spans="1:5" x14ac:dyDescent="0.3">
      <c r="A11" s="87" t="s">
        <v>224</v>
      </c>
      <c r="B11" s="87" t="s">
        <v>217</v>
      </c>
      <c r="C11" s="88">
        <v>0</v>
      </c>
      <c r="D11" s="88">
        <v>280000</v>
      </c>
      <c r="E11" s="88">
        <v>84000</v>
      </c>
    </row>
    <row r="12" spans="1:5" x14ac:dyDescent="0.3">
      <c r="A12" s="83" t="s">
        <v>225</v>
      </c>
      <c r="B12" s="83" t="s">
        <v>218</v>
      </c>
      <c r="C12" s="84">
        <v>0</v>
      </c>
      <c r="D12" s="84">
        <v>0</v>
      </c>
      <c r="E12" s="84">
        <v>0</v>
      </c>
    </row>
    <row r="13" spans="1:5" x14ac:dyDescent="0.3">
      <c r="A13" s="83" t="s">
        <v>226</v>
      </c>
      <c r="B13" s="83" t="s">
        <v>219</v>
      </c>
      <c r="C13" s="84">
        <v>0</v>
      </c>
      <c r="D13" s="84">
        <v>0</v>
      </c>
      <c r="E13" s="84">
        <v>0</v>
      </c>
    </row>
    <row r="14" spans="1:5" x14ac:dyDescent="0.3">
      <c r="A14" s="83" t="s">
        <v>227</v>
      </c>
      <c r="B14" s="83" t="s">
        <v>220</v>
      </c>
      <c r="C14" s="84">
        <v>200000</v>
      </c>
      <c r="D14" s="84">
        <v>200000</v>
      </c>
      <c r="E14" s="84">
        <v>0</v>
      </c>
    </row>
    <row r="15" spans="1:5" x14ac:dyDescent="0.3">
      <c r="A15" s="83" t="s">
        <v>228</v>
      </c>
      <c r="B15" s="83" t="s">
        <v>221</v>
      </c>
      <c r="C15" s="84">
        <v>3038000</v>
      </c>
      <c r="D15" s="84">
        <v>2758000</v>
      </c>
      <c r="E15" s="84">
        <f>SUM(E16:E17)</f>
        <v>672581</v>
      </c>
    </row>
    <row r="16" spans="1:5" x14ac:dyDescent="0.3">
      <c r="A16" s="78" t="s">
        <v>228</v>
      </c>
      <c r="B16" s="78" t="s">
        <v>844</v>
      </c>
      <c r="C16" s="86">
        <v>3038000</v>
      </c>
      <c r="D16" s="86">
        <v>2758000</v>
      </c>
      <c r="E16" s="86">
        <v>561200</v>
      </c>
    </row>
    <row r="17" spans="1:5" ht="31.2" x14ac:dyDescent="0.3">
      <c r="A17" s="78" t="s">
        <v>228</v>
      </c>
      <c r="B17" s="79" t="s">
        <v>869</v>
      </c>
      <c r="C17" s="86"/>
      <c r="D17" s="86"/>
      <c r="E17" s="86">
        <v>111381</v>
      </c>
    </row>
    <row r="18" spans="1:5" x14ac:dyDescent="0.3">
      <c r="A18" s="176" t="s">
        <v>229</v>
      </c>
      <c r="B18" s="176" t="s">
        <v>222</v>
      </c>
      <c r="C18" s="177">
        <f>SUM(C14,C15)</f>
        <v>3238000</v>
      </c>
      <c r="D18" s="177">
        <f>SUM(D11:D14,D15)</f>
        <v>3238000</v>
      </c>
      <c r="E18" s="177">
        <f>SUM(E11:E14,E15)</f>
        <v>756581</v>
      </c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7"/>
  <sheetViews>
    <sheetView workbookViewId="0">
      <selection sqref="A1:B1"/>
    </sheetView>
  </sheetViews>
  <sheetFormatPr defaultColWidth="9.109375" defaultRowHeight="15.6" x14ac:dyDescent="0.3"/>
  <cols>
    <col min="1" max="1" width="75.33203125" style="1" customWidth="1"/>
    <col min="2" max="16384" width="9.109375" style="1"/>
  </cols>
  <sheetData>
    <row r="1" spans="1:5" x14ac:dyDescent="0.3">
      <c r="A1" s="303" t="s">
        <v>1138</v>
      </c>
      <c r="B1" s="304"/>
    </row>
    <row r="2" spans="1:5" ht="17.25" customHeight="1" x14ac:dyDescent="0.3">
      <c r="A2" s="291"/>
      <c r="B2" s="292"/>
      <c r="C2" s="128"/>
      <c r="D2" s="128"/>
      <c r="E2" s="128"/>
    </row>
    <row r="3" spans="1:5" x14ac:dyDescent="0.3">
      <c r="A3" s="301" t="s">
        <v>463</v>
      </c>
      <c r="B3" s="302"/>
    </row>
    <row r="4" spans="1:5" x14ac:dyDescent="0.3">
      <c r="A4" s="299" t="s">
        <v>215</v>
      </c>
      <c r="B4" s="300"/>
    </row>
    <row r="5" spans="1:5" x14ac:dyDescent="0.3">
      <c r="B5" s="56"/>
    </row>
    <row r="6" spans="1:5" x14ac:dyDescent="0.3">
      <c r="B6" s="56" t="s">
        <v>464</v>
      </c>
    </row>
    <row r="7" spans="1:5" x14ac:dyDescent="0.3">
      <c r="A7" s="2" t="s">
        <v>465</v>
      </c>
      <c r="B7" s="57">
        <v>0</v>
      </c>
    </row>
    <row r="8" spans="1:5" x14ac:dyDescent="0.3">
      <c r="A8" s="2" t="s">
        <v>466</v>
      </c>
      <c r="B8" s="57">
        <v>0</v>
      </c>
    </row>
    <row r="9" spans="1:5" x14ac:dyDescent="0.3">
      <c r="A9" s="2" t="s">
        <v>467</v>
      </c>
      <c r="B9" s="57">
        <v>0</v>
      </c>
    </row>
    <row r="10" spans="1:5" x14ac:dyDescent="0.3">
      <c r="A10" s="2" t="s">
        <v>468</v>
      </c>
      <c r="B10" s="57">
        <v>0</v>
      </c>
    </row>
    <row r="11" spans="1:5" x14ac:dyDescent="0.3">
      <c r="A11" s="15" t="s">
        <v>469</v>
      </c>
      <c r="B11" s="58">
        <f>SUM(B7:B10)</f>
        <v>0</v>
      </c>
    </row>
    <row r="12" spans="1:5" x14ac:dyDescent="0.3">
      <c r="A12" s="2" t="s">
        <v>470</v>
      </c>
      <c r="B12" s="57">
        <v>0</v>
      </c>
    </row>
    <row r="13" spans="1:5" ht="31.2" x14ac:dyDescent="0.3">
      <c r="A13" s="7" t="s">
        <v>471</v>
      </c>
      <c r="B13" s="57">
        <v>0</v>
      </c>
    </row>
    <row r="14" spans="1:5" x14ac:dyDescent="0.3">
      <c r="A14" s="2" t="s">
        <v>472</v>
      </c>
      <c r="B14" s="57">
        <v>0</v>
      </c>
    </row>
    <row r="15" spans="1:5" x14ac:dyDescent="0.3">
      <c r="A15" s="2" t="s">
        <v>473</v>
      </c>
      <c r="B15" s="57">
        <v>0</v>
      </c>
    </row>
    <row r="16" spans="1:5" x14ac:dyDescent="0.3">
      <c r="A16" s="2" t="s">
        <v>474</v>
      </c>
      <c r="B16" s="57">
        <v>1</v>
      </c>
    </row>
    <row r="17" spans="1:2" x14ac:dyDescent="0.3">
      <c r="A17" s="2" t="s">
        <v>475</v>
      </c>
      <c r="B17" s="57">
        <v>0</v>
      </c>
    </row>
    <row r="18" spans="1:2" x14ac:dyDescent="0.3">
      <c r="A18" s="2" t="s">
        <v>476</v>
      </c>
      <c r="B18" s="57">
        <v>0</v>
      </c>
    </row>
    <row r="19" spans="1:2" x14ac:dyDescent="0.3">
      <c r="A19" s="15" t="s">
        <v>477</v>
      </c>
      <c r="B19" s="58">
        <f>SUM(B12:B18)</f>
        <v>1</v>
      </c>
    </row>
    <row r="20" spans="1:2" x14ac:dyDescent="0.3">
      <c r="A20" s="2" t="s">
        <v>478</v>
      </c>
      <c r="B20" s="57">
        <v>1</v>
      </c>
    </row>
    <row r="21" spans="1:2" x14ac:dyDescent="0.3">
      <c r="A21" s="2" t="s">
        <v>479</v>
      </c>
      <c r="B21" s="57">
        <v>0</v>
      </c>
    </row>
    <row r="22" spans="1:2" x14ac:dyDescent="0.3">
      <c r="A22" s="2" t="s">
        <v>480</v>
      </c>
      <c r="B22" s="57">
        <v>2</v>
      </c>
    </row>
    <row r="23" spans="1:2" x14ac:dyDescent="0.3">
      <c r="A23" s="15" t="s">
        <v>481</v>
      </c>
      <c r="B23" s="58">
        <f>SUM(B20:B22)</f>
        <v>3</v>
      </c>
    </row>
    <row r="24" spans="1:2" x14ac:dyDescent="0.3">
      <c r="A24" s="2" t="s">
        <v>485</v>
      </c>
      <c r="B24" s="57">
        <v>1</v>
      </c>
    </row>
    <row r="25" spans="1:2" x14ac:dyDescent="0.3">
      <c r="A25" s="2" t="s">
        <v>482</v>
      </c>
      <c r="B25" s="57">
        <v>0</v>
      </c>
    </row>
    <row r="26" spans="1:2" x14ac:dyDescent="0.3">
      <c r="A26" s="15" t="s">
        <v>483</v>
      </c>
      <c r="B26" s="58">
        <f>SUM(B24:B25)</f>
        <v>1</v>
      </c>
    </row>
    <row r="27" spans="1:2" ht="33" customHeight="1" x14ac:dyDescent="0.3">
      <c r="A27" s="21" t="s">
        <v>484</v>
      </c>
      <c r="B27" s="58">
        <f>B11+B19+B23+B26</f>
        <v>5</v>
      </c>
    </row>
  </sheetData>
  <mergeCells count="3">
    <mergeCell ref="A4:B4"/>
    <mergeCell ref="A3:B3"/>
    <mergeCell ref="A1:B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158"/>
  <sheetViews>
    <sheetView workbookViewId="0">
      <selection activeCell="C83" sqref="C83"/>
    </sheetView>
  </sheetViews>
  <sheetFormatPr defaultRowHeight="14.4" x14ac:dyDescent="0.3"/>
  <cols>
    <col min="1" max="1" width="93.33203125" bestFit="1" customWidth="1"/>
    <col min="2" max="2" width="16.5546875" bestFit="1" customWidth="1"/>
    <col min="3" max="4" width="16.5546875" customWidth="1"/>
  </cols>
  <sheetData>
    <row r="1" spans="1:4" ht="15.6" x14ac:dyDescent="0.3">
      <c r="A1" s="293" t="s">
        <v>1134</v>
      </c>
      <c r="B1" s="293"/>
      <c r="C1" s="293"/>
      <c r="D1" s="293"/>
    </row>
    <row r="2" spans="1:4" ht="15.6" x14ac:dyDescent="0.3">
      <c r="A2" s="297"/>
      <c r="B2" s="297"/>
      <c r="C2" s="297"/>
      <c r="D2" s="297"/>
    </row>
    <row r="3" spans="1:4" ht="15.6" x14ac:dyDescent="0.3">
      <c r="A3" s="293" t="s">
        <v>832</v>
      </c>
      <c r="B3" s="293"/>
      <c r="C3" s="293"/>
      <c r="D3" s="293"/>
    </row>
    <row r="4" spans="1:4" ht="16.2" x14ac:dyDescent="0.35">
      <c r="C4" s="31"/>
      <c r="D4" s="31" t="str">
        <f>+'1.rovatösszesenek'!D5</f>
        <v>adatok Ft-ban</v>
      </c>
    </row>
    <row r="5" spans="1:4" ht="31.2" x14ac:dyDescent="0.3">
      <c r="A5" s="25" t="s">
        <v>233</v>
      </c>
      <c r="B5" s="116" t="s">
        <v>1103</v>
      </c>
      <c r="C5" s="116" t="s">
        <v>1101</v>
      </c>
      <c r="D5" s="116" t="s">
        <v>1116</v>
      </c>
    </row>
    <row r="6" spans="1:4" ht="15.6" x14ac:dyDescent="0.3">
      <c r="A6" s="15" t="s">
        <v>81</v>
      </c>
      <c r="B6" s="16">
        <v>8010000</v>
      </c>
      <c r="C6" s="16">
        <f>SUM(C7:C14)</f>
        <v>8834968</v>
      </c>
      <c r="D6" s="16">
        <f>SUM(D7:D14)</f>
        <v>4294630</v>
      </c>
    </row>
    <row r="7" spans="1:4" ht="15.6" x14ac:dyDescent="0.3">
      <c r="A7" s="2" t="s">
        <v>82</v>
      </c>
      <c r="B7" s="3">
        <v>7660080</v>
      </c>
      <c r="C7" s="3">
        <v>8347368</v>
      </c>
      <c r="D7" s="3">
        <v>3917862</v>
      </c>
    </row>
    <row r="8" spans="1:4" ht="15.6" x14ac:dyDescent="0.3">
      <c r="A8" s="2" t="s">
        <v>83</v>
      </c>
      <c r="B8" s="3">
        <v>0</v>
      </c>
      <c r="C8" s="3">
        <v>0</v>
      </c>
      <c r="D8" s="3">
        <v>0</v>
      </c>
    </row>
    <row r="9" spans="1:4" ht="15.6" x14ac:dyDescent="0.3">
      <c r="A9" s="2" t="s">
        <v>84</v>
      </c>
      <c r="B9" s="3">
        <v>0</v>
      </c>
      <c r="C9" s="3">
        <v>0</v>
      </c>
      <c r="D9" s="3">
        <v>0</v>
      </c>
    </row>
    <row r="10" spans="1:4" ht="15.6" x14ac:dyDescent="0.3">
      <c r="A10" s="2" t="s">
        <v>85</v>
      </c>
      <c r="B10" s="3">
        <v>0</v>
      </c>
      <c r="C10" s="3">
        <v>0</v>
      </c>
      <c r="D10" s="3">
        <v>0</v>
      </c>
    </row>
    <row r="11" spans="1:4" ht="15.6" x14ac:dyDescent="0.3">
      <c r="A11" s="2" t="s">
        <v>86</v>
      </c>
      <c r="B11" s="3">
        <v>350000</v>
      </c>
      <c r="C11" s="3">
        <v>350000</v>
      </c>
      <c r="D11" s="3">
        <v>260225</v>
      </c>
    </row>
    <row r="12" spans="1:4" ht="15.6" x14ac:dyDescent="0.3">
      <c r="A12" s="2" t="s">
        <v>87</v>
      </c>
      <c r="B12" s="3">
        <v>0</v>
      </c>
      <c r="C12" s="3">
        <v>0</v>
      </c>
      <c r="D12" s="3">
        <v>0</v>
      </c>
    </row>
    <row r="13" spans="1:4" ht="15.6" x14ac:dyDescent="0.3">
      <c r="A13" s="2" t="s">
        <v>88</v>
      </c>
      <c r="B13" s="3">
        <v>0</v>
      </c>
      <c r="C13" s="3">
        <v>0</v>
      </c>
      <c r="D13" s="3">
        <v>0</v>
      </c>
    </row>
    <row r="14" spans="1:4" ht="15.6" x14ac:dyDescent="0.3">
      <c r="A14" s="2" t="s">
        <v>92</v>
      </c>
      <c r="B14" s="3">
        <v>0</v>
      </c>
      <c r="C14" s="3">
        <v>137600</v>
      </c>
      <c r="D14" s="3">
        <v>116543</v>
      </c>
    </row>
    <row r="15" spans="1:4" ht="15.6" x14ac:dyDescent="0.3">
      <c r="A15" s="15" t="s">
        <v>93</v>
      </c>
      <c r="B15" s="16">
        <v>3307752</v>
      </c>
      <c r="C15" s="16">
        <f>SUM(C16:C18)</f>
        <v>4007752</v>
      </c>
      <c r="D15" s="16">
        <f>SUM(D16:D18)</f>
        <v>2259611</v>
      </c>
    </row>
    <row r="16" spans="1:4" ht="15.6" x14ac:dyDescent="0.3">
      <c r="A16" s="2" t="s">
        <v>94</v>
      </c>
      <c r="B16" s="3">
        <v>0</v>
      </c>
      <c r="C16" s="3">
        <v>1759660</v>
      </c>
      <c r="D16" s="3">
        <v>1385981</v>
      </c>
    </row>
    <row r="17" spans="1:4" ht="31.2" x14ac:dyDescent="0.3">
      <c r="A17" s="7" t="s">
        <v>95</v>
      </c>
      <c r="B17" s="3">
        <v>684152</v>
      </c>
      <c r="C17" s="3">
        <v>1248092</v>
      </c>
      <c r="D17" s="3">
        <v>620031</v>
      </c>
    </row>
    <row r="18" spans="1:4" ht="15.6" x14ac:dyDescent="0.3">
      <c r="A18" s="2" t="s">
        <v>96</v>
      </c>
      <c r="B18" s="3">
        <v>2623600</v>
      </c>
      <c r="C18" s="3">
        <v>1000000</v>
      </c>
      <c r="D18" s="3">
        <v>253599</v>
      </c>
    </row>
    <row r="19" spans="1:4" ht="15.6" x14ac:dyDescent="0.3">
      <c r="A19" s="4" t="s">
        <v>97</v>
      </c>
      <c r="B19" s="5">
        <f>SUM(B6,B15)</f>
        <v>11317752</v>
      </c>
      <c r="C19" s="5">
        <f>SUM(C6,C15)</f>
        <v>12842720</v>
      </c>
      <c r="D19" s="5">
        <f>SUM(D6,D15)</f>
        <v>6554241</v>
      </c>
    </row>
    <row r="20" spans="1:4" ht="15.6" x14ac:dyDescent="0.3">
      <c r="A20" s="4" t="s">
        <v>98</v>
      </c>
      <c r="B20" s="5">
        <v>1764466</v>
      </c>
      <c r="C20" s="5">
        <v>1887316</v>
      </c>
      <c r="D20" s="5">
        <v>1074457</v>
      </c>
    </row>
    <row r="21" spans="1:4" ht="15.6" x14ac:dyDescent="0.3">
      <c r="A21" s="15" t="s">
        <v>99</v>
      </c>
      <c r="B21" s="16">
        <v>2536456</v>
      </c>
      <c r="C21" s="16">
        <f>SUM(C22:C24)</f>
        <v>2475196</v>
      </c>
      <c r="D21" s="16">
        <f>SUM(D22:D24)</f>
        <v>1131286</v>
      </c>
    </row>
    <row r="22" spans="1:4" ht="15.6" x14ac:dyDescent="0.3">
      <c r="A22" s="2" t="s">
        <v>100</v>
      </c>
      <c r="B22" s="3">
        <v>36456</v>
      </c>
      <c r="C22" s="3">
        <v>36456</v>
      </c>
      <c r="D22" s="3">
        <v>18228</v>
      </c>
    </row>
    <row r="23" spans="1:4" ht="15.6" x14ac:dyDescent="0.3">
      <c r="A23" s="2" t="s">
        <v>101</v>
      </c>
      <c r="B23" s="3">
        <v>2500000</v>
      </c>
      <c r="C23" s="3">
        <v>2438740</v>
      </c>
      <c r="D23" s="3">
        <v>1113058</v>
      </c>
    </row>
    <row r="24" spans="1:4" ht="15.6" x14ac:dyDescent="0.3">
      <c r="A24" s="2" t="s">
        <v>102</v>
      </c>
      <c r="B24" s="3">
        <v>0</v>
      </c>
      <c r="C24" s="3">
        <v>0</v>
      </c>
      <c r="D24" s="3">
        <v>0</v>
      </c>
    </row>
    <row r="25" spans="1:4" ht="15.6" x14ac:dyDescent="0.3">
      <c r="A25" s="15" t="s">
        <v>103</v>
      </c>
      <c r="B25" s="16">
        <v>636000</v>
      </c>
      <c r="C25" s="16">
        <f>SUM(C26:C27)</f>
        <v>806000</v>
      </c>
      <c r="D25" s="16">
        <f>SUM(D26:D27)</f>
        <v>268947</v>
      </c>
    </row>
    <row r="26" spans="1:4" ht="15.6" x14ac:dyDescent="0.3">
      <c r="A26" s="2" t="s">
        <v>104</v>
      </c>
      <c r="B26" s="3">
        <v>36000</v>
      </c>
      <c r="C26" s="3">
        <v>206000</v>
      </c>
      <c r="D26" s="3">
        <v>116792</v>
      </c>
    </row>
    <row r="27" spans="1:4" ht="15.6" x14ac:dyDescent="0.3">
      <c r="A27" s="2" t="s">
        <v>105</v>
      </c>
      <c r="B27" s="3">
        <v>600000</v>
      </c>
      <c r="C27" s="3">
        <v>600000</v>
      </c>
      <c r="D27" s="3">
        <v>152155</v>
      </c>
    </row>
    <row r="28" spans="1:4" ht="15.6" x14ac:dyDescent="0.3">
      <c r="A28" s="15" t="s">
        <v>106</v>
      </c>
      <c r="B28" s="16">
        <v>11220000</v>
      </c>
      <c r="C28" s="16">
        <f>SUM(C29:C36)</f>
        <v>12852797</v>
      </c>
      <c r="D28" s="16">
        <f>SUM(D29:D35)</f>
        <v>5034300</v>
      </c>
    </row>
    <row r="29" spans="1:4" ht="15.6" x14ac:dyDescent="0.3">
      <c r="A29" s="2" t="s">
        <v>107</v>
      </c>
      <c r="B29" s="3">
        <v>2720000</v>
      </c>
      <c r="C29" s="3">
        <v>2877799</v>
      </c>
      <c r="D29" s="3">
        <v>1684067</v>
      </c>
    </row>
    <row r="30" spans="1:4" ht="15.6" x14ac:dyDescent="0.3">
      <c r="A30" s="2" t="s">
        <v>108</v>
      </c>
      <c r="B30" s="3">
        <v>0</v>
      </c>
      <c r="C30" s="3">
        <v>0</v>
      </c>
      <c r="D30" s="3">
        <v>0</v>
      </c>
    </row>
    <row r="31" spans="1:4" ht="15.6" x14ac:dyDescent="0.3">
      <c r="A31" s="2" t="s">
        <v>109</v>
      </c>
      <c r="B31" s="3">
        <v>0</v>
      </c>
      <c r="C31" s="3">
        <v>0</v>
      </c>
      <c r="D31" s="3">
        <v>0</v>
      </c>
    </row>
    <row r="32" spans="1:4" ht="15.6" x14ac:dyDescent="0.3">
      <c r="A32" s="2" t="s">
        <v>110</v>
      </c>
      <c r="B32" s="3">
        <v>4000000</v>
      </c>
      <c r="C32" s="3">
        <v>3906558</v>
      </c>
      <c r="D32" s="3">
        <v>719641</v>
      </c>
    </row>
    <row r="33" spans="1:5" ht="15.6" x14ac:dyDescent="0.3">
      <c r="A33" s="2" t="s">
        <v>111</v>
      </c>
      <c r="B33" s="3">
        <v>0</v>
      </c>
      <c r="C33" s="3">
        <v>0</v>
      </c>
      <c r="D33" s="3">
        <v>0</v>
      </c>
    </row>
    <row r="34" spans="1:5" ht="15.6" x14ac:dyDescent="0.3">
      <c r="A34" s="2" t="s">
        <v>112</v>
      </c>
      <c r="B34" s="3">
        <v>1200000</v>
      </c>
      <c r="C34" s="3">
        <v>1200000</v>
      </c>
      <c r="D34" s="3">
        <v>623388</v>
      </c>
    </row>
    <row r="35" spans="1:5" ht="15.6" x14ac:dyDescent="0.3">
      <c r="A35" s="30" t="s">
        <v>113</v>
      </c>
      <c r="B35" s="9">
        <v>3300000</v>
      </c>
      <c r="C35" s="9">
        <v>4868440</v>
      </c>
      <c r="D35" s="9">
        <v>2007204</v>
      </c>
    </row>
    <row r="36" spans="1:5" ht="15.6" x14ac:dyDescent="0.3">
      <c r="A36" s="114" t="s">
        <v>980</v>
      </c>
      <c r="B36" s="115">
        <v>0</v>
      </c>
      <c r="C36" s="115">
        <v>0</v>
      </c>
      <c r="D36" s="115">
        <v>51020</v>
      </c>
    </row>
    <row r="37" spans="1:5" ht="15.6" x14ac:dyDescent="0.3">
      <c r="A37" s="15" t="s">
        <v>114</v>
      </c>
      <c r="B37" s="16">
        <v>290400</v>
      </c>
      <c r="C37" s="16">
        <f>SUM(C38:C39)</f>
        <v>300400</v>
      </c>
      <c r="D37" s="16">
        <f>SUM(D38:D39)</f>
        <v>15000</v>
      </c>
    </row>
    <row r="38" spans="1:5" ht="15.6" x14ac:dyDescent="0.3">
      <c r="A38" s="2" t="s">
        <v>267</v>
      </c>
      <c r="B38" s="3">
        <v>0</v>
      </c>
      <c r="C38" s="3">
        <v>0</v>
      </c>
      <c r="D38" s="3">
        <v>0</v>
      </c>
    </row>
    <row r="39" spans="1:5" ht="15.6" x14ac:dyDescent="0.3">
      <c r="A39" s="2" t="s">
        <v>115</v>
      </c>
      <c r="B39" s="3">
        <v>290400</v>
      </c>
      <c r="C39" s="3">
        <v>300400</v>
      </c>
      <c r="D39" s="3">
        <v>15000</v>
      </c>
    </row>
    <row r="40" spans="1:5" ht="15.6" x14ac:dyDescent="0.3">
      <c r="A40" s="15" t="s">
        <v>116</v>
      </c>
      <c r="B40" s="16">
        <v>3972063</v>
      </c>
      <c r="C40" s="16">
        <f>SUM(C41:C45)</f>
        <v>4068888</v>
      </c>
      <c r="D40" s="16">
        <f>SUM(D41:D45)</f>
        <v>1286176</v>
      </c>
    </row>
    <row r="41" spans="1:5" ht="15.6" x14ac:dyDescent="0.3">
      <c r="A41" s="8" t="s">
        <v>117</v>
      </c>
      <c r="B41" s="9">
        <v>3472063</v>
      </c>
      <c r="C41" s="9">
        <v>3565882</v>
      </c>
      <c r="D41" s="9">
        <v>1283161</v>
      </c>
    </row>
    <row r="42" spans="1:5" ht="15.6" x14ac:dyDescent="0.3">
      <c r="A42" s="2" t="s">
        <v>118</v>
      </c>
      <c r="B42" s="3">
        <v>0</v>
      </c>
      <c r="C42" s="3">
        <v>0</v>
      </c>
      <c r="D42" s="3">
        <v>0</v>
      </c>
    </row>
    <row r="43" spans="1:5" ht="15.6" x14ac:dyDescent="0.3">
      <c r="A43" s="2" t="s">
        <v>119</v>
      </c>
      <c r="B43" s="3">
        <v>0</v>
      </c>
      <c r="C43" s="3">
        <v>3006</v>
      </c>
      <c r="D43" s="3">
        <v>3006</v>
      </c>
      <c r="E43" s="130"/>
    </row>
    <row r="44" spans="1:5" ht="15.6" x14ac:dyDescent="0.3">
      <c r="A44" s="2" t="s">
        <v>120</v>
      </c>
      <c r="B44" s="3">
        <v>0</v>
      </c>
      <c r="C44" s="3">
        <v>0</v>
      </c>
      <c r="D44" s="3">
        <v>0</v>
      </c>
      <c r="E44" s="131"/>
    </row>
    <row r="45" spans="1:5" ht="15.6" x14ac:dyDescent="0.3">
      <c r="A45" s="2" t="s">
        <v>121</v>
      </c>
      <c r="B45" s="3">
        <v>500000</v>
      </c>
      <c r="C45" s="3">
        <v>500000</v>
      </c>
      <c r="D45" s="3">
        <v>9</v>
      </c>
      <c r="E45" s="131"/>
    </row>
    <row r="46" spans="1:5" ht="15.6" x14ac:dyDescent="0.3">
      <c r="A46" s="129" t="s">
        <v>122</v>
      </c>
      <c r="B46" s="5">
        <v>18654919</v>
      </c>
      <c r="C46" s="5">
        <f>SUM(C40,C37,C28,C25,C21)</f>
        <v>20503281</v>
      </c>
      <c r="D46" s="5">
        <f>SUM(D40,D37,D28,D25,D21)</f>
        <v>7735709</v>
      </c>
      <c r="E46" s="130"/>
    </row>
    <row r="47" spans="1:5" ht="15.6" x14ac:dyDescent="0.3">
      <c r="A47" s="2" t="s">
        <v>123</v>
      </c>
      <c r="B47" s="3">
        <v>0</v>
      </c>
      <c r="C47" s="3">
        <v>0</v>
      </c>
      <c r="D47" s="3">
        <v>0</v>
      </c>
    </row>
    <row r="48" spans="1:5" ht="15.6" x14ac:dyDescent="0.3">
      <c r="A48" s="2" t="s">
        <v>124</v>
      </c>
      <c r="B48" s="3">
        <v>0</v>
      </c>
      <c r="C48" s="3">
        <v>0</v>
      </c>
      <c r="D48" s="3">
        <v>0</v>
      </c>
    </row>
    <row r="49" spans="1:4" ht="15.6" x14ac:dyDescent="0.3">
      <c r="A49" s="2" t="s">
        <v>1135</v>
      </c>
      <c r="B49" s="3"/>
      <c r="C49" s="3">
        <v>280000</v>
      </c>
      <c r="D49" s="3">
        <v>84000</v>
      </c>
    </row>
    <row r="50" spans="1:4" ht="15.6" x14ac:dyDescent="0.3">
      <c r="A50" s="2" t="s">
        <v>129</v>
      </c>
      <c r="B50" s="3">
        <v>200000</v>
      </c>
      <c r="C50" s="3">
        <v>200000</v>
      </c>
      <c r="D50" s="3">
        <v>0</v>
      </c>
    </row>
    <row r="51" spans="1:4" ht="15.6" x14ac:dyDescent="0.3">
      <c r="A51" s="2" t="s">
        <v>981</v>
      </c>
      <c r="B51" s="3">
        <v>3038000</v>
      </c>
      <c r="C51" s="3">
        <v>2758000</v>
      </c>
      <c r="D51" s="3">
        <v>672581</v>
      </c>
    </row>
    <row r="52" spans="1:4" ht="15.6" x14ac:dyDescent="0.3">
      <c r="A52" s="4" t="s">
        <v>130</v>
      </c>
      <c r="B52" s="5">
        <v>3238000</v>
      </c>
      <c r="C52" s="5">
        <f>SUM(C47:C51)</f>
        <v>3238000</v>
      </c>
      <c r="D52" s="5">
        <f>SUM(D47:D51)</f>
        <v>756581</v>
      </c>
    </row>
    <row r="53" spans="1:4" ht="15.6" x14ac:dyDescent="0.3">
      <c r="A53" s="2" t="s">
        <v>33</v>
      </c>
      <c r="B53" s="3">
        <v>0</v>
      </c>
      <c r="C53" s="3">
        <v>0</v>
      </c>
      <c r="D53" s="3">
        <v>0</v>
      </c>
    </row>
    <row r="54" spans="1:4" ht="15.6" x14ac:dyDescent="0.3">
      <c r="A54" s="2" t="s">
        <v>982</v>
      </c>
      <c r="B54" s="3">
        <v>0</v>
      </c>
      <c r="C54" s="3">
        <v>287880</v>
      </c>
      <c r="D54" s="3">
        <v>287880</v>
      </c>
    </row>
    <row r="55" spans="1:4" ht="15.6" x14ac:dyDescent="0.3">
      <c r="A55" s="2" t="s">
        <v>848</v>
      </c>
      <c r="B55" s="3">
        <v>0</v>
      </c>
      <c r="C55" s="3">
        <v>0</v>
      </c>
      <c r="D55" s="3">
        <v>0</v>
      </c>
    </row>
    <row r="56" spans="1:4" ht="15.6" x14ac:dyDescent="0.3">
      <c r="A56" s="2" t="s">
        <v>849</v>
      </c>
      <c r="B56" s="3">
        <v>0</v>
      </c>
      <c r="C56" s="3">
        <v>0</v>
      </c>
      <c r="D56" s="3">
        <v>0</v>
      </c>
    </row>
    <row r="57" spans="1:4" ht="15.6" x14ac:dyDescent="0.3">
      <c r="A57" s="2" t="s">
        <v>850</v>
      </c>
      <c r="B57" s="3">
        <v>0</v>
      </c>
      <c r="C57" s="3">
        <v>0</v>
      </c>
      <c r="D57" s="3">
        <v>0</v>
      </c>
    </row>
    <row r="58" spans="1:4" ht="15.6" x14ac:dyDescent="0.3">
      <c r="A58" s="2" t="s">
        <v>851</v>
      </c>
      <c r="B58" s="3">
        <v>3700000</v>
      </c>
      <c r="C58" s="3">
        <v>3700000</v>
      </c>
      <c r="D58" s="3">
        <v>1939792</v>
      </c>
    </row>
    <row r="59" spans="1:4" ht="15.6" x14ac:dyDescent="0.3">
      <c r="A59" s="2" t="s">
        <v>852</v>
      </c>
      <c r="B59" s="3">
        <v>0</v>
      </c>
      <c r="C59" s="3">
        <v>0</v>
      </c>
      <c r="D59" s="3">
        <v>0</v>
      </c>
    </row>
    <row r="60" spans="1:4" ht="15.6" x14ac:dyDescent="0.3">
      <c r="A60" s="2" t="s">
        <v>853</v>
      </c>
      <c r="B60" s="3">
        <v>0</v>
      </c>
      <c r="C60" s="3">
        <v>0</v>
      </c>
      <c r="D60" s="3">
        <v>0</v>
      </c>
    </row>
    <row r="61" spans="1:4" ht="15.6" x14ac:dyDescent="0.3">
      <c r="A61" s="2" t="s">
        <v>854</v>
      </c>
      <c r="B61" s="3">
        <v>0</v>
      </c>
      <c r="C61" s="3">
        <v>0</v>
      </c>
      <c r="D61" s="3">
        <v>0</v>
      </c>
    </row>
    <row r="62" spans="1:4" ht="15.6" x14ac:dyDescent="0.3">
      <c r="A62" s="2" t="s">
        <v>34</v>
      </c>
      <c r="B62" s="3">
        <v>0</v>
      </c>
      <c r="C62" s="3">
        <v>0</v>
      </c>
      <c r="D62" s="3">
        <v>0</v>
      </c>
    </row>
    <row r="63" spans="1:4" ht="15.6" x14ac:dyDescent="0.3">
      <c r="A63" s="75" t="s">
        <v>858</v>
      </c>
      <c r="B63" s="3">
        <v>0</v>
      </c>
      <c r="C63" s="3">
        <v>0</v>
      </c>
      <c r="D63" s="3">
        <v>0</v>
      </c>
    </row>
    <row r="64" spans="1:4" ht="15.6" x14ac:dyDescent="0.3">
      <c r="A64" s="2" t="s">
        <v>855</v>
      </c>
      <c r="B64" s="3">
        <v>815000</v>
      </c>
      <c r="C64" s="3">
        <v>815000</v>
      </c>
      <c r="D64" s="3">
        <v>0</v>
      </c>
    </row>
    <row r="65" spans="1:4" ht="15.6" x14ac:dyDescent="0.3">
      <c r="A65" s="2" t="s">
        <v>856</v>
      </c>
      <c r="B65" s="3">
        <v>4597211</v>
      </c>
      <c r="C65" s="3">
        <v>7122657</v>
      </c>
      <c r="D65" s="3">
        <v>0</v>
      </c>
    </row>
    <row r="66" spans="1:4" ht="15.6" x14ac:dyDescent="0.3">
      <c r="A66" s="2" t="s">
        <v>857</v>
      </c>
      <c r="B66" s="76">
        <v>5100000</v>
      </c>
      <c r="C66" s="76">
        <v>0</v>
      </c>
      <c r="D66" s="76">
        <v>0</v>
      </c>
    </row>
    <row r="67" spans="1:4" ht="15.6" x14ac:dyDescent="0.3">
      <c r="A67" s="4" t="s">
        <v>36</v>
      </c>
      <c r="B67" s="5">
        <v>14212211</v>
      </c>
      <c r="C67" s="5">
        <f>SUM(C53:C66)</f>
        <v>11925537</v>
      </c>
      <c r="D67" s="5">
        <f>SUM(D53:D66)</f>
        <v>2227672</v>
      </c>
    </row>
    <row r="68" spans="1:4" ht="15.6" x14ac:dyDescent="0.3">
      <c r="A68" s="12" t="s">
        <v>42</v>
      </c>
      <c r="B68" s="13">
        <v>49187428</v>
      </c>
      <c r="C68" s="13">
        <f>SUM(C67,C52,C46,C20,C19)</f>
        <v>50396854</v>
      </c>
      <c r="D68" s="13">
        <f>SUM(D67,D52,D46,D20,D19)</f>
        <v>18348660</v>
      </c>
    </row>
    <row r="69" spans="1:4" ht="15.6" x14ac:dyDescent="0.3">
      <c r="A69" s="2" t="s">
        <v>44</v>
      </c>
      <c r="B69" s="3">
        <v>3500000</v>
      </c>
      <c r="C69" s="3">
        <v>8193623</v>
      </c>
      <c r="D69" s="3">
        <v>84000</v>
      </c>
    </row>
    <row r="70" spans="1:4" ht="15.6" x14ac:dyDescent="0.3">
      <c r="A70" s="2" t="s">
        <v>45</v>
      </c>
      <c r="B70" s="3">
        <v>20000000</v>
      </c>
      <c r="C70" s="3">
        <v>16720118</v>
      </c>
      <c r="D70" s="3">
        <v>0</v>
      </c>
    </row>
    <row r="71" spans="1:4" ht="15.6" x14ac:dyDescent="0.3">
      <c r="A71" s="2" t="s">
        <v>49</v>
      </c>
      <c r="B71" s="3">
        <v>500000</v>
      </c>
      <c r="C71" s="3">
        <v>500000</v>
      </c>
      <c r="D71" s="3">
        <v>180311</v>
      </c>
    </row>
    <row r="72" spans="1:4" ht="15.6" x14ac:dyDescent="0.3">
      <c r="A72" s="2" t="s">
        <v>46</v>
      </c>
      <c r="B72" s="3">
        <v>4000000</v>
      </c>
      <c r="C72" s="3">
        <v>2573099</v>
      </c>
      <c r="D72" s="3">
        <v>1499659</v>
      </c>
    </row>
    <row r="73" spans="1:4" ht="15.6" x14ac:dyDescent="0.3">
      <c r="A73" s="2" t="s">
        <v>47</v>
      </c>
      <c r="B73" s="3">
        <v>0</v>
      </c>
      <c r="C73" s="3">
        <v>0</v>
      </c>
      <c r="D73" s="3">
        <v>0</v>
      </c>
    </row>
    <row r="74" spans="1:4" ht="15.6" x14ac:dyDescent="0.3">
      <c r="A74" s="2" t="s">
        <v>48</v>
      </c>
      <c r="B74" s="3">
        <v>0</v>
      </c>
      <c r="C74" s="3">
        <v>0</v>
      </c>
      <c r="D74" s="3">
        <v>0</v>
      </c>
    </row>
    <row r="75" spans="1:4" ht="15.6" x14ac:dyDescent="0.3">
      <c r="A75" s="2" t="s">
        <v>50</v>
      </c>
      <c r="B75" s="3">
        <v>7560000</v>
      </c>
      <c r="C75" s="3">
        <v>7556459</v>
      </c>
      <c r="D75" s="3">
        <v>476272</v>
      </c>
    </row>
    <row r="76" spans="1:4" ht="15.6" x14ac:dyDescent="0.3">
      <c r="A76" s="4" t="s">
        <v>38</v>
      </c>
      <c r="B76" s="5">
        <f>SUM(B69:B75)</f>
        <v>35560000</v>
      </c>
      <c r="C76" s="5">
        <f>SUM(C69:C75)</f>
        <v>35543299</v>
      </c>
      <c r="D76" s="5">
        <f>SUM(D69:D75)</f>
        <v>2240242</v>
      </c>
    </row>
    <row r="77" spans="1:4" ht="15.6" x14ac:dyDescent="0.3">
      <c r="A77" s="2" t="s">
        <v>51</v>
      </c>
      <c r="B77" s="3">
        <v>0</v>
      </c>
      <c r="C77" s="3">
        <v>10443042</v>
      </c>
      <c r="D77" s="3">
        <v>0</v>
      </c>
    </row>
    <row r="78" spans="1:4" ht="15.6" x14ac:dyDescent="0.3">
      <c r="A78" s="2" t="s">
        <v>52</v>
      </c>
      <c r="B78" s="3">
        <v>0</v>
      </c>
      <c r="C78" s="3">
        <v>0</v>
      </c>
      <c r="D78" s="3">
        <v>0</v>
      </c>
    </row>
    <row r="79" spans="1:4" ht="15.6" x14ac:dyDescent="0.3">
      <c r="A79" s="2" t="s">
        <v>53</v>
      </c>
      <c r="B79" s="3">
        <v>0</v>
      </c>
      <c r="C79" s="3">
        <v>0</v>
      </c>
      <c r="D79" s="3">
        <v>0</v>
      </c>
    </row>
    <row r="80" spans="1:4" ht="15.6" x14ac:dyDescent="0.3">
      <c r="A80" s="2" t="s">
        <v>54</v>
      </c>
      <c r="B80" s="3">
        <v>0</v>
      </c>
      <c r="C80" s="3">
        <v>2819648</v>
      </c>
      <c r="D80" s="3">
        <v>0</v>
      </c>
    </row>
    <row r="81" spans="1:4" ht="15.6" x14ac:dyDescent="0.3">
      <c r="A81" s="4" t="s">
        <v>39</v>
      </c>
      <c r="B81" s="5"/>
      <c r="C81" s="5">
        <f>SUM(C77:C80)</f>
        <v>13262690</v>
      </c>
      <c r="D81" s="5">
        <f>SUM(D77:D80)</f>
        <v>0</v>
      </c>
    </row>
    <row r="82" spans="1:4" ht="15.6" x14ac:dyDescent="0.3">
      <c r="A82" s="4" t="s">
        <v>40</v>
      </c>
      <c r="B82" s="5">
        <v>0</v>
      </c>
      <c r="C82" s="5">
        <v>0</v>
      </c>
      <c r="D82" s="5"/>
    </row>
    <row r="83" spans="1:4" ht="15.6" x14ac:dyDescent="0.3">
      <c r="A83" s="12" t="s">
        <v>41</v>
      </c>
      <c r="B83" s="13">
        <f>SUM(B76,B81,B82)</f>
        <v>35560000</v>
      </c>
      <c r="C83" s="13">
        <f>SUM(C76,C81,C82)</f>
        <v>48805989</v>
      </c>
      <c r="D83" s="13">
        <f>SUM(D76,D81,D82)</f>
        <v>2240242</v>
      </c>
    </row>
    <row r="84" spans="1:4" ht="18" x14ac:dyDescent="0.35">
      <c r="A84" s="17" t="s">
        <v>43</v>
      </c>
      <c r="B84" s="18">
        <f>SUM(B68,B76)</f>
        <v>84747428</v>
      </c>
      <c r="C84" s="18">
        <f>SUM(C83,C68)</f>
        <v>99202843</v>
      </c>
      <c r="D84" s="18">
        <f>SUM(D83,D68)</f>
        <v>20588902</v>
      </c>
    </row>
    <row r="85" spans="1:4" ht="15.6" x14ac:dyDescent="0.3">
      <c r="A85" s="2" t="s">
        <v>65</v>
      </c>
      <c r="B85" s="3"/>
      <c r="C85" s="3"/>
      <c r="D85" s="3"/>
    </row>
    <row r="86" spans="1:4" ht="15.6" x14ac:dyDescent="0.3">
      <c r="A86" s="2" t="s">
        <v>888</v>
      </c>
      <c r="B86" s="3"/>
      <c r="C86" s="3"/>
      <c r="D86" s="3"/>
    </row>
    <row r="87" spans="1:4" ht="15.6" x14ac:dyDescent="0.3">
      <c r="A87" s="2" t="s">
        <v>66</v>
      </c>
      <c r="B87" s="3">
        <v>915935</v>
      </c>
      <c r="C87" s="3">
        <v>1531274</v>
      </c>
      <c r="D87" s="3">
        <v>1531274</v>
      </c>
    </row>
    <row r="88" spans="1:4" ht="15.6" x14ac:dyDescent="0.3">
      <c r="A88" s="2" t="s">
        <v>889</v>
      </c>
      <c r="B88" s="3"/>
      <c r="C88" s="3"/>
      <c r="D88" s="3"/>
    </row>
    <row r="89" spans="1:4" ht="15.6" x14ac:dyDescent="0.3">
      <c r="A89" s="2" t="s">
        <v>68</v>
      </c>
      <c r="B89" s="3"/>
      <c r="C89" s="3"/>
      <c r="D89" s="3"/>
    </row>
    <row r="90" spans="1:4" ht="15.6" x14ac:dyDescent="0.3">
      <c r="A90" s="2" t="s">
        <v>69</v>
      </c>
      <c r="B90" s="3"/>
      <c r="C90" s="3"/>
      <c r="D90" s="3"/>
    </row>
    <row r="91" spans="1:4" ht="15.6" x14ac:dyDescent="0.3">
      <c r="A91" s="2" t="s">
        <v>70</v>
      </c>
      <c r="B91" s="3"/>
      <c r="C91" s="3"/>
      <c r="D91" s="3"/>
    </row>
    <row r="92" spans="1:4" ht="15.6" x14ac:dyDescent="0.3">
      <c r="A92" s="15" t="s">
        <v>71</v>
      </c>
      <c r="B92" s="16">
        <v>915935</v>
      </c>
      <c r="C92" s="16">
        <v>1531274</v>
      </c>
      <c r="D92" s="16">
        <v>1531274</v>
      </c>
    </row>
    <row r="93" spans="1:4" ht="15.6" x14ac:dyDescent="0.3">
      <c r="A93" s="2" t="s">
        <v>73</v>
      </c>
      <c r="B93" s="3"/>
      <c r="C93" s="3"/>
      <c r="D93" s="3"/>
    </row>
    <row r="94" spans="1:4" ht="15.6" x14ac:dyDescent="0.3">
      <c r="A94" s="2" t="s">
        <v>74</v>
      </c>
      <c r="B94" s="3"/>
      <c r="C94" s="3"/>
      <c r="D94" s="3"/>
    </row>
    <row r="95" spans="1:4" ht="15.6" x14ac:dyDescent="0.3">
      <c r="A95" s="2" t="s">
        <v>75</v>
      </c>
      <c r="B95" s="3"/>
      <c r="C95" s="3"/>
      <c r="D95" s="3"/>
    </row>
    <row r="96" spans="1:4" ht="15.6" x14ac:dyDescent="0.3">
      <c r="A96" s="2" t="s">
        <v>76</v>
      </c>
      <c r="B96" s="3"/>
      <c r="C96" s="3"/>
      <c r="D96" s="3"/>
    </row>
    <row r="97" spans="1:4" ht="15.6" x14ac:dyDescent="0.3">
      <c r="A97" s="15" t="s">
        <v>77</v>
      </c>
      <c r="B97" s="16"/>
      <c r="C97" s="16"/>
      <c r="D97" s="16"/>
    </row>
    <row r="98" spans="1:4" ht="15.6" x14ac:dyDescent="0.3">
      <c r="A98" s="15" t="s">
        <v>78</v>
      </c>
      <c r="B98" s="16"/>
      <c r="C98" s="16"/>
      <c r="D98" s="16"/>
    </row>
    <row r="99" spans="1:4" ht="15.6" x14ac:dyDescent="0.3">
      <c r="A99" s="12" t="s">
        <v>80</v>
      </c>
      <c r="B99" s="13">
        <v>915935</v>
      </c>
      <c r="C99" s="13">
        <f>SUM(C92)</f>
        <v>1531274</v>
      </c>
      <c r="D99" s="13">
        <f>SUM(D92)</f>
        <v>1531274</v>
      </c>
    </row>
    <row r="100" spans="1:4" ht="20.399999999999999" x14ac:dyDescent="0.35">
      <c r="A100" s="19" t="s">
        <v>259</v>
      </c>
      <c r="B100" s="20">
        <f>SUM(B99,B84)</f>
        <v>85663363</v>
      </c>
      <c r="C100" s="20">
        <f>SUM(C84,C99)</f>
        <v>100734117</v>
      </c>
      <c r="D100" s="20">
        <f>SUM(D84,D99)</f>
        <v>22120176</v>
      </c>
    </row>
    <row r="101" spans="1:4" ht="15.6" x14ac:dyDescent="0.3">
      <c r="B101" s="3"/>
      <c r="C101" s="3"/>
      <c r="D101" s="3"/>
    </row>
    <row r="102" spans="1:4" ht="15.6" x14ac:dyDescent="0.3">
      <c r="A102" s="2" t="s">
        <v>133</v>
      </c>
      <c r="B102" s="3">
        <v>14775363</v>
      </c>
      <c r="C102" s="3">
        <v>14775363</v>
      </c>
      <c r="D102" s="3">
        <v>7764149</v>
      </c>
    </row>
    <row r="103" spans="1:4" ht="15.6" x14ac:dyDescent="0.3">
      <c r="A103" s="2" t="s">
        <v>248</v>
      </c>
      <c r="B103" s="3">
        <v>0</v>
      </c>
      <c r="C103" s="3">
        <v>0</v>
      </c>
      <c r="D103" s="3">
        <v>0</v>
      </c>
    </row>
    <row r="104" spans="1:4" ht="15.6" x14ac:dyDescent="0.3">
      <c r="A104" s="2" t="s">
        <v>134</v>
      </c>
      <c r="B104" s="3">
        <v>6338000</v>
      </c>
      <c r="C104" s="3">
        <v>6338000</v>
      </c>
      <c r="D104" s="3">
        <v>3361140</v>
      </c>
    </row>
    <row r="105" spans="1:4" ht="15.6" x14ac:dyDescent="0.3">
      <c r="A105" s="2" t="s">
        <v>135</v>
      </c>
      <c r="B105" s="3">
        <v>1800000</v>
      </c>
      <c r="C105" s="3">
        <v>1800000</v>
      </c>
      <c r="D105" s="3">
        <v>936000</v>
      </c>
    </row>
    <row r="106" spans="1:4" ht="15.6" x14ac:dyDescent="0.3">
      <c r="A106" s="2" t="s">
        <v>136</v>
      </c>
      <c r="B106" s="3">
        <v>0</v>
      </c>
      <c r="C106" s="3">
        <v>0</v>
      </c>
      <c r="D106" s="3">
        <v>0</v>
      </c>
    </row>
    <row r="107" spans="1:4" ht="15.6" x14ac:dyDescent="0.3">
      <c r="A107" s="2" t="s">
        <v>137</v>
      </c>
      <c r="B107" s="3">
        <v>0</v>
      </c>
      <c r="C107" s="3">
        <v>0</v>
      </c>
      <c r="D107" s="3">
        <v>0</v>
      </c>
    </row>
    <row r="108" spans="1:4" s="73" customFormat="1" ht="15.6" x14ac:dyDescent="0.3">
      <c r="A108" s="15" t="s">
        <v>138</v>
      </c>
      <c r="B108" s="16">
        <f>SUM(B102:B107)</f>
        <v>22913363</v>
      </c>
      <c r="C108" s="16">
        <f>SUM(C102:C107)</f>
        <v>22913363</v>
      </c>
      <c r="D108" s="16">
        <f>SUM(D102:D107)</f>
        <v>12061289</v>
      </c>
    </row>
    <row r="109" spans="1:4" ht="15.6" x14ac:dyDescent="0.3">
      <c r="A109" s="2" t="s">
        <v>139</v>
      </c>
      <c r="B109" s="3">
        <v>0</v>
      </c>
      <c r="C109" s="3">
        <v>0</v>
      </c>
      <c r="D109" s="3">
        <v>0</v>
      </c>
    </row>
    <row r="110" spans="1:4" ht="15.6" x14ac:dyDescent="0.3">
      <c r="A110" s="2" t="s">
        <v>140</v>
      </c>
      <c r="B110" s="3">
        <v>0</v>
      </c>
      <c r="C110" s="3">
        <v>0</v>
      </c>
      <c r="D110" s="3">
        <v>0</v>
      </c>
    </row>
    <row r="111" spans="1:4" ht="15.6" x14ac:dyDescent="0.3">
      <c r="A111" s="2" t="s">
        <v>141</v>
      </c>
      <c r="B111" s="3">
        <v>0</v>
      </c>
      <c r="C111" s="3">
        <v>0</v>
      </c>
      <c r="D111" s="3">
        <v>0</v>
      </c>
    </row>
    <row r="112" spans="1:4" ht="15.6" x14ac:dyDescent="0.3">
      <c r="A112" s="2" t="s">
        <v>142</v>
      </c>
      <c r="B112" s="3">
        <v>0</v>
      </c>
      <c r="C112" s="3">
        <v>0</v>
      </c>
      <c r="D112" s="3">
        <v>0</v>
      </c>
    </row>
    <row r="113" spans="1:4" ht="15.6" x14ac:dyDescent="0.3">
      <c r="A113" s="2" t="s">
        <v>143</v>
      </c>
      <c r="B113" s="3">
        <v>0</v>
      </c>
      <c r="C113" s="3">
        <v>983768</v>
      </c>
      <c r="D113" s="3">
        <v>983768</v>
      </c>
    </row>
    <row r="114" spans="1:4" ht="15.6" x14ac:dyDescent="0.3">
      <c r="A114" s="178" t="s">
        <v>144</v>
      </c>
      <c r="B114" s="179">
        <v>22913363</v>
      </c>
      <c r="C114" s="179">
        <f>SUM(C108,C113)</f>
        <v>23897131</v>
      </c>
      <c r="D114" s="179">
        <f>SUM(D108,D113)</f>
        <v>13045057</v>
      </c>
    </row>
    <row r="115" spans="1:4" ht="15.6" x14ac:dyDescent="0.3">
      <c r="A115" s="2" t="s">
        <v>145</v>
      </c>
      <c r="B115" s="3">
        <v>0</v>
      </c>
      <c r="C115" s="3">
        <v>0</v>
      </c>
      <c r="D115" s="3">
        <v>0</v>
      </c>
    </row>
    <row r="116" spans="1:4" ht="15.6" x14ac:dyDescent="0.3">
      <c r="A116" s="2" t="s">
        <v>146</v>
      </c>
      <c r="B116" s="3">
        <v>0</v>
      </c>
      <c r="C116" s="3">
        <v>0</v>
      </c>
      <c r="D116" s="3">
        <v>0</v>
      </c>
    </row>
    <row r="117" spans="1:4" ht="15.6" x14ac:dyDescent="0.3">
      <c r="A117" s="2" t="s">
        <v>147</v>
      </c>
      <c r="B117" s="3">
        <v>0</v>
      </c>
      <c r="C117" s="3">
        <v>0</v>
      </c>
      <c r="D117" s="3">
        <v>0</v>
      </c>
    </row>
    <row r="118" spans="1:4" ht="15.6" x14ac:dyDescent="0.3">
      <c r="A118" s="2" t="s">
        <v>148</v>
      </c>
      <c r="B118" s="3">
        <v>0</v>
      </c>
      <c r="C118" s="3">
        <v>0</v>
      </c>
      <c r="D118" s="3">
        <v>0</v>
      </c>
    </row>
    <row r="119" spans="1:4" ht="15.6" x14ac:dyDescent="0.3">
      <c r="A119" s="2" t="s">
        <v>149</v>
      </c>
      <c r="B119" s="3">
        <v>0</v>
      </c>
      <c r="C119" s="3">
        <v>15298703</v>
      </c>
      <c r="D119" s="3">
        <v>0</v>
      </c>
    </row>
    <row r="120" spans="1:4" ht="15.6" x14ac:dyDescent="0.3">
      <c r="A120" s="178" t="s">
        <v>150</v>
      </c>
      <c r="B120" s="180">
        <v>0</v>
      </c>
      <c r="C120" s="180">
        <f>SUM(C115:C119)</f>
        <v>15298703</v>
      </c>
      <c r="D120" s="180">
        <f>SUM(D115:D119)</f>
        <v>0</v>
      </c>
    </row>
    <row r="121" spans="1:4" ht="15.6" x14ac:dyDescent="0.3">
      <c r="A121" s="2" t="s">
        <v>154</v>
      </c>
      <c r="B121" s="3">
        <v>16500000</v>
      </c>
      <c r="C121" s="3">
        <v>16500000</v>
      </c>
      <c r="D121" s="3">
        <v>7451222</v>
      </c>
    </row>
    <row r="122" spans="1:4" s="74" customFormat="1" ht="15.6" x14ac:dyDescent="0.3">
      <c r="A122" s="36" t="s">
        <v>155</v>
      </c>
      <c r="B122" s="37">
        <v>5500000</v>
      </c>
      <c r="C122" s="37">
        <v>7000000</v>
      </c>
      <c r="D122" s="37">
        <v>1919120</v>
      </c>
    </row>
    <row r="123" spans="1:4" s="74" customFormat="1" ht="15.6" x14ac:dyDescent="0.3">
      <c r="A123" s="36" t="s">
        <v>156</v>
      </c>
      <c r="B123" s="37">
        <v>0</v>
      </c>
      <c r="C123" s="37">
        <v>0</v>
      </c>
      <c r="D123" s="37">
        <v>0</v>
      </c>
    </row>
    <row r="124" spans="1:4" s="74" customFormat="1" ht="15.6" x14ac:dyDescent="0.3">
      <c r="A124" s="36" t="s">
        <v>157</v>
      </c>
      <c r="B124" s="37">
        <v>0</v>
      </c>
      <c r="C124" s="37">
        <v>0</v>
      </c>
      <c r="D124" s="37">
        <v>0</v>
      </c>
    </row>
    <row r="125" spans="1:4" s="74" customFormat="1" ht="15.6" x14ac:dyDescent="0.3">
      <c r="A125" s="36" t="s">
        <v>158</v>
      </c>
      <c r="B125" s="37">
        <v>1950000</v>
      </c>
      <c r="C125" s="37">
        <v>1950000</v>
      </c>
      <c r="D125" s="37">
        <v>482832</v>
      </c>
    </row>
    <row r="126" spans="1:4" s="74" customFormat="1" ht="15.6" x14ac:dyDescent="0.3">
      <c r="A126" s="36" t="s">
        <v>159</v>
      </c>
      <c r="B126" s="37">
        <v>1200000</v>
      </c>
      <c r="C126" s="37">
        <v>1200000</v>
      </c>
      <c r="D126" s="37">
        <v>96800</v>
      </c>
    </row>
    <row r="127" spans="1:4" ht="15.6" x14ac:dyDescent="0.3">
      <c r="A127" s="2" t="s">
        <v>160</v>
      </c>
      <c r="B127" s="3">
        <v>8650000</v>
      </c>
      <c r="C127" s="3">
        <f>SUM(C122:C126)</f>
        <v>10150000</v>
      </c>
      <c r="D127" s="3">
        <f>SUM(D122:D126)</f>
        <v>2498752</v>
      </c>
    </row>
    <row r="128" spans="1:4" ht="15.6" x14ac:dyDescent="0.3">
      <c r="A128" s="2" t="s">
        <v>161</v>
      </c>
      <c r="B128" s="3">
        <v>0</v>
      </c>
      <c r="C128" s="3">
        <v>180760</v>
      </c>
      <c r="D128" s="3">
        <v>180760</v>
      </c>
    </row>
    <row r="129" spans="1:4" ht="15.6" x14ac:dyDescent="0.3">
      <c r="A129" s="178" t="s">
        <v>162</v>
      </c>
      <c r="B129" s="179">
        <f>SUM(B121,B127)</f>
        <v>25150000</v>
      </c>
      <c r="C129" s="179">
        <f>SUM(C121,C127,C128)</f>
        <v>26830760</v>
      </c>
      <c r="D129" s="179">
        <f>SUM(D121,D127,D128)</f>
        <v>10130734</v>
      </c>
    </row>
    <row r="130" spans="1:4" ht="15.6" x14ac:dyDescent="0.3">
      <c r="A130" s="2" t="s">
        <v>163</v>
      </c>
      <c r="B130" s="3">
        <v>0</v>
      </c>
      <c r="C130" s="3">
        <v>0</v>
      </c>
      <c r="D130" s="3">
        <v>0</v>
      </c>
    </row>
    <row r="131" spans="1:4" ht="15.6" x14ac:dyDescent="0.3">
      <c r="A131" s="2" t="s">
        <v>164</v>
      </c>
      <c r="B131" s="3">
        <v>0</v>
      </c>
      <c r="C131" s="3">
        <v>180400</v>
      </c>
      <c r="D131" s="3">
        <v>92100</v>
      </c>
    </row>
    <row r="132" spans="1:4" ht="15.6" x14ac:dyDescent="0.3">
      <c r="A132" s="75" t="s">
        <v>166</v>
      </c>
      <c r="B132" s="76">
        <v>0</v>
      </c>
      <c r="C132" s="76">
        <v>1151000</v>
      </c>
      <c r="D132" s="76">
        <v>818500</v>
      </c>
    </row>
    <row r="133" spans="1:4" ht="15.6" x14ac:dyDescent="0.3">
      <c r="A133" s="2" t="s">
        <v>170</v>
      </c>
      <c r="B133" s="3">
        <v>0</v>
      </c>
      <c r="C133" s="3">
        <v>0</v>
      </c>
      <c r="D133" s="3">
        <v>0</v>
      </c>
    </row>
    <row r="134" spans="1:4" s="99" customFormat="1" ht="15.6" x14ac:dyDescent="0.3">
      <c r="A134" s="89" t="s">
        <v>882</v>
      </c>
      <c r="B134" s="90">
        <v>0</v>
      </c>
      <c r="C134" s="90">
        <v>50</v>
      </c>
      <c r="D134" s="90">
        <v>19</v>
      </c>
    </row>
    <row r="135" spans="1:4" ht="15.6" x14ac:dyDescent="0.3">
      <c r="A135" s="2" t="s">
        <v>171</v>
      </c>
      <c r="B135" s="3">
        <v>0</v>
      </c>
      <c r="C135" s="3">
        <v>0</v>
      </c>
      <c r="D135" s="3">
        <v>0</v>
      </c>
    </row>
    <row r="136" spans="1:4" s="1" customFormat="1" ht="15.6" x14ac:dyDescent="0.3">
      <c r="A136" s="75" t="s">
        <v>883</v>
      </c>
      <c r="B136" s="76">
        <v>0</v>
      </c>
      <c r="C136" s="76">
        <v>0</v>
      </c>
      <c r="D136" s="76">
        <v>0</v>
      </c>
    </row>
    <row r="137" spans="1:4" ht="15.6" x14ac:dyDescent="0.3">
      <c r="A137" s="2" t="s">
        <v>884</v>
      </c>
      <c r="B137" s="3">
        <v>0</v>
      </c>
      <c r="C137" s="3">
        <v>125000</v>
      </c>
      <c r="D137" s="3">
        <v>122003</v>
      </c>
    </row>
    <row r="138" spans="1:4" ht="15.6" x14ac:dyDescent="0.3">
      <c r="A138" s="178" t="s">
        <v>172</v>
      </c>
      <c r="B138" s="179">
        <f>SUM(B130:B137)</f>
        <v>0</v>
      </c>
      <c r="C138" s="179">
        <f>SUM(C130:C137)</f>
        <v>1456450</v>
      </c>
      <c r="D138" s="179">
        <f>SUM(D130:D137)</f>
        <v>1032622</v>
      </c>
    </row>
    <row r="139" spans="1:4" ht="15.6" x14ac:dyDescent="0.3">
      <c r="A139" s="118" t="s">
        <v>1136</v>
      </c>
      <c r="B139" s="119"/>
      <c r="C139" s="119">
        <v>167560</v>
      </c>
      <c r="D139" s="119">
        <v>167560</v>
      </c>
    </row>
    <row r="140" spans="1:4" ht="15.6" x14ac:dyDescent="0.3">
      <c r="A140" s="178" t="s">
        <v>182</v>
      </c>
      <c r="B140" s="179">
        <f>SUM(B139)</f>
        <v>0</v>
      </c>
      <c r="C140" s="179">
        <f>SUM(C139)</f>
        <v>167560</v>
      </c>
      <c r="D140" s="179">
        <f>SUM(D139)</f>
        <v>167560</v>
      </c>
    </row>
    <row r="141" spans="1:4" ht="15.6" x14ac:dyDescent="0.3">
      <c r="A141" s="3" t="s">
        <v>876</v>
      </c>
      <c r="B141" s="3"/>
      <c r="C141" s="3"/>
      <c r="D141" s="3"/>
    </row>
    <row r="142" spans="1:4" ht="15.6" x14ac:dyDescent="0.3">
      <c r="A142" s="2" t="s">
        <v>183</v>
      </c>
      <c r="B142" s="3">
        <v>0</v>
      </c>
      <c r="C142" s="3"/>
      <c r="D142" s="3"/>
    </row>
    <row r="143" spans="1:4" ht="15.6" x14ac:dyDescent="0.3">
      <c r="A143" s="2" t="s">
        <v>184</v>
      </c>
      <c r="B143" s="3">
        <v>0</v>
      </c>
      <c r="C143" s="3"/>
      <c r="D143" s="3"/>
    </row>
    <row r="144" spans="1:4" ht="15.6" x14ac:dyDescent="0.3">
      <c r="A144" s="2" t="s">
        <v>983</v>
      </c>
      <c r="B144" s="3">
        <v>0</v>
      </c>
      <c r="C144" s="3"/>
      <c r="D144" s="3"/>
    </row>
    <row r="145" spans="1:4" ht="15.6" x14ac:dyDescent="0.3">
      <c r="A145" s="32" t="s">
        <v>257</v>
      </c>
      <c r="B145" s="6">
        <v>0</v>
      </c>
      <c r="C145" s="6"/>
      <c r="D145" s="6"/>
    </row>
    <row r="146" spans="1:4" ht="15.6" x14ac:dyDescent="0.3">
      <c r="A146" s="32" t="s">
        <v>258</v>
      </c>
      <c r="B146" s="33">
        <v>0</v>
      </c>
      <c r="C146" s="33"/>
      <c r="D146" s="33"/>
    </row>
    <row r="147" spans="1:4" ht="17.399999999999999" x14ac:dyDescent="0.3">
      <c r="A147" s="34" t="s">
        <v>262</v>
      </c>
      <c r="B147" s="35">
        <f>SUM(B129,B114)</f>
        <v>48063363</v>
      </c>
      <c r="C147" s="35">
        <f>SUM(C140,C138,C129,C120,C114)</f>
        <v>67650604</v>
      </c>
      <c r="D147" s="35">
        <f>SUM(D140,D138,D129,D120,D114)</f>
        <v>24375973</v>
      </c>
    </row>
    <row r="148" spans="1:4" ht="17.399999999999999" x14ac:dyDescent="0.3">
      <c r="A148" s="181" t="s">
        <v>260</v>
      </c>
      <c r="B148" s="182">
        <v>-1124065</v>
      </c>
      <c r="C148" s="182">
        <v>1955047</v>
      </c>
      <c r="D148" s="182">
        <v>6027313</v>
      </c>
    </row>
    <row r="149" spans="1:4" ht="17.399999999999999" x14ac:dyDescent="0.3">
      <c r="A149" s="181" t="s">
        <v>261</v>
      </c>
      <c r="B149" s="182">
        <v>-35560000</v>
      </c>
      <c r="C149" s="182">
        <v>-33507286</v>
      </c>
      <c r="D149" s="182">
        <v>-2240242</v>
      </c>
    </row>
    <row r="150" spans="1:4" s="74" customFormat="1" ht="15.6" x14ac:dyDescent="0.3">
      <c r="A150" s="36" t="s">
        <v>187</v>
      </c>
      <c r="B150" s="37">
        <v>0</v>
      </c>
      <c r="C150" s="37">
        <v>0</v>
      </c>
      <c r="D150" s="37">
        <v>0</v>
      </c>
    </row>
    <row r="151" spans="1:4" s="74" customFormat="1" ht="15.6" x14ac:dyDescent="0.3">
      <c r="A151" s="36" t="s">
        <v>197</v>
      </c>
      <c r="B151" s="37">
        <v>37600000</v>
      </c>
      <c r="C151" s="37">
        <v>32468174</v>
      </c>
      <c r="D151" s="37">
        <v>32468174</v>
      </c>
    </row>
    <row r="152" spans="1:4" s="74" customFormat="1" ht="15.6" x14ac:dyDescent="0.3">
      <c r="A152" s="36" t="s">
        <v>196</v>
      </c>
      <c r="B152" s="37">
        <v>0</v>
      </c>
      <c r="C152" s="37">
        <v>0</v>
      </c>
      <c r="D152" s="37">
        <v>0</v>
      </c>
    </row>
    <row r="153" spans="1:4" s="74" customFormat="1" ht="15.6" x14ac:dyDescent="0.3">
      <c r="A153" s="36" t="s">
        <v>198</v>
      </c>
      <c r="B153" s="37">
        <v>0</v>
      </c>
      <c r="C153" s="37">
        <v>0</v>
      </c>
      <c r="D153" s="37">
        <v>0</v>
      </c>
    </row>
    <row r="154" spans="1:4" s="74" customFormat="1" ht="15.6" x14ac:dyDescent="0.3">
      <c r="A154" s="36" t="s">
        <v>199</v>
      </c>
      <c r="B154" s="37">
        <v>0</v>
      </c>
      <c r="C154" s="37">
        <v>0</v>
      </c>
      <c r="D154" s="37">
        <v>0</v>
      </c>
    </row>
    <row r="155" spans="1:4" ht="15.6" x14ac:dyDescent="0.3">
      <c r="A155" s="2" t="s">
        <v>200</v>
      </c>
      <c r="B155" s="3">
        <v>37600000</v>
      </c>
      <c r="C155" s="3">
        <v>32468174</v>
      </c>
      <c r="D155" s="3">
        <v>32468174</v>
      </c>
    </row>
    <row r="156" spans="1:4" ht="15.6" x14ac:dyDescent="0.3">
      <c r="A156" s="2" t="s">
        <v>201</v>
      </c>
      <c r="B156" s="3">
        <v>0</v>
      </c>
      <c r="C156" s="3">
        <v>615339</v>
      </c>
      <c r="D156" s="3">
        <v>615339</v>
      </c>
    </row>
    <row r="157" spans="1:4" ht="15.6" x14ac:dyDescent="0.3">
      <c r="A157" s="178" t="s">
        <v>213</v>
      </c>
      <c r="B157" s="179">
        <v>37600000</v>
      </c>
      <c r="C157" s="179">
        <f>SUM(C155:C156)</f>
        <v>33083513</v>
      </c>
      <c r="D157" s="179">
        <f>SUM(D155:D156)</f>
        <v>33083513</v>
      </c>
    </row>
    <row r="158" spans="1:4" ht="20.399999999999999" x14ac:dyDescent="0.35">
      <c r="A158" s="183" t="s">
        <v>263</v>
      </c>
      <c r="B158" s="184">
        <f>SUM(B157,B147)</f>
        <v>85663363</v>
      </c>
      <c r="C158" s="184">
        <f>SUM(C157,C147)</f>
        <v>100734117</v>
      </c>
      <c r="D158" s="184">
        <f>SUM(D157,D147)</f>
        <v>57459486</v>
      </c>
    </row>
  </sheetData>
  <mergeCells count="3">
    <mergeCell ref="A3:D3"/>
    <mergeCell ref="A2:D2"/>
    <mergeCell ref="A1:D1"/>
  </mergeCells>
  <phoneticPr fontId="5" type="noConversion"/>
  <hyperlinks>
    <hyperlink ref="A41" r:id="rId1" location="sup195" display="http://www.opten.hu/loadpage.php - sup195" xr:uid="{00000000-0004-0000-0B00-000000000000}"/>
    <hyperlink ref="A35" r:id="rId2" location="sup194" display="http://www.opten.hu/loadpage.php - sup194" xr:uid="{00000000-0004-0000-0B00-000001000000}"/>
  </hyperlinks>
  <printOptions horizontalCentered="1" verticalCentered="1"/>
  <pageMargins left="0" right="0" top="0" bottom="0" header="0.51181102362204722" footer="0.51181102362204722"/>
  <pageSetup paperSize="9" scale="65" fitToHeight="3" orientation="portrait" r:id="rId3"/>
  <headerFooter alignWithMargins="0"/>
  <rowBreaks count="2" manualBreakCount="2">
    <brk id="68" max="16383" man="1"/>
    <brk id="12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65"/>
  <sheetViews>
    <sheetView topLeftCell="A21" workbookViewId="0">
      <selection sqref="A1:E1"/>
    </sheetView>
  </sheetViews>
  <sheetFormatPr defaultColWidth="9.109375" defaultRowHeight="15.6" x14ac:dyDescent="0.3"/>
  <cols>
    <col min="1" max="1" width="9.109375" style="64"/>
    <col min="2" max="2" width="50" style="64" customWidth="1"/>
    <col min="3" max="3" width="14.109375" style="64" customWidth="1"/>
    <col min="4" max="4" width="14" style="64" customWidth="1"/>
    <col min="5" max="5" width="15.5546875" style="64" bestFit="1" customWidth="1"/>
    <col min="6" max="8" width="9.109375" style="64"/>
    <col min="9" max="9" width="11.33203125" style="64" bestFit="1" customWidth="1"/>
    <col min="10" max="16384" width="9.109375" style="64"/>
  </cols>
  <sheetData>
    <row r="1" spans="1:7" x14ac:dyDescent="0.3">
      <c r="A1" s="293" t="s">
        <v>1095</v>
      </c>
      <c r="B1" s="293"/>
      <c r="C1" s="293"/>
      <c r="D1" s="293"/>
      <c r="E1" s="293"/>
      <c r="F1" s="55"/>
      <c r="G1" s="55"/>
    </row>
    <row r="2" spans="1:7" x14ac:dyDescent="0.3">
      <c r="A2" s="293">
        <f>+'1.rovatösszesenek'!A3</f>
        <v>0</v>
      </c>
      <c r="B2" s="293"/>
      <c r="C2" s="293"/>
      <c r="D2" s="293"/>
      <c r="E2" s="293"/>
      <c r="F2" s="55"/>
      <c r="G2" s="55"/>
    </row>
    <row r="3" spans="1:7" ht="16.2" x14ac:dyDescent="0.35">
      <c r="A3" s="293" t="s">
        <v>486</v>
      </c>
      <c r="B3" s="293"/>
      <c r="C3" s="293"/>
      <c r="D3" s="293"/>
      <c r="E3" s="293"/>
      <c r="F3" s="305"/>
      <c r="G3" s="305"/>
    </row>
    <row r="4" spans="1:7" ht="16.2" x14ac:dyDescent="0.35">
      <c r="A4" s="69"/>
      <c r="C4" s="100"/>
      <c r="E4" s="31" t="str">
        <f>+'1.rovatösszesenek'!D5</f>
        <v>adatok Ft-ban</v>
      </c>
    </row>
    <row r="5" spans="1:7" ht="31.2" x14ac:dyDescent="0.3">
      <c r="A5" s="194"/>
      <c r="B5" s="194" t="s">
        <v>308</v>
      </c>
      <c r="C5" s="194" t="s">
        <v>487</v>
      </c>
      <c r="D5" s="194" t="s">
        <v>488</v>
      </c>
      <c r="E5" s="194" t="s">
        <v>822</v>
      </c>
    </row>
    <row r="6" spans="1:7" x14ac:dyDescent="0.3">
      <c r="A6" s="101" t="s">
        <v>309</v>
      </c>
      <c r="B6" s="102" t="s">
        <v>489</v>
      </c>
      <c r="C6" s="103">
        <v>5926</v>
      </c>
      <c r="D6" s="103">
        <v>-5926</v>
      </c>
      <c r="E6" s="103">
        <v>0</v>
      </c>
    </row>
    <row r="7" spans="1:7" x14ac:dyDescent="0.3">
      <c r="A7" s="101" t="s">
        <v>310</v>
      </c>
      <c r="B7" s="102" t="s">
        <v>490</v>
      </c>
      <c r="C7" s="103">
        <v>983726</v>
      </c>
      <c r="D7" s="103">
        <v>-330000</v>
      </c>
      <c r="E7" s="103">
        <v>653726</v>
      </c>
    </row>
    <row r="8" spans="1:7" hidden="1" x14ac:dyDescent="0.3">
      <c r="A8" s="101" t="s">
        <v>311</v>
      </c>
      <c r="B8" s="102" t="s">
        <v>491</v>
      </c>
      <c r="C8" s="103">
        <v>0</v>
      </c>
      <c r="D8" s="103">
        <v>0</v>
      </c>
      <c r="E8" s="103">
        <v>0</v>
      </c>
    </row>
    <row r="9" spans="1:7" x14ac:dyDescent="0.3">
      <c r="A9" s="104" t="s">
        <v>312</v>
      </c>
      <c r="B9" s="105" t="s">
        <v>492</v>
      </c>
      <c r="C9" s="106">
        <f t="shared" ref="C9" si="0">SUM(C6:C8)</f>
        <v>989652</v>
      </c>
      <c r="D9" s="106">
        <f t="shared" ref="D9:E9" si="1">SUM(D6:D8)</f>
        <v>-335926</v>
      </c>
      <c r="E9" s="106">
        <f t="shared" si="1"/>
        <v>653726</v>
      </c>
    </row>
    <row r="10" spans="1:7" ht="31.2" x14ac:dyDescent="0.3">
      <c r="A10" s="101" t="s">
        <v>313</v>
      </c>
      <c r="B10" s="102" t="s">
        <v>493</v>
      </c>
      <c r="C10" s="103">
        <v>697366607</v>
      </c>
      <c r="D10" s="103">
        <v>-25234860</v>
      </c>
      <c r="E10" s="103">
        <v>672131747</v>
      </c>
    </row>
    <row r="11" spans="1:7" x14ac:dyDescent="0.3">
      <c r="A11" s="101" t="s">
        <v>314</v>
      </c>
      <c r="B11" s="102" t="s">
        <v>494</v>
      </c>
      <c r="C11" s="103">
        <v>4142298</v>
      </c>
      <c r="D11" s="103">
        <v>-1825127</v>
      </c>
      <c r="E11" s="103">
        <v>2317171</v>
      </c>
    </row>
    <row r="12" spans="1:7" hidden="1" x14ac:dyDescent="0.3">
      <c r="A12" s="101" t="s">
        <v>315</v>
      </c>
      <c r="B12" s="102" t="s">
        <v>495</v>
      </c>
      <c r="C12" s="103">
        <v>0</v>
      </c>
      <c r="D12" s="103">
        <v>0</v>
      </c>
      <c r="E12" s="103">
        <v>0</v>
      </c>
    </row>
    <row r="13" spans="1:7" x14ac:dyDescent="0.3">
      <c r="A13" s="101" t="s">
        <v>316</v>
      </c>
      <c r="B13" s="102" t="s">
        <v>496</v>
      </c>
      <c r="C13" s="103">
        <v>3070871</v>
      </c>
      <c r="D13" s="103">
        <v>1</v>
      </c>
      <c r="E13" s="103">
        <v>3070872</v>
      </c>
    </row>
    <row r="14" spans="1:7" hidden="1" x14ac:dyDescent="0.3">
      <c r="A14" s="101" t="s">
        <v>317</v>
      </c>
      <c r="B14" s="102" t="s">
        <v>497</v>
      </c>
      <c r="C14" s="103">
        <v>0</v>
      </c>
      <c r="D14" s="103">
        <v>0</v>
      </c>
      <c r="E14" s="103">
        <v>0</v>
      </c>
    </row>
    <row r="15" spans="1:7" x14ac:dyDescent="0.3">
      <c r="A15" s="104" t="s">
        <v>318</v>
      </c>
      <c r="B15" s="105" t="s">
        <v>498</v>
      </c>
      <c r="C15" s="106">
        <f t="shared" ref="C15" si="2">SUM(C10:C14)</f>
        <v>704579776</v>
      </c>
      <c r="D15" s="106">
        <f t="shared" ref="D15:E15" si="3">SUM(D10:D14)</f>
        <v>-27059986</v>
      </c>
      <c r="E15" s="106">
        <f t="shared" si="3"/>
        <v>677519790</v>
      </c>
    </row>
    <row r="16" spans="1:7" x14ac:dyDescent="0.3">
      <c r="A16" s="101" t="s">
        <v>319</v>
      </c>
      <c r="B16" s="102" t="s">
        <v>499</v>
      </c>
      <c r="C16" s="103">
        <f t="shared" ref="C16" si="4">SUM(C17:C21)</f>
        <v>10000</v>
      </c>
      <c r="D16" s="103">
        <f t="shared" ref="D16:E16" si="5">SUM(D17:D21)</f>
        <v>0</v>
      </c>
      <c r="E16" s="103">
        <f t="shared" si="5"/>
        <v>10000</v>
      </c>
    </row>
    <row r="17" spans="1:5" hidden="1" x14ac:dyDescent="0.3">
      <c r="A17" s="101" t="s">
        <v>320</v>
      </c>
      <c r="B17" s="102" t="s">
        <v>500</v>
      </c>
      <c r="C17" s="103">
        <v>0</v>
      </c>
      <c r="D17" s="103">
        <v>0</v>
      </c>
      <c r="E17" s="103">
        <v>0</v>
      </c>
    </row>
    <row r="18" spans="1:5" ht="31.2" hidden="1" x14ac:dyDescent="0.3">
      <c r="A18" s="101" t="s">
        <v>321</v>
      </c>
      <c r="B18" s="102" t="s">
        <v>501</v>
      </c>
      <c r="C18" s="103">
        <v>0</v>
      </c>
      <c r="D18" s="103">
        <v>0</v>
      </c>
      <c r="E18" s="103">
        <v>0</v>
      </c>
    </row>
    <row r="19" spans="1:5" ht="31.2" hidden="1" x14ac:dyDescent="0.3">
      <c r="A19" s="101" t="s">
        <v>322</v>
      </c>
      <c r="B19" s="102" t="s">
        <v>502</v>
      </c>
      <c r="C19" s="103">
        <v>0</v>
      </c>
      <c r="D19" s="103">
        <v>0</v>
      </c>
      <c r="E19" s="103">
        <v>0</v>
      </c>
    </row>
    <row r="20" spans="1:5" hidden="1" x14ac:dyDescent="0.3">
      <c r="A20" s="101" t="s">
        <v>323</v>
      </c>
      <c r="B20" s="102" t="s">
        <v>503</v>
      </c>
      <c r="C20" s="103">
        <v>0</v>
      </c>
      <c r="D20" s="103">
        <v>0</v>
      </c>
      <c r="E20" s="103">
        <v>0</v>
      </c>
    </row>
    <row r="21" spans="1:5" x14ac:dyDescent="0.3">
      <c r="A21" s="101" t="s">
        <v>324</v>
      </c>
      <c r="B21" s="102" t="s">
        <v>504</v>
      </c>
      <c r="C21" s="103">
        <v>10000</v>
      </c>
      <c r="D21" s="103">
        <v>0</v>
      </c>
      <c r="E21" s="103">
        <v>10000</v>
      </c>
    </row>
    <row r="22" spans="1:5" ht="31.2" hidden="1" x14ac:dyDescent="0.3">
      <c r="A22" s="101" t="s">
        <v>325</v>
      </c>
      <c r="B22" s="102" t="s">
        <v>505</v>
      </c>
      <c r="C22" s="103">
        <f t="shared" ref="C22" si="6">SUM(C23:C24)</f>
        <v>0</v>
      </c>
      <c r="D22" s="103">
        <f t="shared" ref="D22:E22" si="7">SUM(D23:D24)</f>
        <v>0</v>
      </c>
      <c r="E22" s="103">
        <f t="shared" si="7"/>
        <v>0</v>
      </c>
    </row>
    <row r="23" spans="1:5" hidden="1" x14ac:dyDescent="0.3">
      <c r="A23" s="101" t="s">
        <v>326</v>
      </c>
      <c r="B23" s="102" t="s">
        <v>506</v>
      </c>
      <c r="C23" s="103">
        <v>0</v>
      </c>
      <c r="D23" s="103">
        <v>0</v>
      </c>
      <c r="E23" s="103">
        <v>0</v>
      </c>
    </row>
    <row r="24" spans="1:5" hidden="1" x14ac:dyDescent="0.3">
      <c r="A24" s="101" t="s">
        <v>327</v>
      </c>
      <c r="B24" s="102" t="s">
        <v>507</v>
      </c>
      <c r="C24" s="103">
        <v>0</v>
      </c>
      <c r="D24" s="103">
        <v>0</v>
      </c>
      <c r="E24" s="103">
        <v>0</v>
      </c>
    </row>
    <row r="25" spans="1:5" ht="31.2" hidden="1" x14ac:dyDescent="0.3">
      <c r="A25" s="101" t="s">
        <v>328</v>
      </c>
      <c r="B25" s="102" t="s">
        <v>508</v>
      </c>
      <c r="C25" s="103">
        <v>0</v>
      </c>
      <c r="D25" s="103">
        <v>0</v>
      </c>
      <c r="E25" s="103">
        <v>0</v>
      </c>
    </row>
    <row r="26" spans="1:5" ht="31.2" x14ac:dyDescent="0.3">
      <c r="A26" s="104" t="s">
        <v>329</v>
      </c>
      <c r="B26" s="105" t="s">
        <v>509</v>
      </c>
      <c r="C26" s="106">
        <f t="shared" ref="C26" si="8">+C16+C22+C25</f>
        <v>10000</v>
      </c>
      <c r="D26" s="106">
        <f t="shared" ref="D26:E26" si="9">+D16+D22+D25</f>
        <v>0</v>
      </c>
      <c r="E26" s="106">
        <f t="shared" si="9"/>
        <v>10000</v>
      </c>
    </row>
    <row r="27" spans="1:5" ht="31.2" hidden="1" x14ac:dyDescent="0.3">
      <c r="A27" s="101" t="s">
        <v>330</v>
      </c>
      <c r="B27" s="102" t="s">
        <v>510</v>
      </c>
      <c r="C27" s="103">
        <f t="shared" ref="C27" si="10">SUM(C28:C30)</f>
        <v>0</v>
      </c>
      <c r="D27" s="103">
        <f t="shared" ref="D27:E27" si="11">SUM(D28:D30)</f>
        <v>0</v>
      </c>
      <c r="E27" s="103">
        <f t="shared" si="11"/>
        <v>0</v>
      </c>
    </row>
    <row r="28" spans="1:5" hidden="1" x14ac:dyDescent="0.3">
      <c r="A28" s="101" t="s">
        <v>331</v>
      </c>
      <c r="B28" s="102" t="s">
        <v>511</v>
      </c>
      <c r="C28" s="103">
        <v>0</v>
      </c>
      <c r="D28" s="103">
        <v>0</v>
      </c>
      <c r="E28" s="103">
        <v>0</v>
      </c>
    </row>
    <row r="29" spans="1:5" hidden="1" x14ac:dyDescent="0.3">
      <c r="A29" s="101" t="s">
        <v>332</v>
      </c>
      <c r="B29" s="102" t="s">
        <v>512</v>
      </c>
      <c r="C29" s="103">
        <v>0</v>
      </c>
      <c r="D29" s="103">
        <v>0</v>
      </c>
      <c r="E29" s="103">
        <v>0</v>
      </c>
    </row>
    <row r="30" spans="1:5" ht="31.2" hidden="1" x14ac:dyDescent="0.3">
      <c r="A30" s="101" t="s">
        <v>333</v>
      </c>
      <c r="B30" s="102" t="s">
        <v>513</v>
      </c>
      <c r="C30" s="103">
        <v>0</v>
      </c>
      <c r="D30" s="103">
        <v>0</v>
      </c>
      <c r="E30" s="103">
        <v>0</v>
      </c>
    </row>
    <row r="31" spans="1:5" ht="31.2" hidden="1" x14ac:dyDescent="0.3">
      <c r="A31" s="101" t="s">
        <v>334</v>
      </c>
      <c r="B31" s="102" t="s">
        <v>514</v>
      </c>
      <c r="C31" s="103">
        <v>0</v>
      </c>
      <c r="D31" s="103">
        <v>0</v>
      </c>
      <c r="E31" s="103">
        <v>0</v>
      </c>
    </row>
    <row r="32" spans="1:5" ht="31.2" x14ac:dyDescent="0.3">
      <c r="A32" s="104" t="s">
        <v>335</v>
      </c>
      <c r="B32" s="105" t="s">
        <v>515</v>
      </c>
      <c r="C32" s="106">
        <f t="shared" ref="C32" si="12">+C27+C31</f>
        <v>0</v>
      </c>
      <c r="D32" s="106">
        <f t="shared" ref="D32:E32" si="13">+D27+D31</f>
        <v>0</v>
      </c>
      <c r="E32" s="106">
        <f t="shared" si="13"/>
        <v>0</v>
      </c>
    </row>
    <row r="33" spans="1:5" ht="46.8" x14ac:dyDescent="0.3">
      <c r="A33" s="104" t="s">
        <v>336</v>
      </c>
      <c r="B33" s="105" t="s">
        <v>516</v>
      </c>
      <c r="C33" s="106">
        <f t="shared" ref="C33" si="14">+C9+C15+C26+C32</f>
        <v>705579428</v>
      </c>
      <c r="D33" s="106">
        <f t="shared" ref="D33:E33" si="15">+D9+D15+D26+D32</f>
        <v>-27395912</v>
      </c>
      <c r="E33" s="106">
        <f t="shared" si="15"/>
        <v>678183516</v>
      </c>
    </row>
    <row r="34" spans="1:5" hidden="1" x14ac:dyDescent="0.3">
      <c r="A34" s="101" t="s">
        <v>337</v>
      </c>
      <c r="B34" s="102" t="s">
        <v>517</v>
      </c>
      <c r="C34" s="103">
        <v>0</v>
      </c>
      <c r="D34" s="103">
        <v>0</v>
      </c>
      <c r="E34" s="103">
        <v>0</v>
      </c>
    </row>
    <row r="35" spans="1:5" hidden="1" x14ac:dyDescent="0.3">
      <c r="A35" s="101" t="s">
        <v>338</v>
      </c>
      <c r="B35" s="102" t="s">
        <v>518</v>
      </c>
      <c r="C35" s="103">
        <v>0</v>
      </c>
      <c r="D35" s="103">
        <v>0</v>
      </c>
      <c r="E35" s="103">
        <v>0</v>
      </c>
    </row>
    <row r="36" spans="1:5" hidden="1" x14ac:dyDescent="0.3">
      <c r="A36" s="101" t="s">
        <v>339</v>
      </c>
      <c r="B36" s="102" t="s">
        <v>519</v>
      </c>
      <c r="C36" s="103">
        <v>0</v>
      </c>
      <c r="D36" s="103">
        <v>0</v>
      </c>
      <c r="E36" s="103">
        <v>0</v>
      </c>
    </row>
    <row r="37" spans="1:5" ht="31.2" hidden="1" x14ac:dyDescent="0.3">
      <c r="A37" s="101" t="s">
        <v>340</v>
      </c>
      <c r="B37" s="102" t="s">
        <v>520</v>
      </c>
      <c r="C37" s="103">
        <v>0</v>
      </c>
      <c r="D37" s="103">
        <v>0</v>
      </c>
      <c r="E37" s="103">
        <v>0</v>
      </c>
    </row>
    <row r="38" spans="1:5" hidden="1" x14ac:dyDescent="0.3">
      <c r="A38" s="101" t="s">
        <v>341</v>
      </c>
      <c r="B38" s="102" t="s">
        <v>521</v>
      </c>
      <c r="C38" s="103">
        <v>0</v>
      </c>
      <c r="D38" s="103">
        <v>0</v>
      </c>
      <c r="E38" s="103">
        <v>0</v>
      </c>
    </row>
    <row r="39" spans="1:5" x14ac:dyDescent="0.3">
      <c r="A39" s="104" t="s">
        <v>342</v>
      </c>
      <c r="B39" s="105" t="s">
        <v>522</v>
      </c>
      <c r="C39" s="106">
        <f t="shared" ref="C39" si="16">SUM(C34:C38)</f>
        <v>0</v>
      </c>
      <c r="D39" s="106">
        <f t="shared" ref="D39:E39" si="17">SUM(D34:D38)</f>
        <v>0</v>
      </c>
      <c r="E39" s="106">
        <f t="shared" si="17"/>
        <v>0</v>
      </c>
    </row>
    <row r="40" spans="1:5" hidden="1" x14ac:dyDescent="0.3">
      <c r="A40" s="101" t="s">
        <v>343</v>
      </c>
      <c r="B40" s="102" t="s">
        <v>523</v>
      </c>
      <c r="C40" s="103">
        <v>0</v>
      </c>
      <c r="D40" s="103">
        <v>0</v>
      </c>
      <c r="E40" s="103">
        <v>0</v>
      </c>
    </row>
    <row r="41" spans="1:5" ht="31.2" hidden="1" x14ac:dyDescent="0.3">
      <c r="A41" s="101" t="s">
        <v>344</v>
      </c>
      <c r="B41" s="102" t="s">
        <v>524</v>
      </c>
      <c r="C41" s="103">
        <f t="shared" ref="C41" si="18">SUM(C42:C46)</f>
        <v>0</v>
      </c>
      <c r="D41" s="103">
        <f t="shared" ref="D41:E41" si="19">SUM(D42:D46)</f>
        <v>0</v>
      </c>
      <c r="E41" s="103">
        <f t="shared" si="19"/>
        <v>0</v>
      </c>
    </row>
    <row r="42" spans="1:5" hidden="1" x14ac:dyDescent="0.3">
      <c r="A42" s="101" t="s">
        <v>345</v>
      </c>
      <c r="B42" s="102" t="s">
        <v>525</v>
      </c>
      <c r="C42" s="103">
        <v>0</v>
      </c>
      <c r="D42" s="103">
        <v>0</v>
      </c>
      <c r="E42" s="103">
        <v>0</v>
      </c>
    </row>
    <row r="43" spans="1:5" hidden="1" x14ac:dyDescent="0.3">
      <c r="A43" s="101" t="s">
        <v>346</v>
      </c>
      <c r="B43" s="102" t="s">
        <v>526</v>
      </c>
      <c r="C43" s="103">
        <v>0</v>
      </c>
      <c r="D43" s="103">
        <v>0</v>
      </c>
      <c r="E43" s="103">
        <v>0</v>
      </c>
    </row>
    <row r="44" spans="1:5" hidden="1" x14ac:dyDescent="0.3">
      <c r="A44" s="101" t="s">
        <v>347</v>
      </c>
      <c r="B44" s="102" t="s">
        <v>527</v>
      </c>
      <c r="C44" s="103">
        <v>0</v>
      </c>
      <c r="D44" s="103">
        <v>0</v>
      </c>
      <c r="E44" s="103">
        <v>0</v>
      </c>
    </row>
    <row r="45" spans="1:5" hidden="1" x14ac:dyDescent="0.3">
      <c r="A45" s="101" t="s">
        <v>348</v>
      </c>
      <c r="B45" s="102" t="s">
        <v>528</v>
      </c>
      <c r="C45" s="103">
        <v>0</v>
      </c>
      <c r="D45" s="103">
        <v>0</v>
      </c>
      <c r="E45" s="103">
        <v>0</v>
      </c>
    </row>
    <row r="46" spans="1:5" hidden="1" x14ac:dyDescent="0.3">
      <c r="A46" s="101" t="s">
        <v>349</v>
      </c>
      <c r="B46" s="102" t="s">
        <v>529</v>
      </c>
      <c r="C46" s="103">
        <v>0</v>
      </c>
      <c r="D46" s="103">
        <v>0</v>
      </c>
      <c r="E46" s="103">
        <v>0</v>
      </c>
    </row>
    <row r="47" spans="1:5" x14ac:dyDescent="0.3">
      <c r="A47" s="104" t="s">
        <v>350</v>
      </c>
      <c r="B47" s="105" t="s">
        <v>530</v>
      </c>
      <c r="C47" s="106">
        <f t="shared" ref="C47" si="20">+C40+C41</f>
        <v>0</v>
      </c>
      <c r="D47" s="106">
        <f t="shared" ref="D47:E47" si="21">+D40+D41</f>
        <v>0</v>
      </c>
      <c r="E47" s="106">
        <f t="shared" si="21"/>
        <v>0</v>
      </c>
    </row>
    <row r="48" spans="1:5" ht="31.2" x14ac:dyDescent="0.3">
      <c r="A48" s="104" t="s">
        <v>351</v>
      </c>
      <c r="B48" s="105" t="s">
        <v>531</v>
      </c>
      <c r="C48" s="106">
        <f t="shared" ref="C48" si="22">+C39+C47</f>
        <v>0</v>
      </c>
      <c r="D48" s="106">
        <f t="shared" ref="D48:E48" si="23">+D39+D47</f>
        <v>0</v>
      </c>
      <c r="E48" s="106">
        <f t="shared" si="23"/>
        <v>0</v>
      </c>
    </row>
    <row r="49" spans="1:5" hidden="1" x14ac:dyDescent="0.3">
      <c r="A49" s="101" t="s">
        <v>352</v>
      </c>
      <c r="B49" s="102" t="s">
        <v>532</v>
      </c>
      <c r="C49" s="103">
        <v>0</v>
      </c>
      <c r="D49" s="103">
        <v>0</v>
      </c>
      <c r="E49" s="103">
        <v>0</v>
      </c>
    </row>
    <row r="50" spans="1:5" hidden="1" x14ac:dyDescent="0.3">
      <c r="A50" s="101" t="s">
        <v>353</v>
      </c>
      <c r="B50" s="102" t="s">
        <v>533</v>
      </c>
      <c r="C50" s="103">
        <v>0</v>
      </c>
      <c r="D50" s="103">
        <v>0</v>
      </c>
      <c r="E50" s="103">
        <v>0</v>
      </c>
    </row>
    <row r="51" spans="1:5" x14ac:dyDescent="0.3">
      <c r="A51" s="104" t="s">
        <v>354</v>
      </c>
      <c r="B51" s="105" t="s">
        <v>534</v>
      </c>
      <c r="C51" s="106">
        <f t="shared" ref="C51" si="24">SUM(C49:C50)</f>
        <v>0</v>
      </c>
      <c r="D51" s="106">
        <f t="shared" ref="D51:E51" si="25">SUM(D49:D50)</f>
        <v>0</v>
      </c>
      <c r="E51" s="106">
        <f t="shared" si="25"/>
        <v>0</v>
      </c>
    </row>
    <row r="52" spans="1:5" x14ac:dyDescent="0.3">
      <c r="A52" s="101" t="s">
        <v>355</v>
      </c>
      <c r="B52" s="102" t="s">
        <v>535</v>
      </c>
      <c r="C52" s="103">
        <v>16445</v>
      </c>
      <c r="D52" s="103">
        <v>17195</v>
      </c>
      <c r="E52" s="103">
        <v>33640</v>
      </c>
    </row>
    <row r="53" spans="1:5" hidden="1" x14ac:dyDescent="0.3">
      <c r="A53" s="101" t="s">
        <v>356</v>
      </c>
      <c r="B53" s="102" t="s">
        <v>536</v>
      </c>
      <c r="C53" s="103">
        <v>0</v>
      </c>
      <c r="D53" s="103">
        <v>0</v>
      </c>
      <c r="E53" s="103">
        <v>0</v>
      </c>
    </row>
    <row r="54" spans="1:5" ht="31.2" hidden="1" x14ac:dyDescent="0.3">
      <c r="A54" s="101" t="s">
        <v>357</v>
      </c>
      <c r="B54" s="102" t="s">
        <v>537</v>
      </c>
      <c r="C54" s="103">
        <v>0</v>
      </c>
      <c r="D54" s="103">
        <v>0</v>
      </c>
      <c r="E54" s="103">
        <v>0</v>
      </c>
    </row>
    <row r="55" spans="1:5" ht="31.2" x14ac:dyDescent="0.3">
      <c r="A55" s="104" t="s">
        <v>358</v>
      </c>
      <c r="B55" s="105" t="s">
        <v>538</v>
      </c>
      <c r="C55" s="106">
        <f t="shared" ref="C55" si="26">SUM(C52:C54)</f>
        <v>16445</v>
      </c>
      <c r="D55" s="106">
        <f t="shared" ref="D55:E55" si="27">SUM(D52:D54)</f>
        <v>17195</v>
      </c>
      <c r="E55" s="106">
        <f t="shared" si="27"/>
        <v>33640</v>
      </c>
    </row>
    <row r="56" spans="1:5" x14ac:dyDescent="0.3">
      <c r="A56" s="101" t="s">
        <v>359</v>
      </c>
      <c r="B56" s="102" t="s">
        <v>539</v>
      </c>
      <c r="C56" s="103">
        <v>26867248</v>
      </c>
      <c r="D56" s="103">
        <v>10790592</v>
      </c>
      <c r="E56" s="103">
        <v>37657840</v>
      </c>
    </row>
    <row r="57" spans="1:5" hidden="1" x14ac:dyDescent="0.3">
      <c r="A57" s="101" t="s">
        <v>360</v>
      </c>
      <c r="B57" s="102" t="s">
        <v>540</v>
      </c>
      <c r="C57" s="103">
        <v>0</v>
      </c>
      <c r="D57" s="103">
        <v>0</v>
      </c>
      <c r="E57" s="103">
        <v>0</v>
      </c>
    </row>
    <row r="58" spans="1:5" x14ac:dyDescent="0.3">
      <c r="A58" s="104" t="s">
        <v>361</v>
      </c>
      <c r="B58" s="105" t="s">
        <v>541</v>
      </c>
      <c r="C58" s="106">
        <f t="shared" ref="C58" si="28">SUM(C56:C57)</f>
        <v>26867248</v>
      </c>
      <c r="D58" s="106">
        <f t="shared" ref="D58:E58" si="29">SUM(D56:D57)</f>
        <v>10790592</v>
      </c>
      <c r="E58" s="106">
        <f t="shared" si="29"/>
        <v>37657840</v>
      </c>
    </row>
    <row r="59" spans="1:5" hidden="1" x14ac:dyDescent="0.3">
      <c r="A59" s="101" t="s">
        <v>362</v>
      </c>
      <c r="B59" s="102" t="s">
        <v>542</v>
      </c>
      <c r="C59" s="103">
        <v>0</v>
      </c>
      <c r="D59" s="103">
        <v>0</v>
      </c>
      <c r="E59" s="103">
        <v>0</v>
      </c>
    </row>
    <row r="60" spans="1:5" hidden="1" x14ac:dyDescent="0.3">
      <c r="A60" s="101" t="s">
        <v>363</v>
      </c>
      <c r="B60" s="102" t="s">
        <v>543</v>
      </c>
      <c r="C60" s="103">
        <v>0</v>
      </c>
      <c r="D60" s="103">
        <v>0</v>
      </c>
      <c r="E60" s="103">
        <v>0</v>
      </c>
    </row>
    <row r="61" spans="1:5" x14ac:dyDescent="0.3">
      <c r="A61" s="104" t="s">
        <v>364</v>
      </c>
      <c r="B61" s="105" t="s">
        <v>544</v>
      </c>
      <c r="C61" s="106">
        <f t="shared" ref="C61" si="30">SUM(C59:C60)</f>
        <v>0</v>
      </c>
      <c r="D61" s="106">
        <f t="shared" ref="D61:E61" si="31">SUM(D59:D60)</f>
        <v>0</v>
      </c>
      <c r="E61" s="106">
        <f t="shared" si="31"/>
        <v>0</v>
      </c>
    </row>
    <row r="62" spans="1:5" x14ac:dyDescent="0.3">
      <c r="A62" s="104" t="s">
        <v>365</v>
      </c>
      <c r="B62" s="105" t="s">
        <v>545</v>
      </c>
      <c r="C62" s="106">
        <f t="shared" ref="C62" si="32">+C51+C55+C58+C61</f>
        <v>26883693</v>
      </c>
      <c r="D62" s="106">
        <f t="shared" ref="D62:E62" si="33">+D51+D55+D58+D61</f>
        <v>10807787</v>
      </c>
      <c r="E62" s="106">
        <f t="shared" si="33"/>
        <v>37691480</v>
      </c>
    </row>
    <row r="63" spans="1:5" ht="46.8" hidden="1" x14ac:dyDescent="0.3">
      <c r="A63" s="101" t="s">
        <v>366</v>
      </c>
      <c r="B63" s="102" t="s">
        <v>546</v>
      </c>
      <c r="C63" s="103">
        <f t="shared" ref="C63:E63" si="34">SUM(C64)</f>
        <v>0</v>
      </c>
      <c r="D63" s="103">
        <f t="shared" si="34"/>
        <v>0</v>
      </c>
      <c r="E63" s="103">
        <f t="shared" si="34"/>
        <v>0</v>
      </c>
    </row>
    <row r="64" spans="1:5" ht="48.75" hidden="1" customHeight="1" x14ac:dyDescent="0.3">
      <c r="A64" s="101" t="s">
        <v>367</v>
      </c>
      <c r="B64" s="102" t="s">
        <v>547</v>
      </c>
      <c r="C64" s="103">
        <v>0</v>
      </c>
      <c r="D64" s="103">
        <v>0</v>
      </c>
      <c r="E64" s="103">
        <v>0</v>
      </c>
    </row>
    <row r="65" spans="1:5" ht="46.8" hidden="1" x14ac:dyDescent="0.3">
      <c r="A65" s="101" t="s">
        <v>368</v>
      </c>
      <c r="B65" s="102" t="s">
        <v>548</v>
      </c>
      <c r="C65" s="103">
        <f t="shared" ref="C65:E65" si="35">SUM(C66)</f>
        <v>0</v>
      </c>
      <c r="D65" s="103">
        <f t="shared" si="35"/>
        <v>0</v>
      </c>
      <c r="E65" s="103">
        <f t="shared" si="35"/>
        <v>0</v>
      </c>
    </row>
    <row r="66" spans="1:5" ht="62.4" hidden="1" x14ac:dyDescent="0.3">
      <c r="A66" s="101" t="s">
        <v>369</v>
      </c>
      <c r="B66" s="102" t="s">
        <v>549</v>
      </c>
      <c r="C66" s="103">
        <v>0</v>
      </c>
      <c r="D66" s="103">
        <v>0</v>
      </c>
      <c r="E66" s="103">
        <v>0</v>
      </c>
    </row>
    <row r="67" spans="1:5" ht="31.2" x14ac:dyDescent="0.3">
      <c r="A67" s="101" t="s">
        <v>370</v>
      </c>
      <c r="B67" s="102" t="s">
        <v>550</v>
      </c>
      <c r="C67" s="103">
        <f t="shared" ref="C67" si="36">SUM(C68:C74)</f>
        <v>3805368</v>
      </c>
      <c r="D67" s="103">
        <v>-1128784</v>
      </c>
      <c r="E67" s="103">
        <f>SUM(E68:E74)</f>
        <v>2681584</v>
      </c>
    </row>
    <row r="68" spans="1:5" ht="31.2" hidden="1" x14ac:dyDescent="0.3">
      <c r="A68" s="101" t="s">
        <v>371</v>
      </c>
      <c r="B68" s="102" t="s">
        <v>551</v>
      </c>
      <c r="C68" s="103">
        <v>0</v>
      </c>
      <c r="D68" s="103">
        <v>0</v>
      </c>
      <c r="E68" s="103">
        <v>0</v>
      </c>
    </row>
    <row r="69" spans="1:5" ht="46.8" hidden="1" x14ac:dyDescent="0.3">
      <c r="A69" s="101" t="s">
        <v>372</v>
      </c>
      <c r="B69" s="102" t="s">
        <v>552</v>
      </c>
      <c r="C69" s="103">
        <v>0</v>
      </c>
      <c r="D69" s="103">
        <v>0</v>
      </c>
      <c r="E69" s="103">
        <v>0</v>
      </c>
    </row>
    <row r="70" spans="1:5" ht="46.8" hidden="1" x14ac:dyDescent="0.3">
      <c r="A70" s="101" t="s">
        <v>373</v>
      </c>
      <c r="B70" s="102" t="s">
        <v>553</v>
      </c>
      <c r="C70" s="103">
        <v>0</v>
      </c>
      <c r="D70" s="103">
        <v>0</v>
      </c>
      <c r="E70" s="103">
        <v>0</v>
      </c>
    </row>
    <row r="71" spans="1:5" ht="31.2" x14ac:dyDescent="0.3">
      <c r="A71" s="101" t="s">
        <v>374</v>
      </c>
      <c r="B71" s="102" t="s">
        <v>554</v>
      </c>
      <c r="C71" s="103">
        <v>1284945</v>
      </c>
      <c r="D71" s="103">
        <v>36505</v>
      </c>
      <c r="E71" s="103">
        <v>1321450</v>
      </c>
    </row>
    <row r="72" spans="1:5" ht="31.2" x14ac:dyDescent="0.3">
      <c r="A72" s="101" t="s">
        <v>375</v>
      </c>
      <c r="B72" s="102" t="s">
        <v>555</v>
      </c>
      <c r="C72" s="103">
        <v>2030387</v>
      </c>
      <c r="D72" s="103">
        <v>-1286824</v>
      </c>
      <c r="E72" s="103">
        <v>743563</v>
      </c>
    </row>
    <row r="73" spans="1:5" ht="31.2" x14ac:dyDescent="0.3">
      <c r="A73" s="101"/>
      <c r="B73" s="102" t="s">
        <v>991</v>
      </c>
      <c r="C73" s="103">
        <v>0</v>
      </c>
      <c r="D73" s="103">
        <v>5000</v>
      </c>
      <c r="E73" s="103">
        <v>5000</v>
      </c>
    </row>
    <row r="74" spans="1:5" ht="31.2" x14ac:dyDescent="0.3">
      <c r="A74" s="101" t="s">
        <v>376</v>
      </c>
      <c r="B74" s="102" t="s">
        <v>556</v>
      </c>
      <c r="C74" s="103">
        <v>490036</v>
      </c>
      <c r="D74" s="103">
        <v>121535</v>
      </c>
      <c r="E74" s="103">
        <v>611571</v>
      </c>
    </row>
    <row r="75" spans="1:5" ht="31.2" hidden="1" x14ac:dyDescent="0.3">
      <c r="A75" s="101" t="s">
        <v>377</v>
      </c>
      <c r="B75" s="102" t="s">
        <v>557</v>
      </c>
      <c r="C75" s="103">
        <f t="shared" ref="C75" si="37">SUM(C76:C84)</f>
        <v>0</v>
      </c>
      <c r="D75" s="103">
        <f t="shared" ref="D75:E75" si="38">SUM(D76:D84)</f>
        <v>0</v>
      </c>
      <c r="E75" s="103">
        <f t="shared" si="38"/>
        <v>0</v>
      </c>
    </row>
    <row r="76" spans="1:5" ht="62.4" hidden="1" x14ac:dyDescent="0.3">
      <c r="A76" s="101" t="s">
        <v>378</v>
      </c>
      <c r="B76" s="102" t="s">
        <v>558</v>
      </c>
      <c r="C76" s="103">
        <v>0</v>
      </c>
      <c r="D76" s="103">
        <v>0</v>
      </c>
      <c r="E76" s="103">
        <v>0</v>
      </c>
    </row>
    <row r="77" spans="1:5" ht="31.2" hidden="1" x14ac:dyDescent="0.3">
      <c r="A77" s="101" t="s">
        <v>379</v>
      </c>
      <c r="B77" s="102" t="s">
        <v>559</v>
      </c>
      <c r="C77" s="103">
        <v>0</v>
      </c>
      <c r="D77" s="103">
        <v>0</v>
      </c>
      <c r="E77" s="103">
        <v>0</v>
      </c>
    </row>
    <row r="78" spans="1:5" ht="31.2" hidden="1" x14ac:dyDescent="0.3">
      <c r="A78" s="101" t="s">
        <v>380</v>
      </c>
      <c r="B78" s="102" t="s">
        <v>560</v>
      </c>
      <c r="C78" s="103">
        <v>0</v>
      </c>
      <c r="D78" s="103">
        <v>0</v>
      </c>
      <c r="E78" s="103">
        <v>0</v>
      </c>
    </row>
    <row r="79" spans="1:5" ht="31.2" hidden="1" x14ac:dyDescent="0.3">
      <c r="A79" s="101" t="s">
        <v>381</v>
      </c>
      <c r="B79" s="102" t="s">
        <v>561</v>
      </c>
      <c r="C79" s="103">
        <v>0</v>
      </c>
      <c r="D79" s="103">
        <v>0</v>
      </c>
      <c r="E79" s="103">
        <v>0</v>
      </c>
    </row>
    <row r="80" spans="1:5" ht="31.2" hidden="1" x14ac:dyDescent="0.3">
      <c r="A80" s="101" t="s">
        <v>382</v>
      </c>
      <c r="B80" s="102" t="s">
        <v>562</v>
      </c>
      <c r="C80" s="103">
        <v>0</v>
      </c>
      <c r="D80" s="103">
        <v>0</v>
      </c>
      <c r="E80" s="103">
        <v>0</v>
      </c>
    </row>
    <row r="81" spans="1:5" ht="46.8" hidden="1" x14ac:dyDescent="0.3">
      <c r="A81" s="101" t="s">
        <v>383</v>
      </c>
      <c r="B81" s="102" t="s">
        <v>891</v>
      </c>
      <c r="C81" s="103">
        <v>0</v>
      </c>
      <c r="D81" s="103">
        <v>0</v>
      </c>
      <c r="E81" s="103">
        <v>0</v>
      </c>
    </row>
    <row r="82" spans="1:5" ht="31.2" hidden="1" x14ac:dyDescent="0.3">
      <c r="A82" s="101" t="s">
        <v>384</v>
      </c>
      <c r="B82" s="102" t="s">
        <v>563</v>
      </c>
      <c r="C82" s="103">
        <v>0</v>
      </c>
      <c r="D82" s="103">
        <v>0</v>
      </c>
      <c r="E82" s="103">
        <v>0</v>
      </c>
    </row>
    <row r="83" spans="1:5" ht="31.2" hidden="1" x14ac:dyDescent="0.3">
      <c r="A83" s="101" t="s">
        <v>385</v>
      </c>
      <c r="B83" s="102" t="s">
        <v>564</v>
      </c>
      <c r="C83" s="103">
        <v>0</v>
      </c>
      <c r="D83" s="103">
        <v>0</v>
      </c>
      <c r="E83" s="103">
        <v>0</v>
      </c>
    </row>
    <row r="84" spans="1:5" ht="31.2" hidden="1" x14ac:dyDescent="0.3">
      <c r="A84" s="101" t="s">
        <v>386</v>
      </c>
      <c r="B84" s="102" t="s">
        <v>565</v>
      </c>
      <c r="C84" s="103">
        <v>0</v>
      </c>
      <c r="D84" s="103">
        <v>0</v>
      </c>
      <c r="E84" s="103">
        <v>0</v>
      </c>
    </row>
    <row r="85" spans="1:5" ht="31.2" hidden="1" x14ac:dyDescent="0.3">
      <c r="A85" s="101" t="s">
        <v>387</v>
      </c>
      <c r="B85" s="102" t="s">
        <v>566</v>
      </c>
      <c r="C85" s="103">
        <f t="shared" ref="C85" si="39">SUM(C86:C90)</f>
        <v>0</v>
      </c>
      <c r="D85" s="103">
        <f t="shared" ref="D85:E85" si="40">SUM(D86:D90)</f>
        <v>0</v>
      </c>
      <c r="E85" s="103">
        <f t="shared" si="40"/>
        <v>0</v>
      </c>
    </row>
    <row r="86" spans="1:5" ht="31.2" hidden="1" x14ac:dyDescent="0.3">
      <c r="A86" s="101" t="s">
        <v>388</v>
      </c>
      <c r="B86" s="102" t="s">
        <v>567</v>
      </c>
      <c r="C86" s="103">
        <v>0</v>
      </c>
      <c r="D86" s="103">
        <v>0</v>
      </c>
      <c r="E86" s="103">
        <v>0</v>
      </c>
    </row>
    <row r="87" spans="1:5" ht="31.2" hidden="1" x14ac:dyDescent="0.3">
      <c r="A87" s="101" t="s">
        <v>389</v>
      </c>
      <c r="B87" s="102" t="s">
        <v>568</v>
      </c>
      <c r="C87" s="103">
        <v>0</v>
      </c>
      <c r="D87" s="103">
        <v>0</v>
      </c>
      <c r="E87" s="103">
        <v>0</v>
      </c>
    </row>
    <row r="88" spans="1:5" ht="31.2" hidden="1" x14ac:dyDescent="0.3">
      <c r="A88" s="101" t="s">
        <v>390</v>
      </c>
      <c r="B88" s="102" t="s">
        <v>569</v>
      </c>
      <c r="C88" s="103">
        <v>0</v>
      </c>
      <c r="D88" s="103">
        <v>0</v>
      </c>
      <c r="E88" s="103">
        <v>0</v>
      </c>
    </row>
    <row r="89" spans="1:5" ht="31.2" hidden="1" x14ac:dyDescent="0.3">
      <c r="A89" s="101" t="s">
        <v>391</v>
      </c>
      <c r="B89" s="102" t="s">
        <v>570</v>
      </c>
      <c r="C89" s="103">
        <v>0</v>
      </c>
      <c r="D89" s="103">
        <v>0</v>
      </c>
      <c r="E89" s="103">
        <v>0</v>
      </c>
    </row>
    <row r="90" spans="1:5" ht="46.8" hidden="1" x14ac:dyDescent="0.3">
      <c r="A90" s="101" t="s">
        <v>392</v>
      </c>
      <c r="B90" s="102" t="s">
        <v>571</v>
      </c>
      <c r="C90" s="103">
        <v>0</v>
      </c>
      <c r="D90" s="103">
        <v>0</v>
      </c>
      <c r="E90" s="103">
        <v>0</v>
      </c>
    </row>
    <row r="91" spans="1:5" ht="46.8" hidden="1" x14ac:dyDescent="0.3">
      <c r="A91" s="101" t="s">
        <v>393</v>
      </c>
      <c r="B91" s="102" t="s">
        <v>572</v>
      </c>
      <c r="C91" s="103">
        <f t="shared" ref="C91" si="41">SUM(C92:C94)</f>
        <v>0</v>
      </c>
      <c r="D91" s="103">
        <f t="shared" ref="D91:E91" si="42">SUM(D92:D94)</f>
        <v>0</v>
      </c>
      <c r="E91" s="103">
        <f t="shared" si="42"/>
        <v>0</v>
      </c>
    </row>
    <row r="92" spans="1:5" ht="62.4" hidden="1" x14ac:dyDescent="0.3">
      <c r="A92" s="101" t="s">
        <v>394</v>
      </c>
      <c r="B92" s="102" t="s">
        <v>573</v>
      </c>
      <c r="C92" s="103">
        <v>0</v>
      </c>
      <c r="D92" s="103">
        <v>0</v>
      </c>
      <c r="E92" s="103">
        <v>0</v>
      </c>
    </row>
    <row r="93" spans="1:5" ht="62.4" hidden="1" x14ac:dyDescent="0.3">
      <c r="A93" s="101" t="s">
        <v>395</v>
      </c>
      <c r="B93" s="102" t="s">
        <v>574</v>
      </c>
      <c r="C93" s="103">
        <v>0</v>
      </c>
      <c r="D93" s="103">
        <v>0</v>
      </c>
      <c r="E93" s="103">
        <v>0</v>
      </c>
    </row>
    <row r="94" spans="1:5" ht="62.4" hidden="1" x14ac:dyDescent="0.3">
      <c r="A94" s="101" t="s">
        <v>396</v>
      </c>
      <c r="B94" s="102" t="s">
        <v>575</v>
      </c>
      <c r="C94" s="103">
        <v>0</v>
      </c>
      <c r="D94" s="103">
        <v>0</v>
      </c>
      <c r="E94" s="103">
        <v>0</v>
      </c>
    </row>
    <row r="95" spans="1:5" ht="46.8" hidden="1" x14ac:dyDescent="0.3">
      <c r="A95" s="101" t="s">
        <v>397</v>
      </c>
      <c r="B95" s="102" t="s">
        <v>576</v>
      </c>
      <c r="C95" s="103">
        <f t="shared" ref="C95" si="43">SUM(C96:C98)</f>
        <v>0</v>
      </c>
      <c r="D95" s="103">
        <f t="shared" ref="D95:E95" si="44">SUM(D96:D98)</f>
        <v>0</v>
      </c>
      <c r="E95" s="103">
        <f t="shared" si="44"/>
        <v>0</v>
      </c>
    </row>
    <row r="96" spans="1:5" ht="62.4" hidden="1" x14ac:dyDescent="0.3">
      <c r="A96" s="101" t="s">
        <v>398</v>
      </c>
      <c r="B96" s="102" t="s">
        <v>577</v>
      </c>
      <c r="C96" s="103">
        <v>0</v>
      </c>
      <c r="D96" s="103">
        <v>0</v>
      </c>
      <c r="E96" s="103">
        <v>0</v>
      </c>
    </row>
    <row r="97" spans="1:5" ht="62.4" hidden="1" x14ac:dyDescent="0.3">
      <c r="A97" s="101" t="s">
        <v>399</v>
      </c>
      <c r="B97" s="102" t="s">
        <v>578</v>
      </c>
      <c r="C97" s="103">
        <v>0</v>
      </c>
      <c r="D97" s="103">
        <v>0</v>
      </c>
      <c r="E97" s="103">
        <v>0</v>
      </c>
    </row>
    <row r="98" spans="1:5" ht="62.4" hidden="1" x14ac:dyDescent="0.3">
      <c r="A98" s="101" t="s">
        <v>400</v>
      </c>
      <c r="B98" s="102" t="s">
        <v>579</v>
      </c>
      <c r="C98" s="103">
        <v>0</v>
      </c>
      <c r="D98" s="103">
        <v>0</v>
      </c>
      <c r="E98" s="103">
        <v>0</v>
      </c>
    </row>
    <row r="99" spans="1:5" ht="31.2" hidden="1" x14ac:dyDescent="0.3">
      <c r="A99" s="101" t="s">
        <v>401</v>
      </c>
      <c r="B99" s="102" t="s">
        <v>580</v>
      </c>
      <c r="C99" s="103">
        <f t="shared" ref="C99" si="45">SUM(C100:C106)</f>
        <v>0</v>
      </c>
      <c r="D99" s="103">
        <f t="shared" ref="D99:E99" si="46">SUM(D100:D106)</f>
        <v>0</v>
      </c>
      <c r="E99" s="103">
        <f t="shared" si="46"/>
        <v>0</v>
      </c>
    </row>
    <row r="100" spans="1:5" ht="46.8" hidden="1" x14ac:dyDescent="0.3">
      <c r="A100" s="101" t="s">
        <v>402</v>
      </c>
      <c r="B100" s="102" t="s">
        <v>581</v>
      </c>
      <c r="C100" s="103">
        <v>0</v>
      </c>
      <c r="D100" s="103">
        <v>0</v>
      </c>
      <c r="E100" s="103">
        <v>0</v>
      </c>
    </row>
    <row r="101" spans="1:5" ht="46.8" hidden="1" x14ac:dyDescent="0.3">
      <c r="A101" s="101" t="s">
        <v>403</v>
      </c>
      <c r="B101" s="102" t="s">
        <v>582</v>
      </c>
      <c r="C101" s="103">
        <v>0</v>
      </c>
      <c r="D101" s="103">
        <v>0</v>
      </c>
      <c r="E101" s="103">
        <v>0</v>
      </c>
    </row>
    <row r="102" spans="1:5" ht="46.8" hidden="1" x14ac:dyDescent="0.3">
      <c r="A102" s="101" t="s">
        <v>404</v>
      </c>
      <c r="B102" s="102" t="s">
        <v>583</v>
      </c>
      <c r="C102" s="103">
        <v>0</v>
      </c>
      <c r="D102" s="103">
        <v>0</v>
      </c>
      <c r="E102" s="103">
        <v>0</v>
      </c>
    </row>
    <row r="103" spans="1:5" ht="46.8" hidden="1" x14ac:dyDescent="0.3">
      <c r="A103" s="101" t="s">
        <v>405</v>
      </c>
      <c r="B103" s="102" t="s">
        <v>584</v>
      </c>
      <c r="C103" s="103">
        <v>0</v>
      </c>
      <c r="D103" s="103">
        <v>0</v>
      </c>
      <c r="E103" s="103">
        <v>0</v>
      </c>
    </row>
    <row r="104" spans="1:5" ht="46.8" hidden="1" x14ac:dyDescent="0.3">
      <c r="A104" s="101" t="s">
        <v>406</v>
      </c>
      <c r="B104" s="102" t="s">
        <v>585</v>
      </c>
      <c r="C104" s="103">
        <v>0</v>
      </c>
      <c r="D104" s="103">
        <v>0</v>
      </c>
      <c r="E104" s="103">
        <v>0</v>
      </c>
    </row>
    <row r="105" spans="1:5" ht="46.8" hidden="1" x14ac:dyDescent="0.3">
      <c r="A105" s="101" t="s">
        <v>407</v>
      </c>
      <c r="B105" s="102" t="s">
        <v>586</v>
      </c>
      <c r="C105" s="103">
        <v>0</v>
      </c>
      <c r="D105" s="103">
        <v>0</v>
      </c>
      <c r="E105" s="103">
        <v>0</v>
      </c>
    </row>
    <row r="106" spans="1:5" ht="46.8" hidden="1" x14ac:dyDescent="0.3">
      <c r="A106" s="101" t="s">
        <v>408</v>
      </c>
      <c r="B106" s="102" t="s">
        <v>587</v>
      </c>
      <c r="C106" s="103">
        <v>0</v>
      </c>
      <c r="D106" s="103">
        <v>0</v>
      </c>
      <c r="E106" s="103">
        <v>0</v>
      </c>
    </row>
    <row r="107" spans="1:5" ht="31.2" x14ac:dyDescent="0.3">
      <c r="A107" s="104" t="s">
        <v>409</v>
      </c>
      <c r="B107" s="105" t="s">
        <v>588</v>
      </c>
      <c r="C107" s="106">
        <f t="shared" ref="C107" si="47">+C63+C65+C67+C75+C85+C91+C95+C99</f>
        <v>3805368</v>
      </c>
      <c r="D107" s="106">
        <v>-1123784</v>
      </c>
      <c r="E107" s="106">
        <v>2681584</v>
      </c>
    </row>
    <row r="108" spans="1:5" ht="46.8" hidden="1" x14ac:dyDescent="0.3">
      <c r="A108" s="101" t="s">
        <v>410</v>
      </c>
      <c r="B108" s="102" t="s">
        <v>589</v>
      </c>
      <c r="C108" s="103">
        <f t="shared" ref="C108:E108" si="48">SUM(C109)</f>
        <v>0</v>
      </c>
      <c r="D108" s="103">
        <f t="shared" si="48"/>
        <v>0</v>
      </c>
      <c r="E108" s="103">
        <f t="shared" si="48"/>
        <v>0</v>
      </c>
    </row>
    <row r="109" spans="1:5" ht="62.4" hidden="1" x14ac:dyDescent="0.3">
      <c r="A109" s="101" t="s">
        <v>411</v>
      </c>
      <c r="B109" s="102" t="s">
        <v>590</v>
      </c>
      <c r="C109" s="103">
        <v>0</v>
      </c>
      <c r="D109" s="103">
        <v>0</v>
      </c>
      <c r="E109" s="103">
        <v>0</v>
      </c>
    </row>
    <row r="110" spans="1:5" ht="46.8" hidden="1" x14ac:dyDescent="0.3">
      <c r="A110" s="101" t="s">
        <v>412</v>
      </c>
      <c r="B110" s="102" t="s">
        <v>591</v>
      </c>
      <c r="C110" s="103">
        <f t="shared" ref="C110:E110" si="49">SUM(C111)</f>
        <v>0</v>
      </c>
      <c r="D110" s="103">
        <f t="shared" si="49"/>
        <v>0</v>
      </c>
      <c r="E110" s="103">
        <f t="shared" si="49"/>
        <v>0</v>
      </c>
    </row>
    <row r="111" spans="1:5" ht="62.4" hidden="1" x14ac:dyDescent="0.3">
      <c r="A111" s="101" t="s">
        <v>413</v>
      </c>
      <c r="B111" s="102" t="s">
        <v>592</v>
      </c>
      <c r="C111" s="103">
        <v>0</v>
      </c>
      <c r="D111" s="103">
        <v>0</v>
      </c>
      <c r="E111" s="103">
        <v>0</v>
      </c>
    </row>
    <row r="112" spans="1:5" ht="46.8" hidden="1" x14ac:dyDescent="0.3">
      <c r="A112" s="101" t="s">
        <v>414</v>
      </c>
      <c r="B112" s="102" t="s">
        <v>593</v>
      </c>
      <c r="C112" s="103">
        <f t="shared" ref="C112" si="50">SUM(C113:C118)</f>
        <v>0</v>
      </c>
      <c r="D112" s="103">
        <f t="shared" ref="D112:E112" si="51">SUM(D113:D118)</f>
        <v>0</v>
      </c>
      <c r="E112" s="103">
        <f t="shared" si="51"/>
        <v>0</v>
      </c>
    </row>
    <row r="113" spans="1:5" ht="31.2" hidden="1" x14ac:dyDescent="0.3">
      <c r="A113" s="101" t="s">
        <v>415</v>
      </c>
      <c r="B113" s="102" t="s">
        <v>594</v>
      </c>
      <c r="C113" s="103">
        <v>0</v>
      </c>
      <c r="D113" s="103">
        <v>0</v>
      </c>
      <c r="E113" s="103">
        <v>0</v>
      </c>
    </row>
    <row r="114" spans="1:5" ht="46.8" hidden="1" x14ac:dyDescent="0.3">
      <c r="A114" s="101" t="s">
        <v>416</v>
      </c>
      <c r="B114" s="102" t="s">
        <v>595</v>
      </c>
      <c r="C114" s="103">
        <v>0</v>
      </c>
      <c r="D114" s="103">
        <v>0</v>
      </c>
      <c r="E114" s="103">
        <v>0</v>
      </c>
    </row>
    <row r="115" spans="1:5" ht="46.8" hidden="1" x14ac:dyDescent="0.3">
      <c r="A115" s="101" t="s">
        <v>417</v>
      </c>
      <c r="B115" s="102" t="s">
        <v>596</v>
      </c>
      <c r="C115" s="103">
        <v>0</v>
      </c>
      <c r="D115" s="103">
        <v>0</v>
      </c>
      <c r="E115" s="103">
        <v>0</v>
      </c>
    </row>
    <row r="116" spans="1:5" ht="31.2" hidden="1" x14ac:dyDescent="0.3">
      <c r="A116" s="101" t="s">
        <v>418</v>
      </c>
      <c r="B116" s="102" t="s">
        <v>597</v>
      </c>
      <c r="C116" s="103">
        <v>0</v>
      </c>
      <c r="D116" s="103">
        <v>0</v>
      </c>
      <c r="E116" s="103">
        <v>0</v>
      </c>
    </row>
    <row r="117" spans="1:5" ht="31.2" hidden="1" x14ac:dyDescent="0.3">
      <c r="A117" s="101" t="s">
        <v>419</v>
      </c>
      <c r="B117" s="102" t="s">
        <v>598</v>
      </c>
      <c r="C117" s="103">
        <v>0</v>
      </c>
      <c r="D117" s="103">
        <v>0</v>
      </c>
      <c r="E117" s="103">
        <v>0</v>
      </c>
    </row>
    <row r="118" spans="1:5" ht="31.2" hidden="1" x14ac:dyDescent="0.3">
      <c r="A118" s="101" t="s">
        <v>420</v>
      </c>
      <c r="B118" s="102" t="s">
        <v>599</v>
      </c>
      <c r="C118" s="103">
        <v>0</v>
      </c>
      <c r="D118" s="103">
        <v>0</v>
      </c>
      <c r="E118" s="103">
        <v>0</v>
      </c>
    </row>
    <row r="119" spans="1:5" ht="46.8" hidden="1" x14ac:dyDescent="0.3">
      <c r="A119" s="101" t="s">
        <v>421</v>
      </c>
      <c r="B119" s="102" t="s">
        <v>600</v>
      </c>
      <c r="C119" s="103">
        <f t="shared" ref="C119" si="52">SUM(C120:C128)</f>
        <v>0</v>
      </c>
      <c r="D119" s="103">
        <f t="shared" ref="D119:E119" si="53">SUM(D120:D128)</f>
        <v>0</v>
      </c>
      <c r="E119" s="103">
        <f t="shared" si="53"/>
        <v>0</v>
      </c>
    </row>
    <row r="120" spans="1:5" ht="62.4" hidden="1" x14ac:dyDescent="0.3">
      <c r="A120" s="101" t="s">
        <v>422</v>
      </c>
      <c r="B120" s="102" t="s">
        <v>601</v>
      </c>
      <c r="C120" s="103">
        <v>0</v>
      </c>
      <c r="D120" s="103">
        <v>0</v>
      </c>
      <c r="E120" s="103">
        <v>0</v>
      </c>
    </row>
    <row r="121" spans="1:5" ht="31.2" hidden="1" x14ac:dyDescent="0.3">
      <c r="A121" s="101" t="s">
        <v>423</v>
      </c>
      <c r="B121" s="102" t="s">
        <v>602</v>
      </c>
      <c r="C121" s="103">
        <v>0</v>
      </c>
      <c r="D121" s="103">
        <v>0</v>
      </c>
      <c r="E121" s="103">
        <v>0</v>
      </c>
    </row>
    <row r="122" spans="1:5" ht="31.2" hidden="1" x14ac:dyDescent="0.3">
      <c r="A122" s="101" t="s">
        <v>424</v>
      </c>
      <c r="B122" s="102" t="s">
        <v>603</v>
      </c>
      <c r="C122" s="103">
        <v>0</v>
      </c>
      <c r="D122" s="103">
        <v>0</v>
      </c>
      <c r="E122" s="103">
        <v>0</v>
      </c>
    </row>
    <row r="123" spans="1:5" ht="31.2" hidden="1" x14ac:dyDescent="0.3">
      <c r="A123" s="101" t="s">
        <v>425</v>
      </c>
      <c r="B123" s="102" t="s">
        <v>604</v>
      </c>
      <c r="C123" s="103">
        <v>0</v>
      </c>
      <c r="D123" s="103">
        <v>0</v>
      </c>
      <c r="E123" s="103">
        <v>0</v>
      </c>
    </row>
    <row r="124" spans="1:5" ht="31.2" hidden="1" x14ac:dyDescent="0.3">
      <c r="A124" s="101" t="s">
        <v>426</v>
      </c>
      <c r="B124" s="102" t="s">
        <v>605</v>
      </c>
      <c r="C124" s="103">
        <v>0</v>
      </c>
      <c r="D124" s="103">
        <v>0</v>
      </c>
      <c r="E124" s="103">
        <v>0</v>
      </c>
    </row>
    <row r="125" spans="1:5" ht="46.8" hidden="1" x14ac:dyDescent="0.3">
      <c r="A125" s="101" t="s">
        <v>427</v>
      </c>
      <c r="B125" s="102" t="s">
        <v>892</v>
      </c>
      <c r="C125" s="103">
        <v>0</v>
      </c>
      <c r="D125" s="103">
        <v>0</v>
      </c>
      <c r="E125" s="103">
        <v>0</v>
      </c>
    </row>
    <row r="126" spans="1:5" ht="31.2" hidden="1" x14ac:dyDescent="0.3">
      <c r="A126" s="101" t="s">
        <v>428</v>
      </c>
      <c r="B126" s="102" t="s">
        <v>606</v>
      </c>
      <c r="C126" s="103">
        <v>0</v>
      </c>
      <c r="D126" s="103">
        <v>0</v>
      </c>
      <c r="E126" s="103">
        <v>0</v>
      </c>
    </row>
    <row r="127" spans="1:5" ht="31.2" hidden="1" x14ac:dyDescent="0.3">
      <c r="A127" s="101" t="s">
        <v>429</v>
      </c>
      <c r="B127" s="102" t="s">
        <v>607</v>
      </c>
      <c r="C127" s="103">
        <v>0</v>
      </c>
      <c r="D127" s="103">
        <v>0</v>
      </c>
      <c r="E127" s="103">
        <v>0</v>
      </c>
    </row>
    <row r="128" spans="1:5" ht="31.2" hidden="1" x14ac:dyDescent="0.3">
      <c r="A128" s="101" t="s">
        <v>430</v>
      </c>
      <c r="B128" s="102" t="s">
        <v>608</v>
      </c>
      <c r="C128" s="103">
        <v>0</v>
      </c>
      <c r="D128" s="103">
        <v>0</v>
      </c>
      <c r="E128" s="103">
        <v>0</v>
      </c>
    </row>
    <row r="129" spans="1:5" ht="46.8" hidden="1" x14ac:dyDescent="0.3">
      <c r="A129" s="101" t="s">
        <v>431</v>
      </c>
      <c r="B129" s="102" t="s">
        <v>609</v>
      </c>
      <c r="C129" s="103">
        <f t="shared" ref="C129" si="54">SUM(C130:C134)</f>
        <v>0</v>
      </c>
      <c r="D129" s="103">
        <f t="shared" ref="D129:E129" si="55">SUM(D130:D134)</f>
        <v>0</v>
      </c>
      <c r="E129" s="103">
        <f t="shared" si="55"/>
        <v>0</v>
      </c>
    </row>
    <row r="130" spans="1:5" ht="31.2" hidden="1" x14ac:dyDescent="0.3">
      <c r="A130" s="101" t="s">
        <v>432</v>
      </c>
      <c r="B130" s="102" t="s">
        <v>610</v>
      </c>
      <c r="C130" s="103">
        <v>0</v>
      </c>
      <c r="D130" s="103">
        <v>0</v>
      </c>
      <c r="E130" s="103">
        <v>0</v>
      </c>
    </row>
    <row r="131" spans="1:5" ht="31.2" hidden="1" x14ac:dyDescent="0.3">
      <c r="A131" s="101" t="s">
        <v>433</v>
      </c>
      <c r="B131" s="102" t="s">
        <v>611</v>
      </c>
      <c r="C131" s="103">
        <v>0</v>
      </c>
      <c r="D131" s="103">
        <v>0</v>
      </c>
      <c r="E131" s="103">
        <v>0</v>
      </c>
    </row>
    <row r="132" spans="1:5" ht="31.2" hidden="1" x14ac:dyDescent="0.3">
      <c r="A132" s="101" t="s">
        <v>434</v>
      </c>
      <c r="B132" s="102" t="s">
        <v>612</v>
      </c>
      <c r="C132" s="103">
        <v>0</v>
      </c>
      <c r="D132" s="103">
        <v>0</v>
      </c>
      <c r="E132" s="103">
        <v>0</v>
      </c>
    </row>
    <row r="133" spans="1:5" ht="31.2" hidden="1" x14ac:dyDescent="0.3">
      <c r="A133" s="101" t="s">
        <v>435</v>
      </c>
      <c r="B133" s="102" t="s">
        <v>613</v>
      </c>
      <c r="C133" s="103">
        <v>0</v>
      </c>
      <c r="D133" s="103">
        <v>0</v>
      </c>
      <c r="E133" s="103">
        <v>0</v>
      </c>
    </row>
    <row r="134" spans="1:5" ht="46.8" hidden="1" x14ac:dyDescent="0.3">
      <c r="A134" s="101" t="s">
        <v>436</v>
      </c>
      <c r="B134" s="102" t="s">
        <v>614</v>
      </c>
      <c r="C134" s="103">
        <v>0</v>
      </c>
      <c r="D134" s="103">
        <v>0</v>
      </c>
      <c r="E134" s="103">
        <v>0</v>
      </c>
    </row>
    <row r="135" spans="1:5" ht="46.8" hidden="1" x14ac:dyDescent="0.3">
      <c r="A135" s="101" t="s">
        <v>437</v>
      </c>
      <c r="B135" s="102" t="s">
        <v>615</v>
      </c>
      <c r="C135" s="103">
        <f t="shared" ref="C135" si="56">SUM(C136:C138)</f>
        <v>0</v>
      </c>
      <c r="D135" s="103">
        <f t="shared" ref="D135:E135" si="57">SUM(D136:D138)</f>
        <v>0</v>
      </c>
      <c r="E135" s="103">
        <f t="shared" si="57"/>
        <v>0</v>
      </c>
    </row>
    <row r="136" spans="1:5" ht="62.4" hidden="1" x14ac:dyDescent="0.3">
      <c r="A136" s="101" t="s">
        <v>438</v>
      </c>
      <c r="B136" s="102" t="s">
        <v>616</v>
      </c>
      <c r="C136" s="103">
        <v>0</v>
      </c>
      <c r="D136" s="103">
        <v>0</v>
      </c>
      <c r="E136" s="103">
        <v>0</v>
      </c>
    </row>
    <row r="137" spans="1:5" ht="62.4" hidden="1" x14ac:dyDescent="0.3">
      <c r="A137" s="101" t="s">
        <v>439</v>
      </c>
      <c r="B137" s="102" t="s">
        <v>617</v>
      </c>
      <c r="C137" s="103">
        <v>0</v>
      </c>
      <c r="D137" s="103">
        <v>0</v>
      </c>
      <c r="E137" s="103">
        <v>0</v>
      </c>
    </row>
    <row r="138" spans="1:5" ht="62.4" hidden="1" x14ac:dyDescent="0.3">
      <c r="A138" s="101" t="s">
        <v>440</v>
      </c>
      <c r="B138" s="102" t="s">
        <v>618</v>
      </c>
      <c r="C138" s="103">
        <v>0</v>
      </c>
      <c r="D138" s="103">
        <v>0</v>
      </c>
      <c r="E138" s="103">
        <v>0</v>
      </c>
    </row>
    <row r="139" spans="1:5" ht="46.8" hidden="1" x14ac:dyDescent="0.3">
      <c r="A139" s="101" t="s">
        <v>441</v>
      </c>
      <c r="B139" s="102" t="s">
        <v>619</v>
      </c>
      <c r="C139" s="103">
        <f t="shared" ref="C139" si="58">SUM(C140:C142)</f>
        <v>0</v>
      </c>
      <c r="D139" s="103">
        <f t="shared" ref="D139:E139" si="59">SUM(D140:D142)</f>
        <v>0</v>
      </c>
      <c r="E139" s="103">
        <f t="shared" si="59"/>
        <v>0</v>
      </c>
    </row>
    <row r="140" spans="1:5" ht="62.4" hidden="1" x14ac:dyDescent="0.3">
      <c r="A140" s="101" t="s">
        <v>442</v>
      </c>
      <c r="B140" s="102" t="s">
        <v>620</v>
      </c>
      <c r="C140" s="103">
        <v>0</v>
      </c>
      <c r="D140" s="103">
        <v>0</v>
      </c>
      <c r="E140" s="103">
        <v>0</v>
      </c>
    </row>
    <row r="141" spans="1:5" ht="62.4" hidden="1" x14ac:dyDescent="0.3">
      <c r="A141" s="101" t="s">
        <v>443</v>
      </c>
      <c r="B141" s="102" t="s">
        <v>621</v>
      </c>
      <c r="C141" s="103">
        <v>0</v>
      </c>
      <c r="D141" s="103">
        <v>0</v>
      </c>
      <c r="E141" s="103">
        <v>0</v>
      </c>
    </row>
    <row r="142" spans="1:5" ht="62.4" hidden="1" x14ac:dyDescent="0.3">
      <c r="A142" s="101" t="s">
        <v>444</v>
      </c>
      <c r="B142" s="102" t="s">
        <v>622</v>
      </c>
      <c r="C142" s="103">
        <v>0</v>
      </c>
      <c r="D142" s="103">
        <v>0</v>
      </c>
      <c r="E142" s="103">
        <v>0</v>
      </c>
    </row>
    <row r="143" spans="1:5" ht="46.8" hidden="1" x14ac:dyDescent="0.3">
      <c r="A143" s="101" t="s">
        <v>445</v>
      </c>
      <c r="B143" s="102" t="s">
        <v>893</v>
      </c>
      <c r="C143" s="103">
        <f t="shared" ref="C143" si="60">SUM(C144:C147)</f>
        <v>0</v>
      </c>
      <c r="D143" s="103">
        <f t="shared" ref="D143:E143" si="61">SUM(D144:D147)</f>
        <v>0</v>
      </c>
      <c r="E143" s="103">
        <f t="shared" si="61"/>
        <v>0</v>
      </c>
    </row>
    <row r="144" spans="1:5" ht="46.8" hidden="1" x14ac:dyDescent="0.3">
      <c r="A144" s="101" t="s">
        <v>446</v>
      </c>
      <c r="B144" s="102" t="s">
        <v>623</v>
      </c>
      <c r="C144" s="103">
        <v>0</v>
      </c>
      <c r="D144" s="103">
        <v>0</v>
      </c>
      <c r="E144" s="103">
        <v>0</v>
      </c>
    </row>
    <row r="145" spans="1:5" ht="46.8" hidden="1" x14ac:dyDescent="0.3">
      <c r="A145" s="101" t="s">
        <v>447</v>
      </c>
      <c r="B145" s="102" t="s">
        <v>894</v>
      </c>
      <c r="C145" s="103">
        <v>0</v>
      </c>
      <c r="D145" s="103">
        <v>0</v>
      </c>
      <c r="E145" s="103">
        <v>0</v>
      </c>
    </row>
    <row r="146" spans="1:5" ht="46.8" hidden="1" x14ac:dyDescent="0.3">
      <c r="A146" s="101" t="s">
        <v>448</v>
      </c>
      <c r="B146" s="102" t="s">
        <v>895</v>
      </c>
      <c r="C146" s="103">
        <v>0</v>
      </c>
      <c r="D146" s="103">
        <v>0</v>
      </c>
      <c r="E146" s="103">
        <v>0</v>
      </c>
    </row>
    <row r="147" spans="1:5" ht="46.8" hidden="1" x14ac:dyDescent="0.3">
      <c r="A147" s="101" t="s">
        <v>449</v>
      </c>
      <c r="B147" s="102" t="s">
        <v>896</v>
      </c>
      <c r="C147" s="103">
        <v>0</v>
      </c>
      <c r="D147" s="103">
        <v>0</v>
      </c>
      <c r="E147" s="103">
        <v>0</v>
      </c>
    </row>
    <row r="148" spans="1:5" ht="31.2" x14ac:dyDescent="0.3">
      <c r="A148" s="101"/>
      <c r="B148" s="102" t="s">
        <v>992</v>
      </c>
      <c r="C148" s="103">
        <v>0</v>
      </c>
      <c r="D148" s="103">
        <v>3171668</v>
      </c>
      <c r="E148" s="103">
        <v>3171668</v>
      </c>
    </row>
    <row r="149" spans="1:5" ht="31.2" x14ac:dyDescent="0.3">
      <c r="A149" s="101"/>
      <c r="B149" s="102" t="s">
        <v>598</v>
      </c>
      <c r="C149" s="103">
        <v>0</v>
      </c>
      <c r="D149" s="103">
        <v>3171668</v>
      </c>
      <c r="E149" s="103">
        <v>3171668</v>
      </c>
    </row>
    <row r="150" spans="1:5" ht="31.2" x14ac:dyDescent="0.3">
      <c r="A150" s="104" t="s">
        <v>450</v>
      </c>
      <c r="B150" s="105" t="s">
        <v>624</v>
      </c>
      <c r="C150" s="106">
        <f t="shared" ref="C150" si="62">+C108+C110+C112+C119+C129+C135+C139+C143</f>
        <v>0</v>
      </c>
      <c r="D150" s="106">
        <v>3171668</v>
      </c>
      <c r="E150" s="106">
        <v>3171668</v>
      </c>
    </row>
    <row r="151" spans="1:5" x14ac:dyDescent="0.3">
      <c r="A151" s="101" t="s">
        <v>451</v>
      </c>
      <c r="B151" s="102" t="s">
        <v>625</v>
      </c>
      <c r="C151" s="103">
        <f t="shared" ref="C151" si="63">SUM(C152:C157)</f>
        <v>1020</v>
      </c>
      <c r="D151" s="103">
        <v>67580</v>
      </c>
      <c r="E151" s="103">
        <v>68600</v>
      </c>
    </row>
    <row r="152" spans="1:5" hidden="1" x14ac:dyDescent="0.3">
      <c r="A152" s="101" t="s">
        <v>452</v>
      </c>
      <c r="B152" s="102" t="s">
        <v>626</v>
      </c>
      <c r="C152" s="103">
        <v>0</v>
      </c>
      <c r="D152" s="103">
        <v>0</v>
      </c>
      <c r="E152" s="103">
        <v>0</v>
      </c>
    </row>
    <row r="153" spans="1:5" ht="31.2" hidden="1" x14ac:dyDescent="0.3">
      <c r="A153" s="101" t="s">
        <v>453</v>
      </c>
      <c r="B153" s="102" t="s">
        <v>897</v>
      </c>
      <c r="C153" s="103">
        <v>0</v>
      </c>
      <c r="D153" s="103">
        <v>0</v>
      </c>
      <c r="E153" s="103">
        <v>0</v>
      </c>
    </row>
    <row r="154" spans="1:5" hidden="1" x14ac:dyDescent="0.3">
      <c r="A154" s="101" t="s">
        <v>454</v>
      </c>
      <c r="B154" s="102" t="s">
        <v>627</v>
      </c>
      <c r="C154" s="103">
        <v>0</v>
      </c>
      <c r="D154" s="103">
        <v>0</v>
      </c>
      <c r="E154" s="103">
        <v>0</v>
      </c>
    </row>
    <row r="155" spans="1:5" ht="31.2" hidden="1" x14ac:dyDescent="0.3">
      <c r="A155" s="101" t="s">
        <v>455</v>
      </c>
      <c r="B155" s="102" t="s">
        <v>628</v>
      </c>
      <c r="C155" s="103">
        <v>0</v>
      </c>
      <c r="D155" s="103">
        <v>0</v>
      </c>
      <c r="E155" s="103">
        <v>0</v>
      </c>
    </row>
    <row r="156" spans="1:5" x14ac:dyDescent="0.3">
      <c r="A156" s="101" t="s">
        <v>456</v>
      </c>
      <c r="B156" s="102" t="s">
        <v>629</v>
      </c>
      <c r="C156" s="103">
        <v>1020</v>
      </c>
      <c r="D156" s="103">
        <v>67580</v>
      </c>
      <c r="E156" s="103">
        <v>68600</v>
      </c>
    </row>
    <row r="157" spans="1:5" ht="31.2" hidden="1" x14ac:dyDescent="0.3">
      <c r="A157" s="101" t="s">
        <v>457</v>
      </c>
      <c r="B157" s="102" t="s">
        <v>630</v>
      </c>
      <c r="C157" s="103">
        <v>0</v>
      </c>
      <c r="D157" s="103">
        <v>0</v>
      </c>
      <c r="E157" s="103">
        <v>0</v>
      </c>
    </row>
    <row r="158" spans="1:5" ht="31.2" hidden="1" x14ac:dyDescent="0.3">
      <c r="A158" s="101" t="s">
        <v>458</v>
      </c>
      <c r="B158" s="102" t="s">
        <v>631</v>
      </c>
      <c r="C158" s="103">
        <v>0</v>
      </c>
      <c r="D158" s="103">
        <v>0</v>
      </c>
      <c r="E158" s="103">
        <v>0</v>
      </c>
    </row>
    <row r="159" spans="1:5" hidden="1" x14ac:dyDescent="0.3">
      <c r="A159" s="101" t="s">
        <v>459</v>
      </c>
      <c r="B159" s="102" t="s">
        <v>632</v>
      </c>
      <c r="C159" s="103">
        <v>0</v>
      </c>
      <c r="D159" s="103">
        <v>0</v>
      </c>
      <c r="E159" s="103">
        <v>0</v>
      </c>
    </row>
    <row r="160" spans="1:5" x14ac:dyDescent="0.3">
      <c r="A160" s="101" t="s">
        <v>460</v>
      </c>
      <c r="B160" s="102" t="s">
        <v>633</v>
      </c>
      <c r="C160" s="103">
        <v>10000</v>
      </c>
      <c r="D160" s="103">
        <v>0</v>
      </c>
      <c r="E160" s="103">
        <v>10000</v>
      </c>
    </row>
    <row r="161" spans="1:5" ht="31.2" hidden="1" x14ac:dyDescent="0.3">
      <c r="A161" s="101" t="s">
        <v>461</v>
      </c>
      <c r="B161" s="102" t="s">
        <v>634</v>
      </c>
      <c r="C161" s="103">
        <v>0</v>
      </c>
      <c r="D161" s="103">
        <v>0</v>
      </c>
      <c r="E161" s="103">
        <v>0</v>
      </c>
    </row>
    <row r="162" spans="1:5" ht="31.2" hidden="1" x14ac:dyDescent="0.3">
      <c r="A162" s="101" t="s">
        <v>462</v>
      </c>
      <c r="B162" s="102" t="s">
        <v>635</v>
      </c>
      <c r="C162" s="103">
        <v>0</v>
      </c>
      <c r="D162" s="103">
        <v>0</v>
      </c>
      <c r="E162" s="103">
        <v>0</v>
      </c>
    </row>
    <row r="163" spans="1:5" ht="46.8" x14ac:dyDescent="0.3">
      <c r="A163" s="101" t="s">
        <v>637</v>
      </c>
      <c r="B163" s="102" t="s">
        <v>636</v>
      </c>
      <c r="C163" s="103">
        <v>0</v>
      </c>
      <c r="D163" s="103">
        <v>0</v>
      </c>
      <c r="E163" s="103">
        <v>0</v>
      </c>
    </row>
    <row r="164" spans="1:5" hidden="1" x14ac:dyDescent="0.3">
      <c r="A164" s="101" t="s">
        <v>638</v>
      </c>
      <c r="B164" s="102" t="s">
        <v>898</v>
      </c>
      <c r="C164" s="103">
        <v>0</v>
      </c>
      <c r="D164" s="103">
        <v>0</v>
      </c>
      <c r="E164" s="103">
        <v>0</v>
      </c>
    </row>
    <row r="165" spans="1:5" ht="31.2" hidden="1" x14ac:dyDescent="0.3">
      <c r="A165" s="101" t="s">
        <v>640</v>
      </c>
      <c r="B165" s="102" t="s">
        <v>639</v>
      </c>
      <c r="C165" s="103">
        <v>0</v>
      </c>
      <c r="D165" s="103">
        <v>0</v>
      </c>
      <c r="E165" s="103">
        <v>0</v>
      </c>
    </row>
    <row r="166" spans="1:5" ht="31.2" x14ac:dyDescent="0.3">
      <c r="A166" s="104" t="s">
        <v>642</v>
      </c>
      <c r="B166" s="105" t="s">
        <v>641</v>
      </c>
      <c r="C166" s="106">
        <f t="shared" ref="C166" si="64">SUM(C151,C158:C165)</f>
        <v>11020</v>
      </c>
      <c r="D166" s="106">
        <f t="shared" ref="D166:E166" si="65">SUM(D151,D158:D165)</f>
        <v>67580</v>
      </c>
      <c r="E166" s="106">
        <f t="shared" si="65"/>
        <v>78600</v>
      </c>
    </row>
    <row r="167" spans="1:5" x14ac:dyDescent="0.3">
      <c r="A167" s="104" t="s">
        <v>644</v>
      </c>
      <c r="B167" s="105" t="s">
        <v>643</v>
      </c>
      <c r="C167" s="106">
        <f t="shared" ref="C167" si="66">+C107+C150+C166</f>
        <v>3816388</v>
      </c>
      <c r="D167" s="106">
        <f t="shared" ref="D167:E167" si="67">+D107+D150+D166</f>
        <v>2115464</v>
      </c>
      <c r="E167" s="106">
        <f t="shared" si="67"/>
        <v>5931852</v>
      </c>
    </row>
    <row r="168" spans="1:5" ht="31.2" hidden="1" x14ac:dyDescent="0.3">
      <c r="A168" s="101" t="s">
        <v>645</v>
      </c>
      <c r="B168" s="102" t="s">
        <v>899</v>
      </c>
      <c r="C168" s="103">
        <v>0</v>
      </c>
      <c r="D168" s="103">
        <v>0</v>
      </c>
      <c r="E168" s="103">
        <v>0</v>
      </c>
    </row>
    <row r="169" spans="1:5" ht="31.2" hidden="1" x14ac:dyDescent="0.3">
      <c r="A169" s="101" t="s">
        <v>646</v>
      </c>
      <c r="B169" s="102" t="s">
        <v>900</v>
      </c>
      <c r="C169" s="103">
        <v>0</v>
      </c>
      <c r="D169" s="103">
        <v>0</v>
      </c>
      <c r="E169" s="103">
        <v>0</v>
      </c>
    </row>
    <row r="170" spans="1:5" ht="31.2" hidden="1" x14ac:dyDescent="0.3">
      <c r="A170" s="101" t="s">
        <v>647</v>
      </c>
      <c r="B170" s="102" t="s">
        <v>901</v>
      </c>
      <c r="C170" s="103">
        <v>0</v>
      </c>
      <c r="D170" s="103">
        <v>0</v>
      </c>
      <c r="E170" s="103">
        <v>0</v>
      </c>
    </row>
    <row r="171" spans="1:5" ht="31.2" hidden="1" x14ac:dyDescent="0.3">
      <c r="A171" s="101" t="s">
        <v>649</v>
      </c>
      <c r="B171" s="102" t="s">
        <v>902</v>
      </c>
      <c r="C171" s="103">
        <v>0</v>
      </c>
      <c r="D171" s="103">
        <v>0</v>
      </c>
      <c r="E171" s="103">
        <v>0</v>
      </c>
    </row>
    <row r="172" spans="1:5" ht="31.2" x14ac:dyDescent="0.3">
      <c r="A172" s="104" t="s">
        <v>651</v>
      </c>
      <c r="B172" s="105" t="s">
        <v>903</v>
      </c>
      <c r="C172" s="106">
        <f t="shared" ref="C172" si="68">SUM(C168:C171)</f>
        <v>0</v>
      </c>
      <c r="D172" s="106">
        <f t="shared" ref="D172:E172" si="69">SUM(D168:D171)</f>
        <v>0</v>
      </c>
      <c r="E172" s="106">
        <f t="shared" si="69"/>
        <v>0</v>
      </c>
    </row>
    <row r="173" spans="1:5" ht="31.2" hidden="1" x14ac:dyDescent="0.3">
      <c r="A173" s="101" t="s">
        <v>653</v>
      </c>
      <c r="B173" s="102" t="s">
        <v>904</v>
      </c>
      <c r="C173" s="103">
        <v>0</v>
      </c>
      <c r="D173" s="103">
        <v>0</v>
      </c>
      <c r="E173" s="103">
        <v>0</v>
      </c>
    </row>
    <row r="174" spans="1:5" hidden="1" x14ac:dyDescent="0.3">
      <c r="A174" s="101" t="s">
        <v>655</v>
      </c>
      <c r="B174" s="102" t="s">
        <v>905</v>
      </c>
      <c r="C174" s="103">
        <v>0</v>
      </c>
      <c r="D174" s="103">
        <v>0</v>
      </c>
      <c r="E174" s="103">
        <v>0</v>
      </c>
    </row>
    <row r="175" spans="1:5" ht="31.2" x14ac:dyDescent="0.3">
      <c r="A175" s="104" t="s">
        <v>657</v>
      </c>
      <c r="B175" s="105" t="s">
        <v>906</v>
      </c>
      <c r="C175" s="106">
        <f t="shared" ref="C175" si="70">SUM(C173:C174)</f>
        <v>0</v>
      </c>
      <c r="D175" s="106">
        <f t="shared" ref="D175:E175" si="71">SUM(D173:D174)</f>
        <v>0</v>
      </c>
      <c r="E175" s="106">
        <f t="shared" si="71"/>
        <v>0</v>
      </c>
    </row>
    <row r="176" spans="1:5" ht="31.2" hidden="1" x14ac:dyDescent="0.3">
      <c r="A176" s="101" t="s">
        <v>659</v>
      </c>
      <c r="B176" s="102" t="s">
        <v>907</v>
      </c>
      <c r="C176" s="103">
        <v>0</v>
      </c>
      <c r="D176" s="103">
        <v>0</v>
      </c>
      <c r="E176" s="103">
        <v>0</v>
      </c>
    </row>
    <row r="177" spans="1:5" ht="46.8" hidden="1" x14ac:dyDescent="0.3">
      <c r="A177" s="101" t="s">
        <v>661</v>
      </c>
      <c r="B177" s="102" t="s">
        <v>908</v>
      </c>
      <c r="C177" s="103">
        <v>0</v>
      </c>
      <c r="D177" s="103">
        <v>0</v>
      </c>
      <c r="E177" s="103">
        <v>0</v>
      </c>
    </row>
    <row r="178" spans="1:5" ht="31.2" x14ac:dyDescent="0.3">
      <c r="A178" s="104" t="s">
        <v>662</v>
      </c>
      <c r="B178" s="105" t="s">
        <v>909</v>
      </c>
      <c r="C178" s="106">
        <f t="shared" ref="C178" si="72">SUM(C176:C177)</f>
        <v>0</v>
      </c>
      <c r="D178" s="106">
        <f t="shared" ref="D178:E178" si="73">SUM(D176:D177)</f>
        <v>0</v>
      </c>
      <c r="E178" s="106">
        <f t="shared" si="73"/>
        <v>0</v>
      </c>
    </row>
    <row r="179" spans="1:5" ht="31.2" x14ac:dyDescent="0.3">
      <c r="A179" s="104" t="s">
        <v>664</v>
      </c>
      <c r="B179" s="105" t="s">
        <v>910</v>
      </c>
      <c r="C179" s="106">
        <f t="shared" ref="C179" si="74">+C172+C175+C178</f>
        <v>0</v>
      </c>
      <c r="D179" s="106">
        <f t="shared" ref="D179:E179" si="75">+D172+D175+D178</f>
        <v>0</v>
      </c>
      <c r="E179" s="106">
        <f t="shared" si="75"/>
        <v>0</v>
      </c>
    </row>
    <row r="180" spans="1:5" ht="31.2" hidden="1" x14ac:dyDescent="0.3">
      <c r="A180" s="101" t="s">
        <v>666</v>
      </c>
      <c r="B180" s="102" t="s">
        <v>648</v>
      </c>
      <c r="C180" s="103">
        <v>0</v>
      </c>
      <c r="D180" s="103">
        <v>0</v>
      </c>
      <c r="E180" s="103">
        <v>0</v>
      </c>
    </row>
    <row r="181" spans="1:5" hidden="1" x14ac:dyDescent="0.3">
      <c r="A181" s="101" t="s">
        <v>668</v>
      </c>
      <c r="B181" s="102" t="s">
        <v>650</v>
      </c>
      <c r="C181" s="103">
        <v>0</v>
      </c>
      <c r="D181" s="103">
        <v>0</v>
      </c>
      <c r="E181" s="103">
        <v>0</v>
      </c>
    </row>
    <row r="182" spans="1:5" hidden="1" x14ac:dyDescent="0.3">
      <c r="A182" s="101" t="s">
        <v>670</v>
      </c>
      <c r="B182" s="102" t="s">
        <v>652</v>
      </c>
      <c r="C182" s="103">
        <v>0</v>
      </c>
      <c r="D182" s="103">
        <v>0</v>
      </c>
      <c r="E182" s="103">
        <v>0</v>
      </c>
    </row>
    <row r="183" spans="1:5" ht="31.2" x14ac:dyDescent="0.3">
      <c r="A183" s="104" t="s">
        <v>672</v>
      </c>
      <c r="B183" s="105" t="s">
        <v>654</v>
      </c>
      <c r="C183" s="106">
        <f t="shared" ref="C183" si="76">SUM(C180:C182)</f>
        <v>0</v>
      </c>
      <c r="D183" s="106">
        <f t="shared" ref="D183:E183" si="77">SUM(D180:D182)</f>
        <v>0</v>
      </c>
      <c r="E183" s="106">
        <f t="shared" si="77"/>
        <v>0</v>
      </c>
    </row>
    <row r="184" spans="1:5" x14ac:dyDescent="0.3">
      <c r="A184" s="194" t="s">
        <v>674</v>
      </c>
      <c r="B184" s="195" t="s">
        <v>656</v>
      </c>
      <c r="C184" s="196">
        <f t="shared" ref="C184" si="78">+C33+C62+C167+C179+C183</f>
        <v>736279509</v>
      </c>
      <c r="D184" s="196">
        <f t="shared" ref="D184:E184" si="79">+D33+D62+D167+D179+D183</f>
        <v>-14472661</v>
      </c>
      <c r="E184" s="196">
        <f t="shared" si="79"/>
        <v>721806848</v>
      </c>
    </row>
    <row r="185" spans="1:5" x14ac:dyDescent="0.3">
      <c r="A185" s="101" t="s">
        <v>676</v>
      </c>
      <c r="B185" s="102" t="s">
        <v>658</v>
      </c>
      <c r="C185" s="103">
        <v>884716940</v>
      </c>
      <c r="D185" s="103">
        <v>0</v>
      </c>
      <c r="E185" s="103">
        <v>884716940</v>
      </c>
    </row>
    <row r="186" spans="1:5" hidden="1" x14ac:dyDescent="0.3">
      <c r="A186" s="101" t="s">
        <v>678</v>
      </c>
      <c r="B186" s="102" t="s">
        <v>660</v>
      </c>
      <c r="C186" s="103">
        <v>0</v>
      </c>
      <c r="D186" s="103">
        <v>0</v>
      </c>
      <c r="E186" s="103">
        <v>0</v>
      </c>
    </row>
    <row r="187" spans="1:5" ht="31.2" hidden="1" x14ac:dyDescent="0.3">
      <c r="A187" s="101" t="s">
        <v>680</v>
      </c>
      <c r="B187" s="102" t="s">
        <v>911</v>
      </c>
      <c r="C187" s="103">
        <v>0</v>
      </c>
      <c r="D187" s="103">
        <v>0</v>
      </c>
      <c r="E187" s="103">
        <v>0</v>
      </c>
    </row>
    <row r="188" spans="1:5" ht="31.2" hidden="1" x14ac:dyDescent="0.3">
      <c r="A188" s="101" t="s">
        <v>682</v>
      </c>
      <c r="B188" s="102" t="s">
        <v>912</v>
      </c>
      <c r="C188" s="103">
        <v>0</v>
      </c>
      <c r="D188" s="103">
        <v>0</v>
      </c>
      <c r="E188" s="103">
        <v>0</v>
      </c>
    </row>
    <row r="189" spans="1:5" ht="31.2" x14ac:dyDescent="0.3">
      <c r="A189" s="101" t="s">
        <v>684</v>
      </c>
      <c r="B189" s="102" t="s">
        <v>913</v>
      </c>
      <c r="C189" s="103">
        <v>5824774</v>
      </c>
      <c r="D189" s="103">
        <v>0</v>
      </c>
      <c r="E189" s="103">
        <v>5824774</v>
      </c>
    </row>
    <row r="190" spans="1:5" ht="31.2" x14ac:dyDescent="0.3">
      <c r="A190" s="104" t="s">
        <v>686</v>
      </c>
      <c r="B190" s="105" t="s">
        <v>914</v>
      </c>
      <c r="C190" s="106">
        <f t="shared" ref="C190" si="80">SUM(C187:C189)</f>
        <v>5824774</v>
      </c>
      <c r="D190" s="106">
        <f t="shared" ref="D190:E190" si="81">SUM(D187:D189)</f>
        <v>0</v>
      </c>
      <c r="E190" s="106">
        <f t="shared" si="81"/>
        <v>5824774</v>
      </c>
    </row>
    <row r="191" spans="1:5" x14ac:dyDescent="0.3">
      <c r="A191" s="101" t="s">
        <v>688</v>
      </c>
      <c r="B191" s="102" t="s">
        <v>663</v>
      </c>
      <c r="C191" s="103">
        <v>-180404063</v>
      </c>
      <c r="D191" s="103">
        <v>-9212362</v>
      </c>
      <c r="E191" s="103">
        <v>-189616425</v>
      </c>
    </row>
    <row r="192" spans="1:5" hidden="1" x14ac:dyDescent="0.3">
      <c r="A192" s="101" t="s">
        <v>690</v>
      </c>
      <c r="B192" s="102" t="s">
        <v>665</v>
      </c>
      <c r="C192" s="103">
        <v>0</v>
      </c>
      <c r="D192" s="103">
        <v>0</v>
      </c>
      <c r="E192" s="103">
        <v>0</v>
      </c>
    </row>
    <row r="193" spans="1:5" x14ac:dyDescent="0.3">
      <c r="A193" s="101" t="s">
        <v>692</v>
      </c>
      <c r="B193" s="102" t="s">
        <v>667</v>
      </c>
      <c r="C193" s="103">
        <v>-9212362</v>
      </c>
      <c r="D193" s="103">
        <v>-5151038</v>
      </c>
      <c r="E193" s="103">
        <v>-14363400</v>
      </c>
    </row>
    <row r="194" spans="1:5" x14ac:dyDescent="0.3">
      <c r="A194" s="104" t="s">
        <v>694</v>
      </c>
      <c r="B194" s="105" t="s">
        <v>669</v>
      </c>
      <c r="C194" s="106">
        <f t="shared" ref="C194" si="82">+C185+C186+C190+C191+C192+C193</f>
        <v>700925289</v>
      </c>
      <c r="D194" s="106">
        <f t="shared" ref="D194:E194" si="83">+D185+D186+D190+D191+D192+D193</f>
        <v>-14363400</v>
      </c>
      <c r="E194" s="106">
        <f t="shared" si="83"/>
        <v>686561889</v>
      </c>
    </row>
    <row r="195" spans="1:5" ht="31.2" hidden="1" x14ac:dyDescent="0.3">
      <c r="A195" s="101" t="s">
        <v>696</v>
      </c>
      <c r="B195" s="102" t="s">
        <v>671</v>
      </c>
      <c r="C195" s="103">
        <v>0</v>
      </c>
      <c r="D195" s="103">
        <v>0</v>
      </c>
      <c r="E195" s="103">
        <v>0</v>
      </c>
    </row>
    <row r="196" spans="1:5" ht="46.8" hidden="1" x14ac:dyDescent="0.3">
      <c r="A196" s="101" t="s">
        <v>698</v>
      </c>
      <c r="B196" s="102" t="s">
        <v>673</v>
      </c>
      <c r="C196" s="103">
        <v>0</v>
      </c>
      <c r="D196" s="103">
        <v>0</v>
      </c>
      <c r="E196" s="103">
        <v>0</v>
      </c>
    </row>
    <row r="197" spans="1:5" ht="31.2" hidden="1" x14ac:dyDescent="0.3">
      <c r="A197" s="101" t="s">
        <v>700</v>
      </c>
      <c r="B197" s="102" t="s">
        <v>675</v>
      </c>
      <c r="C197" s="103">
        <v>0</v>
      </c>
      <c r="D197" s="103">
        <v>0</v>
      </c>
      <c r="E197" s="103">
        <v>0</v>
      </c>
    </row>
    <row r="198" spans="1:5" ht="31.2" hidden="1" x14ac:dyDescent="0.3">
      <c r="A198" s="101" t="s">
        <v>702</v>
      </c>
      <c r="B198" s="102" t="s">
        <v>677</v>
      </c>
      <c r="C198" s="103">
        <v>0</v>
      </c>
      <c r="D198" s="103">
        <v>0</v>
      </c>
      <c r="E198" s="103">
        <v>0</v>
      </c>
    </row>
    <row r="199" spans="1:5" ht="31.2" hidden="1" x14ac:dyDescent="0.3">
      <c r="A199" s="101" t="s">
        <v>704</v>
      </c>
      <c r="B199" s="102" t="s">
        <v>679</v>
      </c>
      <c r="C199" s="103">
        <f t="shared" ref="C199" si="84">SUM(C200:C201)</f>
        <v>0</v>
      </c>
      <c r="D199" s="103">
        <f t="shared" ref="D199:E199" si="85">SUM(D200:D201)</f>
        <v>0</v>
      </c>
      <c r="E199" s="103">
        <f t="shared" si="85"/>
        <v>0</v>
      </c>
    </row>
    <row r="200" spans="1:5" ht="62.4" hidden="1" x14ac:dyDescent="0.3">
      <c r="A200" s="101" t="s">
        <v>706</v>
      </c>
      <c r="B200" s="102" t="s">
        <v>681</v>
      </c>
      <c r="C200" s="103">
        <v>0</v>
      </c>
      <c r="D200" s="103">
        <v>0</v>
      </c>
      <c r="E200" s="103">
        <v>0</v>
      </c>
    </row>
    <row r="201" spans="1:5" ht="46.8" hidden="1" x14ac:dyDescent="0.3">
      <c r="A201" s="101" t="s">
        <v>708</v>
      </c>
      <c r="B201" s="102" t="s">
        <v>683</v>
      </c>
      <c r="C201" s="103">
        <v>0</v>
      </c>
      <c r="D201" s="103">
        <v>0</v>
      </c>
      <c r="E201" s="103">
        <v>0</v>
      </c>
    </row>
    <row r="202" spans="1:5" ht="31.2" hidden="1" x14ac:dyDescent="0.3">
      <c r="A202" s="101" t="s">
        <v>710</v>
      </c>
      <c r="B202" s="102" t="s">
        <v>685</v>
      </c>
      <c r="C202" s="103">
        <v>0</v>
      </c>
      <c r="D202" s="103">
        <v>0</v>
      </c>
      <c r="E202" s="103">
        <v>0</v>
      </c>
    </row>
    <row r="203" spans="1:5" ht="31.2" hidden="1" x14ac:dyDescent="0.3">
      <c r="A203" s="101" t="s">
        <v>712</v>
      </c>
      <c r="B203" s="102" t="s">
        <v>687</v>
      </c>
      <c r="C203" s="103">
        <v>0</v>
      </c>
      <c r="D203" s="103">
        <v>0</v>
      </c>
      <c r="E203" s="103">
        <v>0</v>
      </c>
    </row>
    <row r="204" spans="1:5" ht="46.8" hidden="1" x14ac:dyDescent="0.3">
      <c r="A204" s="101" t="s">
        <v>714</v>
      </c>
      <c r="B204" s="102" t="s">
        <v>689</v>
      </c>
      <c r="C204" s="103">
        <f t="shared" ref="C204" si="86">SUM(C205:C206)</f>
        <v>0</v>
      </c>
      <c r="D204" s="103">
        <f t="shared" ref="D204:E204" si="87">SUM(D205:D206)</f>
        <v>0</v>
      </c>
      <c r="E204" s="103">
        <f t="shared" si="87"/>
        <v>0</v>
      </c>
    </row>
    <row r="205" spans="1:5" ht="62.4" hidden="1" x14ac:dyDescent="0.3">
      <c r="A205" s="101" t="s">
        <v>716</v>
      </c>
      <c r="B205" s="102" t="s">
        <v>691</v>
      </c>
      <c r="C205" s="103">
        <v>0</v>
      </c>
      <c r="D205" s="103">
        <v>0</v>
      </c>
      <c r="E205" s="103">
        <v>0</v>
      </c>
    </row>
    <row r="206" spans="1:5" ht="46.8" hidden="1" x14ac:dyDescent="0.3">
      <c r="A206" s="101" t="s">
        <v>718</v>
      </c>
      <c r="B206" s="102" t="s">
        <v>693</v>
      </c>
      <c r="C206" s="103">
        <v>0</v>
      </c>
      <c r="D206" s="103">
        <v>0</v>
      </c>
      <c r="E206" s="103">
        <v>0</v>
      </c>
    </row>
    <row r="207" spans="1:5" ht="31.2" hidden="1" x14ac:dyDescent="0.3">
      <c r="A207" s="101" t="s">
        <v>720</v>
      </c>
      <c r="B207" s="102" t="s">
        <v>695</v>
      </c>
      <c r="C207" s="103">
        <f t="shared" ref="C207" si="88">SUM(C208:C219)</f>
        <v>0</v>
      </c>
      <c r="D207" s="103">
        <f t="shared" ref="D207:E207" si="89">SUM(D208:D219)</f>
        <v>0</v>
      </c>
      <c r="E207" s="103">
        <f t="shared" si="89"/>
        <v>0</v>
      </c>
    </row>
    <row r="208" spans="1:5" ht="46.8" hidden="1" x14ac:dyDescent="0.3">
      <c r="A208" s="101" t="s">
        <v>722</v>
      </c>
      <c r="B208" s="102" t="s">
        <v>697</v>
      </c>
      <c r="C208" s="103">
        <v>0</v>
      </c>
      <c r="D208" s="103">
        <v>0</v>
      </c>
      <c r="E208" s="103">
        <v>0</v>
      </c>
    </row>
    <row r="209" spans="1:5" ht="46.8" hidden="1" x14ac:dyDescent="0.3">
      <c r="A209" s="101" t="s">
        <v>724</v>
      </c>
      <c r="B209" s="102" t="s">
        <v>699</v>
      </c>
      <c r="C209" s="103">
        <v>0</v>
      </c>
      <c r="D209" s="103">
        <v>0</v>
      </c>
      <c r="E209" s="103">
        <v>0</v>
      </c>
    </row>
    <row r="210" spans="1:5" ht="31.2" hidden="1" x14ac:dyDescent="0.3">
      <c r="A210" s="101" t="s">
        <v>726</v>
      </c>
      <c r="B210" s="102" t="s">
        <v>701</v>
      </c>
      <c r="C210" s="103">
        <v>0</v>
      </c>
      <c r="D210" s="103">
        <v>0</v>
      </c>
      <c r="E210" s="103">
        <v>0</v>
      </c>
    </row>
    <row r="211" spans="1:5" ht="46.8" hidden="1" x14ac:dyDescent="0.3">
      <c r="A211" s="101" t="s">
        <v>728</v>
      </c>
      <c r="B211" s="102" t="s">
        <v>703</v>
      </c>
      <c r="C211" s="103">
        <v>0</v>
      </c>
      <c r="D211" s="103">
        <v>0</v>
      </c>
      <c r="E211" s="103">
        <v>0</v>
      </c>
    </row>
    <row r="212" spans="1:5" ht="31.2" hidden="1" x14ac:dyDescent="0.3">
      <c r="A212" s="101" t="s">
        <v>730</v>
      </c>
      <c r="B212" s="102" t="s">
        <v>705</v>
      </c>
      <c r="C212" s="103">
        <v>0</v>
      </c>
      <c r="D212" s="103">
        <v>0</v>
      </c>
      <c r="E212" s="103">
        <v>0</v>
      </c>
    </row>
    <row r="213" spans="1:5" ht="46.8" hidden="1" x14ac:dyDescent="0.3">
      <c r="A213" s="101" t="s">
        <v>732</v>
      </c>
      <c r="B213" s="102" t="s">
        <v>707</v>
      </c>
      <c r="C213" s="103">
        <v>0</v>
      </c>
      <c r="D213" s="103">
        <v>0</v>
      </c>
      <c r="E213" s="103">
        <v>0</v>
      </c>
    </row>
    <row r="214" spans="1:5" ht="46.8" hidden="1" x14ac:dyDescent="0.3">
      <c r="A214" s="101" t="s">
        <v>734</v>
      </c>
      <c r="B214" s="102" t="s">
        <v>709</v>
      </c>
      <c r="C214" s="103">
        <v>0</v>
      </c>
      <c r="D214" s="103">
        <v>0</v>
      </c>
      <c r="E214" s="103">
        <v>0</v>
      </c>
    </row>
    <row r="215" spans="1:5" ht="31.2" hidden="1" x14ac:dyDescent="0.3">
      <c r="A215" s="101" t="s">
        <v>736</v>
      </c>
      <c r="B215" s="102" t="s">
        <v>711</v>
      </c>
      <c r="C215" s="103">
        <v>0</v>
      </c>
      <c r="D215" s="103">
        <v>0</v>
      </c>
      <c r="E215" s="103">
        <v>0</v>
      </c>
    </row>
    <row r="216" spans="1:5" ht="31.2" hidden="1" x14ac:dyDescent="0.3">
      <c r="A216" s="101" t="s">
        <v>738</v>
      </c>
      <c r="B216" s="102" t="s">
        <v>713</v>
      </c>
      <c r="C216" s="103">
        <v>0</v>
      </c>
      <c r="D216" s="103">
        <v>0</v>
      </c>
      <c r="E216" s="103">
        <v>0</v>
      </c>
    </row>
    <row r="217" spans="1:5" ht="46.8" hidden="1" x14ac:dyDescent="0.3">
      <c r="A217" s="101" t="s">
        <v>740</v>
      </c>
      <c r="B217" s="102" t="s">
        <v>715</v>
      </c>
      <c r="C217" s="103">
        <v>0</v>
      </c>
      <c r="D217" s="103">
        <v>0</v>
      </c>
      <c r="E217" s="103">
        <v>0</v>
      </c>
    </row>
    <row r="218" spans="1:5" ht="46.8" hidden="1" x14ac:dyDescent="0.3">
      <c r="A218" s="101" t="s">
        <v>742</v>
      </c>
      <c r="B218" s="102" t="s">
        <v>717</v>
      </c>
      <c r="C218" s="103">
        <v>0</v>
      </c>
      <c r="D218" s="103">
        <v>0</v>
      </c>
      <c r="E218" s="103">
        <v>0</v>
      </c>
    </row>
    <row r="219" spans="1:5" ht="31.2" hidden="1" x14ac:dyDescent="0.3">
      <c r="A219" s="101" t="s">
        <v>744</v>
      </c>
      <c r="B219" s="102" t="s">
        <v>719</v>
      </c>
      <c r="C219" s="103">
        <v>0</v>
      </c>
      <c r="D219" s="103">
        <v>0</v>
      </c>
      <c r="E219" s="103">
        <v>0</v>
      </c>
    </row>
    <row r="220" spans="1:5" ht="31.2" x14ac:dyDescent="0.3">
      <c r="A220" s="104" t="s">
        <v>746</v>
      </c>
      <c r="B220" s="105" t="s">
        <v>721</v>
      </c>
      <c r="C220" s="106">
        <f>SUM(C233:C235)</f>
        <v>0</v>
      </c>
      <c r="D220" s="106">
        <f t="shared" ref="D220:E220" si="90">SUM(D233:D235)</f>
        <v>947289</v>
      </c>
      <c r="E220" s="106">
        <f t="shared" si="90"/>
        <v>947289</v>
      </c>
    </row>
    <row r="221" spans="1:5" ht="31.2" hidden="1" x14ac:dyDescent="0.3">
      <c r="A221" s="101" t="s">
        <v>747</v>
      </c>
      <c r="B221" s="102" t="s">
        <v>723</v>
      </c>
      <c r="C221" s="103">
        <v>0</v>
      </c>
      <c r="D221" s="103">
        <v>0</v>
      </c>
      <c r="E221" s="103">
        <v>0</v>
      </c>
    </row>
    <row r="222" spans="1:5" ht="46.8" hidden="1" x14ac:dyDescent="0.3">
      <c r="A222" s="101" t="s">
        <v>749</v>
      </c>
      <c r="B222" s="102" t="s">
        <v>725</v>
      </c>
      <c r="C222" s="103">
        <v>0</v>
      </c>
      <c r="D222" s="103">
        <v>0</v>
      </c>
      <c r="E222" s="103">
        <v>0</v>
      </c>
    </row>
    <row r="223" spans="1:5" ht="31.2" hidden="1" x14ac:dyDescent="0.3">
      <c r="A223" s="101" t="s">
        <v>751</v>
      </c>
      <c r="B223" s="102" t="s">
        <v>727</v>
      </c>
      <c r="C223" s="103">
        <v>0</v>
      </c>
      <c r="D223" s="103">
        <v>0</v>
      </c>
      <c r="E223" s="103">
        <v>0</v>
      </c>
    </row>
    <row r="224" spans="1:5" ht="31.2" hidden="1" x14ac:dyDescent="0.3">
      <c r="A224" s="101" t="s">
        <v>753</v>
      </c>
      <c r="B224" s="102" t="s">
        <v>729</v>
      </c>
      <c r="C224" s="103">
        <v>0</v>
      </c>
      <c r="D224" s="103">
        <v>0</v>
      </c>
      <c r="E224" s="103">
        <v>0</v>
      </c>
    </row>
    <row r="225" spans="1:5" ht="46.8" hidden="1" x14ac:dyDescent="0.3">
      <c r="A225" s="101" t="s">
        <v>755</v>
      </c>
      <c r="B225" s="102" t="s">
        <v>731</v>
      </c>
      <c r="C225" s="103">
        <f t="shared" ref="C225" si="91">SUM(C226:C227)</f>
        <v>0</v>
      </c>
      <c r="D225" s="103">
        <f t="shared" ref="D225:E225" si="92">SUM(D226:D227)</f>
        <v>0</v>
      </c>
      <c r="E225" s="103">
        <f t="shared" si="92"/>
        <v>0</v>
      </c>
    </row>
    <row r="226" spans="1:5" ht="62.4" hidden="1" x14ac:dyDescent="0.3">
      <c r="A226" s="101" t="s">
        <v>756</v>
      </c>
      <c r="B226" s="102" t="s">
        <v>733</v>
      </c>
      <c r="C226" s="103">
        <v>0</v>
      </c>
      <c r="D226" s="103">
        <v>0</v>
      </c>
      <c r="E226" s="103">
        <v>0</v>
      </c>
    </row>
    <row r="227" spans="1:5" ht="46.8" hidden="1" x14ac:dyDescent="0.3">
      <c r="A227" s="101" t="s">
        <v>757</v>
      </c>
      <c r="B227" s="102" t="s">
        <v>735</v>
      </c>
      <c r="C227" s="103">
        <v>0</v>
      </c>
      <c r="D227" s="103">
        <v>0</v>
      </c>
      <c r="E227" s="103">
        <v>0</v>
      </c>
    </row>
    <row r="228" spans="1:5" ht="31.2" hidden="1" x14ac:dyDescent="0.3">
      <c r="A228" s="101" t="s">
        <v>758</v>
      </c>
      <c r="B228" s="102" t="s">
        <v>737</v>
      </c>
      <c r="C228" s="103">
        <v>0</v>
      </c>
      <c r="D228" s="103">
        <v>0</v>
      </c>
      <c r="E228" s="103">
        <v>0</v>
      </c>
    </row>
    <row r="229" spans="1:5" ht="31.2" hidden="1" x14ac:dyDescent="0.3">
      <c r="A229" s="101" t="s">
        <v>759</v>
      </c>
      <c r="B229" s="102" t="s">
        <v>739</v>
      </c>
      <c r="C229" s="103">
        <v>0</v>
      </c>
      <c r="D229" s="103">
        <v>0</v>
      </c>
      <c r="E229" s="103">
        <v>0</v>
      </c>
    </row>
    <row r="230" spans="1:5" ht="46.8" hidden="1" x14ac:dyDescent="0.3">
      <c r="A230" s="101" t="s">
        <v>760</v>
      </c>
      <c r="B230" s="102" t="s">
        <v>741</v>
      </c>
      <c r="C230" s="103">
        <f t="shared" ref="C230" si="93">SUM(C231:C232)</f>
        <v>0</v>
      </c>
      <c r="D230" s="103">
        <f t="shared" ref="D230:E230" si="94">SUM(D231:D232)</f>
        <v>0</v>
      </c>
      <c r="E230" s="103">
        <f t="shared" si="94"/>
        <v>0</v>
      </c>
    </row>
    <row r="231" spans="1:5" ht="62.4" hidden="1" x14ac:dyDescent="0.3">
      <c r="A231" s="101" t="s">
        <v>762</v>
      </c>
      <c r="B231" s="102" t="s">
        <v>743</v>
      </c>
      <c r="C231" s="103">
        <v>0</v>
      </c>
      <c r="D231" s="103">
        <v>0</v>
      </c>
      <c r="E231" s="103">
        <v>0</v>
      </c>
    </row>
    <row r="232" spans="1:5" ht="46.8" hidden="1" x14ac:dyDescent="0.3">
      <c r="A232" s="101" t="s">
        <v>763</v>
      </c>
      <c r="B232" s="102" t="s">
        <v>745</v>
      </c>
      <c r="C232" s="103">
        <v>0</v>
      </c>
      <c r="D232" s="103">
        <v>0</v>
      </c>
      <c r="E232" s="103">
        <v>0</v>
      </c>
    </row>
    <row r="233" spans="1:5" ht="31.2" x14ac:dyDescent="0.3">
      <c r="A233" s="101"/>
      <c r="B233" s="102" t="s">
        <v>671</v>
      </c>
      <c r="C233" s="103">
        <v>0</v>
      </c>
      <c r="D233" s="103">
        <v>3765</v>
      </c>
      <c r="E233" s="103">
        <v>3765</v>
      </c>
    </row>
    <row r="234" spans="1:5" ht="31.2" x14ac:dyDescent="0.3">
      <c r="A234" s="101"/>
      <c r="B234" s="102" t="s">
        <v>675</v>
      </c>
      <c r="C234" s="103">
        <v>0</v>
      </c>
      <c r="D234" s="103">
        <v>783924</v>
      </c>
      <c r="E234" s="103">
        <v>783924</v>
      </c>
    </row>
    <row r="235" spans="1:5" ht="31.2" x14ac:dyDescent="0.3">
      <c r="A235" s="101"/>
      <c r="B235" s="102" t="s">
        <v>677</v>
      </c>
      <c r="C235" s="103">
        <v>0</v>
      </c>
      <c r="D235" s="103">
        <v>159600</v>
      </c>
      <c r="E235" s="103">
        <v>159600</v>
      </c>
    </row>
    <row r="236" spans="1:5" ht="46.8" x14ac:dyDescent="0.3">
      <c r="A236" s="101" t="s">
        <v>764</v>
      </c>
      <c r="B236" s="102" t="s">
        <v>915</v>
      </c>
      <c r="C236" s="103">
        <f t="shared" ref="C236" si="95">SUM(C237:C246)</f>
        <v>1017608</v>
      </c>
      <c r="D236" s="103">
        <v>-101673</v>
      </c>
      <c r="E236" s="103">
        <v>915935</v>
      </c>
    </row>
    <row r="237" spans="1:5" ht="46.8" hidden="1" x14ac:dyDescent="0.3">
      <c r="A237" s="101" t="s">
        <v>765</v>
      </c>
      <c r="B237" s="102" t="s">
        <v>748</v>
      </c>
      <c r="C237" s="103">
        <v>0</v>
      </c>
      <c r="D237" s="103">
        <v>0</v>
      </c>
      <c r="E237" s="103">
        <v>0</v>
      </c>
    </row>
    <row r="238" spans="1:5" ht="31.2" hidden="1" x14ac:dyDescent="0.3">
      <c r="A238" s="101" t="s">
        <v>766</v>
      </c>
      <c r="B238" s="102" t="s">
        <v>750</v>
      </c>
      <c r="C238" s="103">
        <v>0</v>
      </c>
      <c r="D238" s="103">
        <v>0</v>
      </c>
      <c r="E238" s="103">
        <v>0</v>
      </c>
    </row>
    <row r="239" spans="1:5" ht="31.2" hidden="1" x14ac:dyDescent="0.3">
      <c r="A239" s="101" t="s">
        <v>768</v>
      </c>
      <c r="B239" s="102" t="s">
        <v>752</v>
      </c>
      <c r="C239" s="103">
        <v>0</v>
      </c>
      <c r="D239" s="103">
        <v>0</v>
      </c>
      <c r="E239" s="103">
        <v>0</v>
      </c>
    </row>
    <row r="240" spans="1:5" ht="46.8" hidden="1" x14ac:dyDescent="0.3">
      <c r="A240" s="101" t="s">
        <v>770</v>
      </c>
      <c r="B240" s="102" t="s">
        <v>754</v>
      </c>
      <c r="C240" s="103">
        <v>0</v>
      </c>
      <c r="D240" s="103">
        <v>0</v>
      </c>
      <c r="E240" s="103">
        <v>0</v>
      </c>
    </row>
    <row r="241" spans="1:5" ht="46.8" x14ac:dyDescent="0.3">
      <c r="A241" s="101" t="s">
        <v>772</v>
      </c>
      <c r="B241" s="102" t="s">
        <v>916</v>
      </c>
      <c r="C241" s="103">
        <v>1017608</v>
      </c>
      <c r="D241" s="103">
        <v>-101673</v>
      </c>
      <c r="E241" s="103">
        <v>915935</v>
      </c>
    </row>
    <row r="242" spans="1:5" ht="31.2" hidden="1" x14ac:dyDescent="0.3">
      <c r="A242" s="101" t="s">
        <v>773</v>
      </c>
      <c r="B242" s="102" t="s">
        <v>917</v>
      </c>
      <c r="C242" s="103">
        <v>0</v>
      </c>
      <c r="D242" s="103">
        <v>0</v>
      </c>
      <c r="E242" s="103">
        <v>0</v>
      </c>
    </row>
    <row r="243" spans="1:5" ht="31.2" hidden="1" x14ac:dyDescent="0.3">
      <c r="A243" s="101" t="s">
        <v>775</v>
      </c>
      <c r="B243" s="102" t="s">
        <v>918</v>
      </c>
      <c r="C243" s="103">
        <v>0</v>
      </c>
      <c r="D243" s="103">
        <v>0</v>
      </c>
      <c r="E243" s="103">
        <v>0</v>
      </c>
    </row>
    <row r="244" spans="1:5" ht="46.8" hidden="1" x14ac:dyDescent="0.3">
      <c r="A244" s="101" t="s">
        <v>777</v>
      </c>
      <c r="B244" s="102" t="s">
        <v>919</v>
      </c>
      <c r="C244" s="103">
        <v>0</v>
      </c>
      <c r="D244" s="103">
        <v>0</v>
      </c>
      <c r="E244" s="103">
        <v>0</v>
      </c>
    </row>
    <row r="245" spans="1:5" ht="46.8" hidden="1" x14ac:dyDescent="0.3">
      <c r="A245" s="101" t="s">
        <v>779</v>
      </c>
      <c r="B245" s="102" t="s">
        <v>920</v>
      </c>
      <c r="C245" s="103">
        <v>0</v>
      </c>
      <c r="D245" s="103">
        <v>0</v>
      </c>
      <c r="E245" s="103">
        <v>0</v>
      </c>
    </row>
    <row r="246" spans="1:5" ht="31.2" hidden="1" x14ac:dyDescent="0.3">
      <c r="A246" s="101" t="s">
        <v>781</v>
      </c>
      <c r="B246" s="102" t="s">
        <v>921</v>
      </c>
      <c r="C246" s="103">
        <v>0</v>
      </c>
      <c r="D246" s="103">
        <v>0</v>
      </c>
      <c r="E246" s="103">
        <v>0</v>
      </c>
    </row>
    <row r="247" spans="1:5" ht="31.2" x14ac:dyDescent="0.3">
      <c r="A247" s="104" t="s">
        <v>783</v>
      </c>
      <c r="B247" s="105" t="s">
        <v>761</v>
      </c>
      <c r="C247" s="106">
        <f>+C221+C222+C223+C224+C225+C228+C229+C230+C236</f>
        <v>1017608</v>
      </c>
      <c r="D247" s="106">
        <f>+D221+D222+D223+D224+D225+D228+D229+D230+D236</f>
        <v>-101673</v>
      </c>
      <c r="E247" s="106">
        <f>+E221+E222+E223+E224+E225+E228+E229+E230+E236</f>
        <v>915935</v>
      </c>
    </row>
    <row r="248" spans="1:5" x14ac:dyDescent="0.3">
      <c r="A248" s="101" t="s">
        <v>785</v>
      </c>
      <c r="B248" s="102" t="s">
        <v>922</v>
      </c>
      <c r="C248" s="103">
        <v>2497926</v>
      </c>
      <c r="D248" s="103">
        <v>-968656</v>
      </c>
      <c r="E248" s="103">
        <v>1529270</v>
      </c>
    </row>
    <row r="249" spans="1:5" ht="31.2" hidden="1" x14ac:dyDescent="0.3">
      <c r="A249" s="101" t="s">
        <v>787</v>
      </c>
      <c r="B249" s="102" t="s">
        <v>767</v>
      </c>
      <c r="C249" s="103">
        <v>0</v>
      </c>
      <c r="D249" s="103">
        <v>0</v>
      </c>
      <c r="E249" s="103">
        <v>0</v>
      </c>
    </row>
    <row r="250" spans="1:5" ht="31.2" x14ac:dyDescent="0.3">
      <c r="A250" s="101" t="s">
        <v>789</v>
      </c>
      <c r="B250" s="102" t="s">
        <v>769</v>
      </c>
      <c r="C250" s="103">
        <v>0</v>
      </c>
      <c r="D250" s="103">
        <v>4420</v>
      </c>
      <c r="E250" s="103">
        <v>4420</v>
      </c>
    </row>
    <row r="251" spans="1:5" hidden="1" x14ac:dyDescent="0.3">
      <c r="A251" s="101" t="s">
        <v>791</v>
      </c>
      <c r="B251" s="102" t="s">
        <v>771</v>
      </c>
      <c r="C251" s="103">
        <v>0</v>
      </c>
      <c r="D251" s="103">
        <v>0</v>
      </c>
      <c r="E251" s="103">
        <v>0</v>
      </c>
    </row>
    <row r="252" spans="1:5" ht="46.8" hidden="1" x14ac:dyDescent="0.3">
      <c r="A252" s="101" t="s">
        <v>793</v>
      </c>
      <c r="B252" s="102" t="s">
        <v>923</v>
      </c>
      <c r="C252" s="103">
        <v>0</v>
      </c>
      <c r="D252" s="103">
        <v>0</v>
      </c>
      <c r="E252" s="103">
        <v>0</v>
      </c>
    </row>
    <row r="253" spans="1:5" ht="31.2" hidden="1" x14ac:dyDescent="0.3">
      <c r="A253" s="101" t="s">
        <v>795</v>
      </c>
      <c r="B253" s="102" t="s">
        <v>774</v>
      </c>
      <c r="C253" s="103">
        <v>0</v>
      </c>
      <c r="D253" s="103">
        <v>0</v>
      </c>
      <c r="E253" s="103">
        <v>0</v>
      </c>
    </row>
    <row r="254" spans="1:5" ht="31.2" hidden="1" x14ac:dyDescent="0.3">
      <c r="A254" s="101" t="s">
        <v>797</v>
      </c>
      <c r="B254" s="102" t="s">
        <v>776</v>
      </c>
      <c r="C254" s="103">
        <v>0</v>
      </c>
      <c r="D254" s="103">
        <v>0</v>
      </c>
      <c r="E254" s="103">
        <v>0</v>
      </c>
    </row>
    <row r="255" spans="1:5" ht="31.2" hidden="1" x14ac:dyDescent="0.3">
      <c r="A255" s="101" t="s">
        <v>924</v>
      </c>
      <c r="B255" s="102" t="s">
        <v>778</v>
      </c>
      <c r="C255" s="103">
        <v>0</v>
      </c>
      <c r="D255" s="103">
        <v>0</v>
      </c>
      <c r="E255" s="103">
        <v>0</v>
      </c>
    </row>
    <row r="256" spans="1:5" ht="31.2" hidden="1" x14ac:dyDescent="0.3">
      <c r="A256" s="101" t="s">
        <v>925</v>
      </c>
      <c r="B256" s="102" t="s">
        <v>780</v>
      </c>
      <c r="C256" s="103">
        <v>0</v>
      </c>
      <c r="D256" s="103">
        <v>0</v>
      </c>
      <c r="E256" s="103">
        <v>0</v>
      </c>
    </row>
    <row r="257" spans="1:5" ht="31.2" hidden="1" x14ac:dyDescent="0.3">
      <c r="A257" s="101" t="s">
        <v>926</v>
      </c>
      <c r="B257" s="102" t="s">
        <v>782</v>
      </c>
      <c r="C257" s="103">
        <v>0</v>
      </c>
      <c r="D257" s="103">
        <v>0</v>
      </c>
      <c r="E257" s="103">
        <v>0</v>
      </c>
    </row>
    <row r="258" spans="1:5" ht="31.2" x14ac:dyDescent="0.3">
      <c r="A258" s="104" t="s">
        <v>927</v>
      </c>
      <c r="B258" s="105" t="s">
        <v>784</v>
      </c>
      <c r="C258" s="106">
        <f t="shared" ref="C258" si="96">SUM(C248:C257)</f>
        <v>2497926</v>
      </c>
      <c r="D258" s="106">
        <f t="shared" ref="D258:E258" si="97">SUM(D248:D257)</f>
        <v>-964236</v>
      </c>
      <c r="E258" s="106">
        <f t="shared" si="97"/>
        <v>1533690</v>
      </c>
    </row>
    <row r="259" spans="1:5" x14ac:dyDescent="0.3">
      <c r="A259" s="104" t="s">
        <v>928</v>
      </c>
      <c r="B259" s="105" t="s">
        <v>786</v>
      </c>
      <c r="C259" s="106">
        <f>+C220+C247+C258</f>
        <v>3515534</v>
      </c>
      <c r="D259" s="106">
        <f>+D220+D247+D258</f>
        <v>-118620</v>
      </c>
      <c r="E259" s="106">
        <f>+E220+E247+E258</f>
        <v>3396914</v>
      </c>
    </row>
    <row r="260" spans="1:5" ht="31.2" x14ac:dyDescent="0.3">
      <c r="A260" s="104" t="s">
        <v>929</v>
      </c>
      <c r="B260" s="105" t="s">
        <v>788</v>
      </c>
      <c r="C260" s="106">
        <v>0</v>
      </c>
      <c r="D260" s="106">
        <v>0</v>
      </c>
      <c r="E260" s="106">
        <v>0</v>
      </c>
    </row>
    <row r="261" spans="1:5" ht="31.2" hidden="1" x14ac:dyDescent="0.3">
      <c r="A261" s="101" t="s">
        <v>930</v>
      </c>
      <c r="B261" s="102" t="s">
        <v>790</v>
      </c>
      <c r="C261" s="103">
        <v>0</v>
      </c>
      <c r="D261" s="103">
        <v>0</v>
      </c>
      <c r="E261" s="103">
        <v>0</v>
      </c>
    </row>
    <row r="262" spans="1:5" ht="31.2" x14ac:dyDescent="0.3">
      <c r="A262" s="101" t="s">
        <v>931</v>
      </c>
      <c r="B262" s="102" t="s">
        <v>792</v>
      </c>
      <c r="C262" s="103">
        <v>984030</v>
      </c>
      <c r="D262" s="103">
        <v>9359</v>
      </c>
      <c r="E262" s="103">
        <v>993389</v>
      </c>
    </row>
    <row r="263" spans="1:5" x14ac:dyDescent="0.3">
      <c r="A263" s="101" t="s">
        <v>932</v>
      </c>
      <c r="B263" s="102" t="s">
        <v>794</v>
      </c>
      <c r="C263" s="103">
        <v>30854656</v>
      </c>
      <c r="D263" s="103">
        <v>0</v>
      </c>
      <c r="E263" s="103">
        <v>30854656</v>
      </c>
    </row>
    <row r="264" spans="1:5" ht="31.2" x14ac:dyDescent="0.3">
      <c r="A264" s="104" t="s">
        <v>933</v>
      </c>
      <c r="B264" s="105" t="s">
        <v>796</v>
      </c>
      <c r="C264" s="106">
        <f t="shared" ref="C264" si="98">SUM(C261:C263)</f>
        <v>31838686</v>
      </c>
      <c r="D264" s="106">
        <f t="shared" ref="D264:E264" si="99">SUM(D261:D263)</f>
        <v>9359</v>
      </c>
      <c r="E264" s="106">
        <f t="shared" si="99"/>
        <v>31848045</v>
      </c>
    </row>
    <row r="265" spans="1:5" x14ac:dyDescent="0.3">
      <c r="A265" s="194" t="s">
        <v>934</v>
      </c>
      <c r="B265" s="195" t="s">
        <v>798</v>
      </c>
      <c r="C265" s="196">
        <f>+C194+C259+C260+C264</f>
        <v>736279509</v>
      </c>
      <c r="D265" s="196">
        <f>+D194+D259+D260+D264</f>
        <v>-14472661</v>
      </c>
      <c r="E265" s="196">
        <f>+E194+E259+E260+E264</f>
        <v>721806848</v>
      </c>
    </row>
  </sheetData>
  <mergeCells count="4">
    <mergeCell ref="F3:G3"/>
    <mergeCell ref="A3:E3"/>
    <mergeCell ref="A2:E2"/>
    <mergeCell ref="A1:E1"/>
  </mergeCells>
  <printOptions horizontalCentered="1" verticalCentered="1"/>
  <pageMargins left="0" right="0" top="0" bottom="0" header="0.31496062992125984" footer="0.31496062992125984"/>
  <pageSetup paperSize="9" scale="97" fitToHeight="2" orientation="portrait" r:id="rId1"/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4"/>
  <sheetViews>
    <sheetView workbookViewId="0">
      <selection activeCell="B6" sqref="B6"/>
    </sheetView>
  </sheetViews>
  <sheetFormatPr defaultColWidth="9.109375" defaultRowHeight="13.8" x14ac:dyDescent="0.25"/>
  <cols>
    <col min="1" max="1" width="62.109375" style="59" customWidth="1"/>
    <col min="2" max="2" width="18.44140625" style="59" customWidth="1"/>
    <col min="3" max="16384" width="9.109375" style="59"/>
  </cols>
  <sheetData>
    <row r="1" spans="1:8" ht="15.6" x14ac:dyDescent="0.3">
      <c r="A1" s="293" t="s">
        <v>1132</v>
      </c>
      <c r="B1" s="293"/>
      <c r="C1" s="55"/>
      <c r="D1" s="55"/>
      <c r="E1" s="55"/>
      <c r="F1" s="55"/>
      <c r="G1" s="55"/>
      <c r="H1" s="55"/>
    </row>
    <row r="2" spans="1:8" ht="36.75" customHeight="1" x14ac:dyDescent="0.3">
      <c r="A2" s="297"/>
      <c r="B2" s="297"/>
      <c r="C2" s="55"/>
      <c r="D2" s="55"/>
      <c r="E2" s="55"/>
      <c r="F2" s="55"/>
      <c r="G2" s="55"/>
      <c r="H2" s="55"/>
    </row>
    <row r="3" spans="1:8" ht="15.6" x14ac:dyDescent="0.3">
      <c r="A3" s="293" t="s">
        <v>799</v>
      </c>
      <c r="B3" s="293"/>
      <c r="C3" s="55"/>
      <c r="F3" s="14"/>
      <c r="G3" s="14"/>
      <c r="H3" s="55"/>
    </row>
    <row r="4" spans="1:8" ht="16.2" x14ac:dyDescent="0.35">
      <c r="B4" s="70" t="str">
        <f>+'1.rovatösszesenek'!D5</f>
        <v>adatok Ft-ban</v>
      </c>
      <c r="C4" s="68"/>
    </row>
    <row r="5" spans="1:8" ht="16.8" x14ac:dyDescent="0.3">
      <c r="A5" s="187" t="s">
        <v>308</v>
      </c>
      <c r="B5" s="187" t="s">
        <v>820</v>
      </c>
    </row>
    <row r="6" spans="1:8" ht="18.899999999999999" customHeight="1" x14ac:dyDescent="0.25">
      <c r="A6" s="60" t="s">
        <v>801</v>
      </c>
      <c r="B6" s="61">
        <v>68223035</v>
      </c>
    </row>
    <row r="7" spans="1:8" ht="18.899999999999999" customHeight="1" x14ac:dyDescent="0.25">
      <c r="A7" s="60" t="s">
        <v>802</v>
      </c>
      <c r="B7" s="61">
        <v>56281759</v>
      </c>
    </row>
    <row r="8" spans="1:8" ht="18.899999999999999" customHeight="1" x14ac:dyDescent="0.25">
      <c r="A8" s="185" t="s">
        <v>803</v>
      </c>
      <c r="B8" s="186">
        <f>+B6-B7</f>
        <v>11941276</v>
      </c>
    </row>
    <row r="9" spans="1:8" ht="18.899999999999999" customHeight="1" x14ac:dyDescent="0.25">
      <c r="A9" s="60" t="s">
        <v>804</v>
      </c>
      <c r="B9" s="61">
        <v>22612957</v>
      </c>
    </row>
    <row r="10" spans="1:8" ht="18.899999999999999" customHeight="1" x14ac:dyDescent="0.25">
      <c r="A10" s="60" t="s">
        <v>805</v>
      </c>
      <c r="B10" s="61">
        <v>2086059</v>
      </c>
    </row>
    <row r="11" spans="1:8" ht="18.899999999999999" customHeight="1" x14ac:dyDescent="0.25">
      <c r="A11" s="185" t="s">
        <v>806</v>
      </c>
      <c r="B11" s="186">
        <f>+B9-B10</f>
        <v>20526898</v>
      </c>
    </row>
    <row r="12" spans="1:8" ht="18.899999999999999" customHeight="1" x14ac:dyDescent="0.25">
      <c r="A12" s="185" t="s">
        <v>807</v>
      </c>
      <c r="B12" s="186">
        <f>+B8+B11</f>
        <v>32468174</v>
      </c>
    </row>
    <row r="13" spans="1:8" ht="18.899999999999999" customHeight="1" x14ac:dyDescent="0.25">
      <c r="A13" s="60" t="s">
        <v>808</v>
      </c>
      <c r="B13" s="61">
        <v>0</v>
      </c>
    </row>
    <row r="14" spans="1:8" ht="18.899999999999999" customHeight="1" x14ac:dyDescent="0.25">
      <c r="A14" s="60" t="s">
        <v>809</v>
      </c>
      <c r="B14" s="61">
        <v>0</v>
      </c>
    </row>
    <row r="15" spans="1:8" ht="18.899999999999999" customHeight="1" x14ac:dyDescent="0.25">
      <c r="A15" s="62" t="s">
        <v>810</v>
      </c>
      <c r="B15" s="63">
        <f>+B13-B14</f>
        <v>0</v>
      </c>
    </row>
    <row r="16" spans="1:8" ht="18.899999999999999" customHeight="1" x14ac:dyDescent="0.25">
      <c r="A16" s="60" t="s">
        <v>811</v>
      </c>
      <c r="B16" s="61">
        <v>0</v>
      </c>
    </row>
    <row r="17" spans="1:2" ht="18.899999999999999" customHeight="1" x14ac:dyDescent="0.25">
      <c r="A17" s="60" t="s">
        <v>812</v>
      </c>
      <c r="B17" s="61">
        <v>0</v>
      </c>
    </row>
    <row r="18" spans="1:2" ht="18.899999999999999" customHeight="1" x14ac:dyDescent="0.25">
      <c r="A18" s="62" t="s">
        <v>813</v>
      </c>
      <c r="B18" s="63">
        <f>+B16-B17</f>
        <v>0</v>
      </c>
    </row>
    <row r="19" spans="1:2" ht="18.899999999999999" customHeight="1" x14ac:dyDescent="0.25">
      <c r="A19" s="62" t="s">
        <v>814</v>
      </c>
      <c r="B19" s="63">
        <f>+B15+B18</f>
        <v>0</v>
      </c>
    </row>
    <row r="20" spans="1:2" ht="18.899999999999999" customHeight="1" x14ac:dyDescent="0.25">
      <c r="A20" s="185" t="s">
        <v>815</v>
      </c>
      <c r="B20" s="186">
        <f>+B12+B19</f>
        <v>32468174</v>
      </c>
    </row>
    <row r="21" spans="1:2" x14ac:dyDescent="0.25">
      <c r="A21" s="185" t="s">
        <v>816</v>
      </c>
      <c r="B21" s="186">
        <v>3396915</v>
      </c>
    </row>
    <row r="22" spans="1:2" x14ac:dyDescent="0.25">
      <c r="A22" s="185" t="s">
        <v>817</v>
      </c>
      <c r="B22" s="186">
        <f>+B12-B21</f>
        <v>29071259</v>
      </c>
    </row>
    <row r="23" spans="1:2" ht="26.4" x14ac:dyDescent="0.25">
      <c r="A23" s="62" t="s">
        <v>818</v>
      </c>
      <c r="B23" s="63">
        <f>+B19*0.1</f>
        <v>0</v>
      </c>
    </row>
    <row r="24" spans="1:2" x14ac:dyDescent="0.25">
      <c r="A24" s="62" t="s">
        <v>819</v>
      </c>
      <c r="B24" s="63">
        <f>+B19-B23</f>
        <v>0</v>
      </c>
    </row>
  </sheetData>
  <mergeCells count="3">
    <mergeCell ref="A1:B1"/>
    <mergeCell ref="A2:B2"/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9"/>
  <sheetViews>
    <sheetView topLeftCell="A52" workbookViewId="0">
      <selection sqref="A1:D1"/>
    </sheetView>
  </sheetViews>
  <sheetFormatPr defaultColWidth="9.109375" defaultRowHeight="15.6" x14ac:dyDescent="0.3"/>
  <cols>
    <col min="1" max="1" width="64.88671875" style="64" customWidth="1"/>
    <col min="2" max="2" width="12.5546875" style="64" bestFit="1" customWidth="1"/>
    <col min="3" max="3" width="15.6640625" style="64" customWidth="1"/>
    <col min="4" max="4" width="13.5546875" style="64" customWidth="1"/>
    <col min="5" max="16384" width="9.109375" style="64"/>
  </cols>
  <sheetData>
    <row r="1" spans="1:10" x14ac:dyDescent="0.3">
      <c r="A1" s="293" t="s">
        <v>1096</v>
      </c>
      <c r="B1" s="293"/>
      <c r="C1" s="293"/>
      <c r="D1" s="293"/>
      <c r="E1" s="55"/>
      <c r="F1" s="55"/>
      <c r="G1" s="55"/>
      <c r="H1" s="55"/>
    </row>
    <row r="2" spans="1:10" x14ac:dyDescent="0.3">
      <c r="A2" s="293">
        <f>+'1.rovatösszesenek'!A3</f>
        <v>0</v>
      </c>
      <c r="B2" s="293"/>
      <c r="C2" s="293"/>
      <c r="D2" s="293"/>
      <c r="E2" s="55"/>
      <c r="F2" s="55"/>
      <c r="G2" s="55"/>
      <c r="H2" s="55"/>
    </row>
    <row r="3" spans="1:10" x14ac:dyDescent="0.3">
      <c r="A3" s="293" t="s">
        <v>800</v>
      </c>
      <c r="B3" s="293"/>
      <c r="C3" s="293"/>
      <c r="D3" s="293"/>
      <c r="E3" s="55"/>
      <c r="F3" s="55"/>
      <c r="G3" s="55"/>
      <c r="H3" s="55"/>
    </row>
    <row r="4" spans="1:10" ht="16.2" x14ac:dyDescent="0.35">
      <c r="A4" s="69"/>
      <c r="B4" s="69"/>
      <c r="C4" s="69"/>
      <c r="D4" s="70" t="str">
        <f>+'1.rovatösszesenek'!D5</f>
        <v>adatok Ft-ban</v>
      </c>
      <c r="E4" s="70"/>
      <c r="G4" s="69"/>
      <c r="H4" s="69"/>
      <c r="I4" s="70"/>
      <c r="J4" s="70"/>
    </row>
    <row r="5" spans="1:10" ht="31.2" x14ac:dyDescent="0.3">
      <c r="A5" s="107" t="s">
        <v>308</v>
      </c>
      <c r="B5" s="107" t="s">
        <v>487</v>
      </c>
      <c r="C5" s="107" t="s">
        <v>821</v>
      </c>
      <c r="D5" s="107" t="s">
        <v>822</v>
      </c>
    </row>
    <row r="6" spans="1:10" x14ac:dyDescent="0.3">
      <c r="A6" s="108" t="s">
        <v>935</v>
      </c>
      <c r="B6" s="109">
        <v>23716084</v>
      </c>
      <c r="C6" s="109">
        <v>0</v>
      </c>
      <c r="D6" s="109">
        <v>28722154</v>
      </c>
    </row>
    <row r="7" spans="1:10" ht="31.2" x14ac:dyDescent="0.3">
      <c r="A7" s="108" t="s">
        <v>936</v>
      </c>
      <c r="B7" s="109">
        <v>1155270</v>
      </c>
      <c r="C7" s="109">
        <v>0</v>
      </c>
      <c r="D7" s="109">
        <v>616030</v>
      </c>
    </row>
    <row r="8" spans="1:10" x14ac:dyDescent="0.3">
      <c r="A8" s="108" t="s">
        <v>937</v>
      </c>
      <c r="B8" s="109">
        <v>0</v>
      </c>
      <c r="C8" s="109">
        <v>0</v>
      </c>
      <c r="D8" s="109">
        <v>0</v>
      </c>
    </row>
    <row r="9" spans="1:10" x14ac:dyDescent="0.3">
      <c r="A9" s="110" t="s">
        <v>938</v>
      </c>
      <c r="B9" s="111">
        <f>SUM(B6:B8)</f>
        <v>24871354</v>
      </c>
      <c r="C9" s="111">
        <f t="shared" ref="C9:D9" si="0">SUM(C6:C8)</f>
        <v>0</v>
      </c>
      <c r="D9" s="111">
        <f t="shared" si="0"/>
        <v>29338184</v>
      </c>
    </row>
    <row r="10" spans="1:10" x14ac:dyDescent="0.3">
      <c r="A10" s="108" t="s">
        <v>939</v>
      </c>
      <c r="B10" s="109">
        <v>0</v>
      </c>
      <c r="C10" s="109">
        <v>0</v>
      </c>
      <c r="D10" s="109">
        <v>0</v>
      </c>
    </row>
    <row r="11" spans="1:10" x14ac:dyDescent="0.3">
      <c r="A11" s="108" t="s">
        <v>940</v>
      </c>
      <c r="B11" s="109">
        <v>0</v>
      </c>
      <c r="C11" s="109">
        <v>0</v>
      </c>
      <c r="D11" s="109">
        <v>0</v>
      </c>
    </row>
    <row r="12" spans="1:10" x14ac:dyDescent="0.3">
      <c r="A12" s="110" t="s">
        <v>941</v>
      </c>
      <c r="B12" s="111">
        <f>SUM(B10:B11)</f>
        <v>0</v>
      </c>
      <c r="C12" s="111">
        <f t="shared" ref="C12:D12" si="1">SUM(C10:C11)</f>
        <v>0</v>
      </c>
      <c r="D12" s="111">
        <f t="shared" si="1"/>
        <v>0</v>
      </c>
    </row>
    <row r="13" spans="1:10" x14ac:dyDescent="0.3">
      <c r="A13" s="108" t="s">
        <v>942</v>
      </c>
      <c r="B13" s="109">
        <v>31639177</v>
      </c>
      <c r="C13" s="109">
        <v>0</v>
      </c>
      <c r="D13" s="109">
        <v>31402790</v>
      </c>
    </row>
    <row r="14" spans="1:10" x14ac:dyDescent="0.3">
      <c r="A14" s="108" t="s">
        <v>943</v>
      </c>
      <c r="B14" s="109">
        <v>0</v>
      </c>
      <c r="C14" s="109">
        <v>0</v>
      </c>
      <c r="D14" s="109">
        <v>3762083</v>
      </c>
    </row>
    <row r="15" spans="1:10" x14ac:dyDescent="0.3">
      <c r="A15" s="108" t="s">
        <v>944</v>
      </c>
      <c r="B15" s="109">
        <v>7330773</v>
      </c>
      <c r="C15" s="109">
        <v>0</v>
      </c>
      <c r="D15" s="109">
        <v>0</v>
      </c>
    </row>
    <row r="16" spans="1:10" x14ac:dyDescent="0.3">
      <c r="A16" s="108" t="s">
        <v>945</v>
      </c>
      <c r="B16" s="109">
        <v>909651</v>
      </c>
      <c r="C16" s="109">
        <v>0</v>
      </c>
      <c r="D16" s="109">
        <v>5356774</v>
      </c>
    </row>
    <row r="17" spans="1:4" x14ac:dyDescent="0.3">
      <c r="A17" s="110" t="s">
        <v>946</v>
      </c>
      <c r="B17" s="111">
        <f>SUM(B13:B16)</f>
        <v>39879601</v>
      </c>
      <c r="C17" s="111">
        <f t="shared" ref="C17:D17" si="2">SUM(C13:C16)</f>
        <v>0</v>
      </c>
      <c r="D17" s="111">
        <f t="shared" si="2"/>
        <v>40521647</v>
      </c>
    </row>
    <row r="18" spans="1:4" x14ac:dyDescent="0.3">
      <c r="A18" s="108" t="s">
        <v>947</v>
      </c>
      <c r="B18" s="109">
        <v>1502893</v>
      </c>
      <c r="C18" s="109">
        <v>0</v>
      </c>
      <c r="D18" s="109">
        <v>2245565</v>
      </c>
    </row>
    <row r="19" spans="1:4" x14ac:dyDescent="0.3">
      <c r="A19" s="108" t="s">
        <v>948</v>
      </c>
      <c r="B19" s="109">
        <v>10962382</v>
      </c>
      <c r="C19" s="109">
        <v>0</v>
      </c>
      <c r="D19" s="109">
        <v>9325789</v>
      </c>
    </row>
    <row r="20" spans="1:4" x14ac:dyDescent="0.3">
      <c r="A20" s="108" t="s">
        <v>949</v>
      </c>
      <c r="B20" s="109">
        <v>0</v>
      </c>
      <c r="C20" s="109">
        <v>0</v>
      </c>
      <c r="D20" s="109">
        <v>0</v>
      </c>
    </row>
    <row r="21" spans="1:4" x14ac:dyDescent="0.3">
      <c r="A21" s="108" t="s">
        <v>950</v>
      </c>
      <c r="B21" s="109">
        <v>0</v>
      </c>
      <c r="C21" s="109">
        <v>0</v>
      </c>
      <c r="D21" s="109">
        <v>0</v>
      </c>
    </row>
    <row r="22" spans="1:4" x14ac:dyDescent="0.3">
      <c r="A22" s="110" t="s">
        <v>951</v>
      </c>
      <c r="B22" s="111">
        <f>SUM(B18:B21)</f>
        <v>12465275</v>
      </c>
      <c r="C22" s="111">
        <f t="shared" ref="C22:D22" si="3">SUM(C18:C21)</f>
        <v>0</v>
      </c>
      <c r="D22" s="111">
        <f t="shared" si="3"/>
        <v>11571354</v>
      </c>
    </row>
    <row r="23" spans="1:4" x14ac:dyDescent="0.3">
      <c r="A23" s="108" t="s">
        <v>952</v>
      </c>
      <c r="B23" s="109">
        <v>8525882</v>
      </c>
      <c r="C23" s="109">
        <v>0</v>
      </c>
      <c r="D23" s="109">
        <v>7796116</v>
      </c>
    </row>
    <row r="24" spans="1:4" x14ac:dyDescent="0.3">
      <c r="A24" s="108" t="s">
        <v>953</v>
      </c>
      <c r="B24" s="109">
        <v>872518</v>
      </c>
      <c r="C24" s="109">
        <v>0</v>
      </c>
      <c r="D24" s="109">
        <v>2448381</v>
      </c>
    </row>
    <row r="25" spans="1:4" x14ac:dyDescent="0.3">
      <c r="A25" s="108" t="s">
        <v>954</v>
      </c>
      <c r="B25" s="109">
        <v>1946758</v>
      </c>
      <c r="C25" s="109">
        <v>0</v>
      </c>
      <c r="D25" s="109">
        <v>1874558</v>
      </c>
    </row>
    <row r="26" spans="1:4" x14ac:dyDescent="0.3">
      <c r="A26" s="110" t="s">
        <v>955</v>
      </c>
      <c r="B26" s="111">
        <f>SUM(B23:B25)</f>
        <v>11345158</v>
      </c>
      <c r="C26" s="111">
        <f t="shared" ref="C26:D26" si="4">SUM(C23:C25)</f>
        <v>0</v>
      </c>
      <c r="D26" s="111">
        <f t="shared" si="4"/>
        <v>12119055</v>
      </c>
    </row>
    <row r="27" spans="1:4" x14ac:dyDescent="0.3">
      <c r="A27" s="110" t="s">
        <v>956</v>
      </c>
      <c r="B27" s="111">
        <v>26834449</v>
      </c>
      <c r="C27" s="111">
        <v>0</v>
      </c>
      <c r="D27" s="111">
        <v>26225849</v>
      </c>
    </row>
    <row r="28" spans="1:4" x14ac:dyDescent="0.3">
      <c r="A28" s="110" t="s">
        <v>957</v>
      </c>
      <c r="B28" s="111">
        <v>16365320</v>
      </c>
      <c r="C28" s="111">
        <v>0</v>
      </c>
      <c r="D28" s="111">
        <v>29157072</v>
      </c>
    </row>
    <row r="29" spans="1:4" x14ac:dyDescent="0.3">
      <c r="A29" s="110" t="s">
        <v>958</v>
      </c>
      <c r="B29" s="111">
        <f>+B9-B12+B17-B22-B26-B27-B28</f>
        <v>-2259247</v>
      </c>
      <c r="C29" s="111">
        <f t="shared" ref="C29:D29" si="5">+C9-C12+C17-C22-C26-C27-C28</f>
        <v>0</v>
      </c>
      <c r="D29" s="111">
        <f t="shared" si="5"/>
        <v>-9213499</v>
      </c>
    </row>
    <row r="30" spans="1:4" x14ac:dyDescent="0.3">
      <c r="A30" s="108" t="s">
        <v>959</v>
      </c>
      <c r="B30" s="109">
        <v>0</v>
      </c>
      <c r="C30" s="109">
        <v>0</v>
      </c>
      <c r="D30" s="109">
        <v>0</v>
      </c>
    </row>
    <row r="31" spans="1:4" ht="31.2" x14ac:dyDescent="0.3">
      <c r="A31" s="108" t="s">
        <v>960</v>
      </c>
      <c r="B31" s="109">
        <v>0</v>
      </c>
      <c r="C31" s="109">
        <v>0</v>
      </c>
      <c r="D31" s="109">
        <v>0</v>
      </c>
    </row>
    <row r="32" spans="1:4" ht="31.2" x14ac:dyDescent="0.3">
      <c r="A32" s="108" t="s">
        <v>961</v>
      </c>
      <c r="B32" s="109">
        <v>0</v>
      </c>
      <c r="C32" s="109">
        <v>0</v>
      </c>
      <c r="D32" s="109">
        <v>0</v>
      </c>
    </row>
    <row r="33" spans="1:4" ht="31.2" x14ac:dyDescent="0.3">
      <c r="A33" s="108" t="s">
        <v>962</v>
      </c>
      <c r="B33" s="109">
        <v>3361</v>
      </c>
      <c r="C33" s="109">
        <v>0</v>
      </c>
      <c r="D33" s="109">
        <v>1137</v>
      </c>
    </row>
    <row r="34" spans="1:4" ht="31.2" x14ac:dyDescent="0.3">
      <c r="A34" s="108" t="s">
        <v>963</v>
      </c>
      <c r="B34" s="109">
        <f>SUM(B35:B36)</f>
        <v>0</v>
      </c>
      <c r="C34" s="109">
        <f t="shared" ref="C34:D34" si="6">SUM(C35:C36)</f>
        <v>0</v>
      </c>
      <c r="D34" s="109">
        <f t="shared" si="6"/>
        <v>0</v>
      </c>
    </row>
    <row r="35" spans="1:4" ht="31.2" x14ac:dyDescent="0.3">
      <c r="A35" s="108" t="s">
        <v>964</v>
      </c>
      <c r="B35" s="109">
        <v>0</v>
      </c>
      <c r="C35" s="109">
        <v>0</v>
      </c>
      <c r="D35" s="109">
        <v>0</v>
      </c>
    </row>
    <row r="36" spans="1:4" ht="46.8" x14ac:dyDescent="0.3">
      <c r="A36" s="108" t="s">
        <v>965</v>
      </c>
      <c r="B36" s="109">
        <v>0</v>
      </c>
      <c r="C36" s="109">
        <v>0</v>
      </c>
      <c r="D36" s="109">
        <v>0</v>
      </c>
    </row>
    <row r="37" spans="1:4" ht="31.2" x14ac:dyDescent="0.3">
      <c r="A37" s="110" t="s">
        <v>966</v>
      </c>
      <c r="B37" s="111">
        <f>SUM(B30:B34)</f>
        <v>3361</v>
      </c>
      <c r="C37" s="111">
        <f t="shared" ref="C37:D37" si="7">SUM(C30:C34)</f>
        <v>0</v>
      </c>
      <c r="D37" s="111">
        <f t="shared" si="7"/>
        <v>1137</v>
      </c>
    </row>
    <row r="38" spans="1:4" x14ac:dyDescent="0.3">
      <c r="A38" s="108" t="s">
        <v>967</v>
      </c>
      <c r="B38" s="109">
        <v>0</v>
      </c>
      <c r="C38" s="109">
        <v>0</v>
      </c>
      <c r="D38" s="109">
        <v>0</v>
      </c>
    </row>
    <row r="39" spans="1:4" ht="31.2" x14ac:dyDescent="0.3">
      <c r="A39" s="108" t="s">
        <v>968</v>
      </c>
      <c r="B39" s="109">
        <v>0</v>
      </c>
      <c r="C39" s="109">
        <v>0</v>
      </c>
      <c r="D39" s="109">
        <v>0</v>
      </c>
    </row>
    <row r="40" spans="1:4" x14ac:dyDescent="0.3">
      <c r="A40" s="108" t="s">
        <v>969</v>
      </c>
      <c r="B40" s="109">
        <v>0</v>
      </c>
      <c r="C40" s="109">
        <v>0</v>
      </c>
      <c r="D40" s="109">
        <v>0</v>
      </c>
    </row>
    <row r="41" spans="1:4" ht="31.2" x14ac:dyDescent="0.3">
      <c r="A41" s="108" t="s">
        <v>970</v>
      </c>
      <c r="B41" s="109">
        <f>SUM(B42:B43)</f>
        <v>0</v>
      </c>
      <c r="C41" s="109">
        <f t="shared" ref="C41:D41" si="8">SUM(C42:C43)</f>
        <v>0</v>
      </c>
      <c r="D41" s="109">
        <f t="shared" si="8"/>
        <v>0</v>
      </c>
    </row>
    <row r="42" spans="1:4" x14ac:dyDescent="0.3">
      <c r="A42" s="108" t="s">
        <v>971</v>
      </c>
      <c r="B42" s="109">
        <v>0</v>
      </c>
      <c r="C42" s="109">
        <v>0</v>
      </c>
      <c r="D42" s="109">
        <v>0</v>
      </c>
    </row>
    <row r="43" spans="1:4" x14ac:dyDescent="0.3">
      <c r="A43" s="108" t="s">
        <v>972</v>
      </c>
      <c r="B43" s="109">
        <v>0</v>
      </c>
      <c r="C43" s="109">
        <v>0</v>
      </c>
      <c r="D43" s="109">
        <v>0</v>
      </c>
    </row>
    <row r="44" spans="1:4" x14ac:dyDescent="0.3">
      <c r="A44" s="108" t="s">
        <v>973</v>
      </c>
      <c r="B44" s="109">
        <f>SUM(B45:B46)</f>
        <v>0</v>
      </c>
      <c r="C44" s="109">
        <f t="shared" ref="C44:D44" si="9">SUM(C45:C46)</f>
        <v>0</v>
      </c>
      <c r="D44" s="109">
        <f t="shared" si="9"/>
        <v>0</v>
      </c>
    </row>
    <row r="45" spans="1:4" ht="31.2" x14ac:dyDescent="0.3">
      <c r="A45" s="108" t="s">
        <v>974</v>
      </c>
      <c r="B45" s="109">
        <v>0</v>
      </c>
      <c r="C45" s="109">
        <v>0</v>
      </c>
      <c r="D45" s="109">
        <v>0</v>
      </c>
    </row>
    <row r="46" spans="1:4" ht="46.8" x14ac:dyDescent="0.3">
      <c r="A46" s="108" t="s">
        <v>975</v>
      </c>
      <c r="B46" s="109">
        <v>0</v>
      </c>
      <c r="C46" s="109">
        <v>0</v>
      </c>
      <c r="D46" s="109">
        <v>0</v>
      </c>
    </row>
    <row r="47" spans="1:4" x14ac:dyDescent="0.3">
      <c r="A47" s="110" t="s">
        <v>976</v>
      </c>
      <c r="B47" s="111">
        <f>+B38+B39+B40+B41+B44</f>
        <v>0</v>
      </c>
      <c r="C47" s="111">
        <f t="shared" ref="C47:D47" si="10">+C38+C39+C40+C41+C44</f>
        <v>0</v>
      </c>
      <c r="D47" s="111">
        <f t="shared" si="10"/>
        <v>0</v>
      </c>
    </row>
    <row r="48" spans="1:4" x14ac:dyDescent="0.3">
      <c r="A48" s="110" t="s">
        <v>977</v>
      </c>
      <c r="B48" s="111">
        <f>+B37-B47</f>
        <v>3361</v>
      </c>
      <c r="C48" s="111">
        <f t="shared" ref="C48:D48" si="11">+C37-C47</f>
        <v>0</v>
      </c>
      <c r="D48" s="111">
        <f t="shared" si="11"/>
        <v>1137</v>
      </c>
    </row>
    <row r="49" spans="1:4" x14ac:dyDescent="0.3">
      <c r="A49" s="110" t="s">
        <v>978</v>
      </c>
      <c r="B49" s="111">
        <f>+B29+B48</f>
        <v>-2255886</v>
      </c>
      <c r="C49" s="111">
        <f t="shared" ref="C49:D49" si="12">+C29+C48</f>
        <v>0</v>
      </c>
      <c r="D49" s="111">
        <f t="shared" si="12"/>
        <v>-9212362</v>
      </c>
    </row>
  </sheetData>
  <mergeCells count="3">
    <mergeCell ref="A3:D3"/>
    <mergeCell ref="A2:D2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6"/>
  <sheetViews>
    <sheetView workbookViewId="0">
      <selection activeCell="C6" sqref="C6"/>
    </sheetView>
  </sheetViews>
  <sheetFormatPr defaultRowHeight="14.4" x14ac:dyDescent="0.3"/>
  <cols>
    <col min="1" max="1" width="52.6640625" bestFit="1" customWidth="1"/>
    <col min="2" max="2" width="16.5546875" bestFit="1" customWidth="1"/>
    <col min="3" max="3" width="15.33203125" bestFit="1" customWidth="1"/>
    <col min="4" max="4" width="52.6640625" bestFit="1" customWidth="1"/>
    <col min="5" max="5" width="15.33203125" bestFit="1" customWidth="1"/>
    <col min="6" max="6" width="18.44140625" bestFit="1" customWidth="1"/>
  </cols>
  <sheetData>
    <row r="1" spans="1:6" x14ac:dyDescent="0.3">
      <c r="A1" s="309" t="s">
        <v>1097</v>
      </c>
      <c r="B1" s="309"/>
      <c r="C1" s="198"/>
      <c r="D1" s="199"/>
      <c r="E1" s="198"/>
      <c r="F1" s="198"/>
    </row>
    <row r="2" spans="1:6" x14ac:dyDescent="0.3">
      <c r="A2" s="199"/>
      <c r="B2" s="197"/>
      <c r="C2" s="198"/>
      <c r="D2" s="199"/>
      <c r="E2" s="198"/>
      <c r="F2" s="198"/>
    </row>
    <row r="3" spans="1:6" x14ac:dyDescent="0.3">
      <c r="A3" s="199"/>
      <c r="B3" s="197"/>
      <c r="C3" s="198"/>
      <c r="D3" s="199"/>
      <c r="E3" s="198"/>
      <c r="F3" s="198"/>
    </row>
    <row r="4" spans="1:6" x14ac:dyDescent="0.3">
      <c r="A4" s="306" t="s">
        <v>1080</v>
      </c>
      <c r="B4" s="307"/>
      <c r="C4" s="200"/>
      <c r="D4" s="199"/>
      <c r="E4" s="200"/>
      <c r="F4" s="200"/>
    </row>
    <row r="5" spans="1:6" x14ac:dyDescent="0.3">
      <c r="A5" s="308" t="s">
        <v>1087</v>
      </c>
      <c r="B5" s="307"/>
      <c r="C5" s="200"/>
      <c r="D5" s="199"/>
      <c r="E5" s="200"/>
      <c r="F5" s="200"/>
    </row>
    <row r="6" spans="1:6" x14ac:dyDescent="0.3">
      <c r="A6" s="201" t="s">
        <v>308</v>
      </c>
      <c r="B6" s="202" t="s">
        <v>993</v>
      </c>
      <c r="C6" s="275"/>
      <c r="D6" s="275"/>
      <c r="E6" s="275"/>
      <c r="F6" s="275"/>
    </row>
    <row r="7" spans="1:6" x14ac:dyDescent="0.3">
      <c r="A7" s="201" t="s">
        <v>994</v>
      </c>
      <c r="B7" s="202" t="s">
        <v>995</v>
      </c>
      <c r="C7" s="275"/>
      <c r="D7" s="275"/>
      <c r="E7" s="275"/>
      <c r="F7" s="275"/>
    </row>
    <row r="8" spans="1:6" ht="15" x14ac:dyDescent="0.3">
      <c r="A8" s="203" t="s">
        <v>999</v>
      </c>
      <c r="B8" s="204">
        <v>26883693</v>
      </c>
      <c r="C8" s="276"/>
      <c r="D8" s="276"/>
      <c r="E8" s="276"/>
      <c r="F8" s="277"/>
    </row>
    <row r="9" spans="1:6" ht="15" x14ac:dyDescent="0.3">
      <c r="A9" s="203" t="s">
        <v>1088</v>
      </c>
      <c r="B9" s="204">
        <v>-58367818</v>
      </c>
      <c r="C9" s="276"/>
      <c r="D9" s="276"/>
      <c r="E9" s="276"/>
      <c r="F9" s="277"/>
    </row>
    <row r="10" spans="1:6" ht="15" x14ac:dyDescent="0.3">
      <c r="A10" s="203" t="s">
        <v>1089</v>
      </c>
      <c r="B10" s="204">
        <v>90835992</v>
      </c>
      <c r="C10" s="276"/>
      <c r="D10" s="276"/>
      <c r="E10" s="276"/>
      <c r="F10" s="277"/>
    </row>
    <row r="11" spans="1:6" ht="15" x14ac:dyDescent="0.3">
      <c r="A11" s="203" t="s">
        <v>1090</v>
      </c>
      <c r="B11" s="204">
        <v>-20628571</v>
      </c>
      <c r="C11" s="276"/>
      <c r="D11" s="276"/>
      <c r="E11" s="276"/>
      <c r="F11" s="277"/>
    </row>
    <row r="12" spans="1:6" ht="15" x14ac:dyDescent="0.3">
      <c r="A12" s="203" t="s">
        <v>1091</v>
      </c>
      <c r="B12" s="204">
        <v>-67580</v>
      </c>
      <c r="C12" s="278"/>
      <c r="D12" s="276"/>
      <c r="E12" s="276"/>
      <c r="F12" s="277"/>
    </row>
    <row r="13" spans="1:6" ht="15" x14ac:dyDescent="0.3">
      <c r="A13" s="203" t="s">
        <v>1092</v>
      </c>
      <c r="B13" s="204">
        <v>-968656</v>
      </c>
      <c r="C13" s="276"/>
      <c r="D13" s="276"/>
      <c r="E13" s="276"/>
      <c r="F13" s="277"/>
    </row>
    <row r="14" spans="1:6" ht="15" x14ac:dyDescent="0.3">
      <c r="A14" s="203" t="s">
        <v>1093</v>
      </c>
      <c r="B14" s="204">
        <v>4420</v>
      </c>
      <c r="C14" s="276"/>
      <c r="D14" s="276"/>
      <c r="E14" s="276"/>
      <c r="F14" s="277"/>
    </row>
    <row r="15" spans="1:6" ht="15" x14ac:dyDescent="0.3">
      <c r="A15" s="203"/>
      <c r="B15" s="204"/>
      <c r="C15" s="276"/>
      <c r="D15" s="276"/>
      <c r="E15" s="276"/>
      <c r="F15" s="277"/>
    </row>
    <row r="16" spans="1:6" ht="15.6" x14ac:dyDescent="0.3">
      <c r="A16" s="279" t="s">
        <v>1000</v>
      </c>
      <c r="B16" s="280">
        <f>SUM(B8:B15)</f>
        <v>37691480</v>
      </c>
      <c r="C16" s="277"/>
      <c r="D16" s="277"/>
      <c r="E16" s="277"/>
      <c r="F16" s="277"/>
    </row>
  </sheetData>
  <mergeCells count="3">
    <mergeCell ref="A4:B4"/>
    <mergeCell ref="A5:B5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2"/>
  <sheetViews>
    <sheetView showFormulas="1" zoomScale="75" zoomScaleNormal="75" workbookViewId="0">
      <selection activeCell="B3" sqref="B3:J3"/>
    </sheetView>
  </sheetViews>
  <sheetFormatPr defaultRowHeight="14.4" x14ac:dyDescent="0.3"/>
  <cols>
    <col min="2" max="2" width="51.88671875" customWidth="1"/>
    <col min="3" max="3" width="8" bestFit="1" customWidth="1"/>
    <col min="4" max="4" width="9.88671875" bestFit="1" customWidth="1"/>
    <col min="5" max="5" width="10.88671875" bestFit="1" customWidth="1"/>
  </cols>
  <sheetData>
    <row r="1" spans="1:10" x14ac:dyDescent="0.3">
      <c r="A1" s="198"/>
      <c r="B1" s="205"/>
      <c r="C1" s="206"/>
      <c r="D1" s="206"/>
      <c r="E1" s="206"/>
      <c r="F1" s="206"/>
      <c r="G1" s="281" t="s">
        <v>1098</v>
      </c>
      <c r="H1" s="198"/>
      <c r="I1" s="198"/>
      <c r="J1" s="198"/>
    </row>
    <row r="2" spans="1:10" x14ac:dyDescent="0.3">
      <c r="A2" s="198"/>
      <c r="B2" s="310" t="s">
        <v>1080</v>
      </c>
      <c r="C2" s="311"/>
      <c r="D2" s="311"/>
      <c r="E2" s="311"/>
      <c r="F2" s="311"/>
      <c r="G2" s="312"/>
      <c r="H2" s="312"/>
      <c r="I2" s="312"/>
      <c r="J2" s="312"/>
    </row>
    <row r="3" spans="1:10" ht="17.399999999999999" x14ac:dyDescent="0.3">
      <c r="A3" s="198"/>
      <c r="B3" s="313" t="s">
        <v>1085</v>
      </c>
      <c r="C3" s="314"/>
      <c r="D3" s="314"/>
      <c r="E3" s="314"/>
      <c r="F3" s="314"/>
      <c r="G3" s="314"/>
      <c r="H3" s="314"/>
      <c r="I3" s="314"/>
      <c r="J3" s="314"/>
    </row>
    <row r="4" spans="1:10" x14ac:dyDescent="0.3">
      <c r="A4" s="198"/>
      <c r="B4" s="198"/>
      <c r="C4" s="249"/>
      <c r="D4" s="249"/>
      <c r="E4" s="249"/>
      <c r="F4" s="249"/>
      <c r="G4" s="249"/>
      <c r="H4" s="249"/>
      <c r="I4" s="249"/>
      <c r="J4" s="249"/>
    </row>
    <row r="5" spans="1:10" x14ac:dyDescent="0.3">
      <c r="A5" s="198"/>
      <c r="B5" s="251"/>
      <c r="C5" s="249"/>
      <c r="D5" s="250"/>
      <c r="E5" s="250"/>
      <c r="F5" s="250"/>
      <c r="G5" s="250"/>
      <c r="H5" s="250"/>
      <c r="I5" s="250"/>
      <c r="J5" s="250"/>
    </row>
    <row r="6" spans="1:10" ht="52.8" x14ac:dyDescent="0.3">
      <c r="A6" s="198"/>
      <c r="B6" s="262" t="s">
        <v>1001</v>
      </c>
      <c r="C6" s="263" t="s">
        <v>1002</v>
      </c>
      <c r="D6" s="207" t="s">
        <v>1003</v>
      </c>
      <c r="E6" s="207" t="s">
        <v>1004</v>
      </c>
      <c r="F6" s="207" t="s">
        <v>1081</v>
      </c>
      <c r="G6" s="207" t="s">
        <v>1082</v>
      </c>
      <c r="H6" s="264" t="s">
        <v>1005</v>
      </c>
      <c r="I6" s="207" t="s">
        <v>1083</v>
      </c>
      <c r="J6" s="207" t="s">
        <v>1084</v>
      </c>
    </row>
    <row r="7" spans="1:10" x14ac:dyDescent="0.3">
      <c r="A7" s="198"/>
      <c r="B7" s="208" t="s">
        <v>1006</v>
      </c>
      <c r="C7" s="208" t="s">
        <v>995</v>
      </c>
      <c r="D7" s="208" t="s">
        <v>996</v>
      </c>
      <c r="E7" s="208" t="s">
        <v>997</v>
      </c>
      <c r="F7" s="208" t="s">
        <v>1007</v>
      </c>
      <c r="G7" s="208" t="s">
        <v>998</v>
      </c>
      <c r="H7" s="208" t="s">
        <v>1008</v>
      </c>
      <c r="I7" s="208" t="s">
        <v>1009</v>
      </c>
      <c r="J7" s="208" t="s">
        <v>1010</v>
      </c>
    </row>
    <row r="8" spans="1:10" ht="19.5" customHeight="1" x14ac:dyDescent="0.3">
      <c r="A8" s="198">
        <v>1</v>
      </c>
      <c r="B8" s="209" t="s">
        <v>1011</v>
      </c>
      <c r="C8" s="210" t="s">
        <v>1012</v>
      </c>
      <c r="D8" s="76">
        <v>10164184</v>
      </c>
      <c r="E8" s="261">
        <v>10560840</v>
      </c>
      <c r="F8" s="261">
        <v>11029892</v>
      </c>
      <c r="G8" s="261">
        <v>11026127</v>
      </c>
      <c r="H8" s="211">
        <v>11317832</v>
      </c>
      <c r="I8" s="211">
        <v>12449615</v>
      </c>
      <c r="J8" s="211">
        <v>13694576</v>
      </c>
    </row>
    <row r="9" spans="1:10" ht="27" customHeight="1" x14ac:dyDescent="0.3">
      <c r="A9" s="198">
        <v>2</v>
      </c>
      <c r="B9" s="212" t="s">
        <v>1013</v>
      </c>
      <c r="C9" s="210" t="s">
        <v>1014</v>
      </c>
      <c r="D9" s="76">
        <v>1885088</v>
      </c>
      <c r="E9" s="261">
        <v>2341532</v>
      </c>
      <c r="F9" s="261">
        <v>1917204</v>
      </c>
      <c r="G9" s="261">
        <v>1917204</v>
      </c>
      <c r="H9" s="211">
        <v>1764466</v>
      </c>
      <c r="I9" s="211">
        <v>1940913</v>
      </c>
      <c r="J9" s="211">
        <v>2135004</v>
      </c>
    </row>
    <row r="10" spans="1:10" ht="26.25" customHeight="1" x14ac:dyDescent="0.3">
      <c r="A10" s="198">
        <v>3</v>
      </c>
      <c r="B10" s="212" t="s">
        <v>1015</v>
      </c>
      <c r="C10" s="210" t="s">
        <v>1016</v>
      </c>
      <c r="D10" s="76">
        <v>13868009</v>
      </c>
      <c r="E10" s="261">
        <v>17134410</v>
      </c>
      <c r="F10" s="261">
        <v>20742395</v>
      </c>
      <c r="G10" s="261">
        <v>19958470</v>
      </c>
      <c r="H10" s="211">
        <v>18654919</v>
      </c>
      <c r="I10" s="211">
        <v>20520410</v>
      </c>
      <c r="J10" s="211">
        <v>22572451</v>
      </c>
    </row>
    <row r="11" spans="1:10" ht="21.75" customHeight="1" x14ac:dyDescent="0.3">
      <c r="A11" s="198">
        <v>4</v>
      </c>
      <c r="B11" s="213" t="s">
        <v>1017</v>
      </c>
      <c r="C11" s="210" t="s">
        <v>229</v>
      </c>
      <c r="D11" s="76">
        <v>2942160</v>
      </c>
      <c r="E11" s="261">
        <v>3394000</v>
      </c>
      <c r="F11" s="261">
        <v>2633240</v>
      </c>
      <c r="G11" s="261">
        <v>2473640</v>
      </c>
      <c r="H11" s="211">
        <v>3238000</v>
      </c>
      <c r="I11" s="211">
        <v>3561800</v>
      </c>
      <c r="J11" s="211">
        <v>3917980</v>
      </c>
    </row>
    <row r="12" spans="1:10" ht="21.75" customHeight="1" x14ac:dyDescent="0.3">
      <c r="A12" s="198">
        <v>5</v>
      </c>
      <c r="B12" s="213" t="s">
        <v>1018</v>
      </c>
      <c r="C12" s="210" t="s">
        <v>240</v>
      </c>
      <c r="D12" s="76">
        <v>10043016</v>
      </c>
      <c r="E12" s="261">
        <v>5831666</v>
      </c>
      <c r="F12" s="261">
        <v>11644435</v>
      </c>
      <c r="G12" s="261">
        <v>11644435</v>
      </c>
      <c r="H12" s="211">
        <v>4515000</v>
      </c>
      <c r="I12" s="211">
        <v>4966500</v>
      </c>
      <c r="J12" s="211">
        <v>5463150</v>
      </c>
    </row>
    <row r="13" spans="1:10" ht="22.5" customHeight="1" x14ac:dyDescent="0.3">
      <c r="A13" s="198">
        <v>6</v>
      </c>
      <c r="B13" s="213" t="s">
        <v>1019</v>
      </c>
      <c r="C13" s="210" t="s">
        <v>240</v>
      </c>
      <c r="D13" s="76">
        <v>0</v>
      </c>
      <c r="E13" s="252">
        <v>0</v>
      </c>
      <c r="F13" s="252">
        <v>3417468</v>
      </c>
      <c r="G13" s="252">
        <v>0</v>
      </c>
      <c r="H13" s="211">
        <v>9697211</v>
      </c>
      <c r="I13" s="211">
        <v>10666932</v>
      </c>
      <c r="J13" s="211">
        <v>11733625</v>
      </c>
    </row>
    <row r="14" spans="1:10" ht="15.6" x14ac:dyDescent="0.3">
      <c r="A14" s="198">
        <v>7</v>
      </c>
      <c r="B14" s="266" t="s">
        <v>1020</v>
      </c>
      <c r="C14" s="267"/>
      <c r="D14" s="274">
        <v>38902457</v>
      </c>
      <c r="E14" s="265">
        <v>39262448</v>
      </c>
      <c r="F14" s="265">
        <v>82164634</v>
      </c>
      <c r="G14" s="265">
        <v>47019876</v>
      </c>
      <c r="H14" s="268">
        <v>49187428</v>
      </c>
      <c r="I14" s="268">
        <v>54106170</v>
      </c>
      <c r="J14" s="268">
        <v>59516787</v>
      </c>
    </row>
    <row r="15" spans="1:10" ht="15.6" x14ac:dyDescent="0.3">
      <c r="A15" s="198">
        <v>8</v>
      </c>
      <c r="B15" s="217" t="s">
        <v>1021</v>
      </c>
      <c r="C15" s="210" t="s">
        <v>1022</v>
      </c>
      <c r="D15" s="76">
        <v>33956493</v>
      </c>
      <c r="E15" s="252">
        <v>23175152</v>
      </c>
      <c r="F15" s="252">
        <v>3299594</v>
      </c>
      <c r="G15" s="252">
        <v>3299594</v>
      </c>
      <c r="H15" s="211">
        <v>35560000</v>
      </c>
      <c r="I15" s="211">
        <v>20000000</v>
      </c>
      <c r="J15" s="211">
        <v>20000000</v>
      </c>
    </row>
    <row r="16" spans="1:10" ht="16.5" customHeight="1" x14ac:dyDescent="0.3">
      <c r="A16" s="198">
        <v>9</v>
      </c>
      <c r="B16" s="213" t="s">
        <v>1023</v>
      </c>
      <c r="C16" s="210" t="s">
        <v>1024</v>
      </c>
      <c r="D16" s="124">
        <v>0</v>
      </c>
      <c r="E16" s="252">
        <v>1000000</v>
      </c>
      <c r="F16" s="252">
        <v>5962289</v>
      </c>
      <c r="G16" s="252">
        <v>5962289</v>
      </c>
      <c r="H16" s="211">
        <v>0</v>
      </c>
      <c r="I16" s="211">
        <v>1500000</v>
      </c>
      <c r="J16" s="211">
        <v>2000000</v>
      </c>
    </row>
    <row r="17" spans="1:10" ht="21" customHeight="1" x14ac:dyDescent="0.3">
      <c r="A17" s="198">
        <v>10</v>
      </c>
      <c r="B17" s="213" t="s">
        <v>1025</v>
      </c>
      <c r="C17" s="210" t="s">
        <v>1026</v>
      </c>
      <c r="D17" s="211">
        <v>0</v>
      </c>
      <c r="E17" s="252">
        <v>0</v>
      </c>
      <c r="F17" s="252">
        <v>0</v>
      </c>
      <c r="G17" s="252">
        <v>0</v>
      </c>
      <c r="H17" s="211">
        <v>0</v>
      </c>
      <c r="I17" s="211">
        <v>0</v>
      </c>
      <c r="J17" s="211"/>
    </row>
    <row r="18" spans="1:10" ht="15.6" x14ac:dyDescent="0.3">
      <c r="A18" s="198">
        <v>11</v>
      </c>
      <c r="B18" s="214" t="s">
        <v>1027</v>
      </c>
      <c r="C18" s="215"/>
      <c r="D18" s="216">
        <v>33956493</v>
      </c>
      <c r="E18" s="253">
        <v>24175152</v>
      </c>
      <c r="F18" s="253">
        <v>9261883</v>
      </c>
      <c r="G18" s="253">
        <v>9261883</v>
      </c>
      <c r="H18" s="216">
        <v>35560000</v>
      </c>
      <c r="I18" s="216">
        <v>21500000</v>
      </c>
      <c r="J18" s="216">
        <v>22000000</v>
      </c>
    </row>
    <row r="19" spans="1:10" ht="15.6" x14ac:dyDescent="0.3">
      <c r="A19" s="198">
        <v>12</v>
      </c>
      <c r="B19" s="218" t="s">
        <v>1028</v>
      </c>
      <c r="C19" s="219" t="s">
        <v>1029</v>
      </c>
      <c r="D19" s="220">
        <v>72858950</v>
      </c>
      <c r="E19" s="254">
        <v>63437600</v>
      </c>
      <c r="F19" s="254">
        <v>91426517</v>
      </c>
      <c r="G19" s="254">
        <v>56281759</v>
      </c>
      <c r="H19" s="220">
        <v>84747428</v>
      </c>
      <c r="I19" s="220">
        <v>75606170</v>
      </c>
      <c r="J19" s="220">
        <v>81516787</v>
      </c>
    </row>
    <row r="20" spans="1:10" ht="21" customHeight="1" x14ac:dyDescent="0.3">
      <c r="A20" s="198">
        <v>13</v>
      </c>
      <c r="B20" s="221" t="s">
        <v>1030</v>
      </c>
      <c r="C20" s="222" t="s">
        <v>1031</v>
      </c>
      <c r="D20" s="223"/>
      <c r="E20" s="255">
        <v>0</v>
      </c>
      <c r="F20" s="255">
        <v>0</v>
      </c>
      <c r="G20" s="255">
        <v>0</v>
      </c>
      <c r="H20" s="223"/>
      <c r="I20" s="223"/>
      <c r="J20" s="223"/>
    </row>
    <row r="21" spans="1:10" x14ac:dyDescent="0.3">
      <c r="A21" s="198">
        <v>14</v>
      </c>
      <c r="B21" s="224" t="s">
        <v>1032</v>
      </c>
      <c r="C21" s="222" t="s">
        <v>1033</v>
      </c>
      <c r="D21" s="225"/>
      <c r="E21" s="256">
        <v>0</v>
      </c>
      <c r="F21" s="256">
        <v>0</v>
      </c>
      <c r="G21" s="256">
        <v>0</v>
      </c>
      <c r="H21" s="225"/>
      <c r="I21" s="225"/>
      <c r="J21" s="225"/>
    </row>
    <row r="22" spans="1:10" x14ac:dyDescent="0.3">
      <c r="A22" s="198">
        <v>15</v>
      </c>
      <c r="B22" s="226" t="s">
        <v>1034</v>
      </c>
      <c r="C22" s="227" t="s">
        <v>1035</v>
      </c>
      <c r="D22" s="228"/>
      <c r="E22" s="257">
        <v>0</v>
      </c>
      <c r="F22" s="257">
        <v>0</v>
      </c>
      <c r="G22" s="257">
        <v>0</v>
      </c>
      <c r="H22" s="228"/>
      <c r="I22" s="228"/>
      <c r="J22" s="228"/>
    </row>
    <row r="23" spans="1:10" x14ac:dyDescent="0.3">
      <c r="A23" s="198">
        <v>16</v>
      </c>
      <c r="B23" s="226" t="s">
        <v>1036</v>
      </c>
      <c r="C23" s="227" t="s">
        <v>1037</v>
      </c>
      <c r="D23" s="228">
        <v>2221287</v>
      </c>
      <c r="E23" s="257">
        <v>1017600</v>
      </c>
      <c r="F23" s="257">
        <v>2086059</v>
      </c>
      <c r="G23" s="257">
        <v>2086059</v>
      </c>
      <c r="H23" s="228">
        <v>915935</v>
      </c>
      <c r="I23" s="228">
        <v>1000000</v>
      </c>
      <c r="J23" s="228">
        <v>1500000</v>
      </c>
    </row>
    <row r="24" spans="1:10" x14ac:dyDescent="0.3">
      <c r="A24" s="198">
        <v>21</v>
      </c>
      <c r="B24" s="229" t="s">
        <v>1038</v>
      </c>
      <c r="C24" s="212" t="s">
        <v>1039</v>
      </c>
      <c r="D24" s="225">
        <v>2221287</v>
      </c>
      <c r="E24" s="256">
        <v>1017600</v>
      </c>
      <c r="F24" s="256">
        <v>2086059</v>
      </c>
      <c r="G24" s="256">
        <v>2086059</v>
      </c>
      <c r="H24" s="225">
        <v>915935</v>
      </c>
      <c r="I24" s="225">
        <v>1000000</v>
      </c>
      <c r="J24" s="225">
        <v>1500000</v>
      </c>
    </row>
    <row r="25" spans="1:10" x14ac:dyDescent="0.3">
      <c r="A25" s="198">
        <v>22</v>
      </c>
      <c r="B25" s="230" t="s">
        <v>1040</v>
      </c>
      <c r="C25" s="231" t="s">
        <v>1041</v>
      </c>
      <c r="D25" s="232"/>
      <c r="E25" s="258">
        <v>0</v>
      </c>
      <c r="F25" s="258">
        <v>0</v>
      </c>
      <c r="G25" s="258">
        <v>0</v>
      </c>
      <c r="H25" s="232"/>
      <c r="I25" s="232"/>
      <c r="J25" s="232"/>
    </row>
    <row r="26" spans="1:10" x14ac:dyDescent="0.3">
      <c r="A26" s="198">
        <v>23</v>
      </c>
      <c r="B26" s="230" t="s">
        <v>1042</v>
      </c>
      <c r="C26" s="231" t="s">
        <v>1043</v>
      </c>
      <c r="D26" s="232"/>
      <c r="E26" s="258">
        <v>0</v>
      </c>
      <c r="F26" s="258">
        <v>0</v>
      </c>
      <c r="G26" s="258">
        <v>0</v>
      </c>
      <c r="H26" s="232"/>
      <c r="I26" s="232"/>
      <c r="J26" s="232"/>
    </row>
    <row r="27" spans="1:10" ht="15.6" x14ac:dyDescent="0.3">
      <c r="A27" s="198">
        <v>24</v>
      </c>
      <c r="B27" s="233" t="s">
        <v>1044</v>
      </c>
      <c r="C27" s="234" t="s">
        <v>1045</v>
      </c>
      <c r="D27" s="235">
        <v>2221287</v>
      </c>
      <c r="E27" s="259">
        <v>1017600</v>
      </c>
      <c r="F27" s="259">
        <v>2086059</v>
      </c>
      <c r="G27" s="259">
        <v>2086059</v>
      </c>
      <c r="H27" s="235">
        <v>915935</v>
      </c>
      <c r="I27" s="235">
        <v>1000000</v>
      </c>
      <c r="J27" s="235">
        <v>1500000</v>
      </c>
    </row>
    <row r="28" spans="1:10" ht="15.6" x14ac:dyDescent="0.3">
      <c r="A28" s="198">
        <v>25</v>
      </c>
      <c r="B28" s="236" t="s">
        <v>10</v>
      </c>
      <c r="C28" s="237"/>
      <c r="D28" s="238">
        <v>75080237</v>
      </c>
      <c r="E28" s="260">
        <v>64455208</v>
      </c>
      <c r="F28" s="260">
        <v>93512576</v>
      </c>
      <c r="G28" s="260">
        <v>58367818</v>
      </c>
      <c r="H28" s="238">
        <v>85663363</v>
      </c>
      <c r="I28" s="238">
        <v>76606170</v>
      </c>
      <c r="J28" s="238">
        <v>83016787</v>
      </c>
    </row>
    <row r="29" spans="1:10" ht="52.8" x14ac:dyDescent="0.3">
      <c r="A29" s="198">
        <v>26</v>
      </c>
      <c r="B29" s="262" t="s">
        <v>1001</v>
      </c>
      <c r="C29" s="263" t="s">
        <v>1046</v>
      </c>
      <c r="D29" s="207" t="s">
        <v>1003</v>
      </c>
      <c r="E29" s="207" t="s">
        <v>1004</v>
      </c>
      <c r="F29" s="207" t="s">
        <v>1081</v>
      </c>
      <c r="G29" s="207" t="s">
        <v>1082</v>
      </c>
      <c r="H29" s="264" t="s">
        <v>1005</v>
      </c>
      <c r="I29" s="207" t="s">
        <v>1083</v>
      </c>
      <c r="J29" s="207" t="s">
        <v>1086</v>
      </c>
    </row>
    <row r="30" spans="1:10" ht="45" customHeight="1" x14ac:dyDescent="0.3">
      <c r="A30" s="198">
        <v>27</v>
      </c>
      <c r="B30" s="212" t="s">
        <v>1047</v>
      </c>
      <c r="C30" s="217" t="s">
        <v>1048</v>
      </c>
      <c r="D30" s="239">
        <v>33155108</v>
      </c>
      <c r="E30" s="239">
        <v>25455208</v>
      </c>
      <c r="F30" s="239">
        <v>35044870</v>
      </c>
      <c r="G30" s="239">
        <v>35044870</v>
      </c>
      <c r="H30" s="239">
        <v>22913363</v>
      </c>
      <c r="I30" s="239">
        <v>24000000</v>
      </c>
      <c r="J30" s="239">
        <v>25000000</v>
      </c>
    </row>
    <row r="31" spans="1:10" ht="26.25" customHeight="1" x14ac:dyDescent="0.3">
      <c r="A31" s="198">
        <v>28</v>
      </c>
      <c r="B31" s="212" t="s">
        <v>1049</v>
      </c>
      <c r="C31" s="217" t="s">
        <v>1048</v>
      </c>
      <c r="D31" s="239"/>
      <c r="E31" s="239">
        <v>25455208</v>
      </c>
      <c r="F31" s="239">
        <v>32399905</v>
      </c>
      <c r="G31" s="239">
        <v>32399905</v>
      </c>
      <c r="H31" s="239">
        <v>22913363</v>
      </c>
      <c r="I31" s="239">
        <v>24000000</v>
      </c>
      <c r="J31" s="239">
        <v>25000000</v>
      </c>
    </row>
    <row r="32" spans="1:10" ht="23.25" customHeight="1" x14ac:dyDescent="0.3">
      <c r="A32" s="198">
        <v>29</v>
      </c>
      <c r="B32" s="212" t="s">
        <v>1050</v>
      </c>
      <c r="C32" s="217" t="s">
        <v>1051</v>
      </c>
      <c r="D32" s="239">
        <v>27730256</v>
      </c>
      <c r="E32" s="239">
        <v>23000000</v>
      </c>
      <c r="F32" s="239">
        <v>32486889</v>
      </c>
      <c r="G32" s="239">
        <v>29810305</v>
      </c>
      <c r="H32" s="239">
        <v>25150000</v>
      </c>
      <c r="I32" s="239">
        <v>27665000</v>
      </c>
      <c r="J32" s="239">
        <v>30431500</v>
      </c>
    </row>
    <row r="33" spans="1:10" ht="24" customHeight="1" x14ac:dyDescent="0.3">
      <c r="A33" s="198">
        <v>30</v>
      </c>
      <c r="B33" s="213" t="s">
        <v>1052</v>
      </c>
      <c r="C33" s="217" t="s">
        <v>1053</v>
      </c>
      <c r="D33" s="239">
        <v>1313967</v>
      </c>
      <c r="E33" s="239">
        <v>0</v>
      </c>
      <c r="F33" s="239">
        <v>345776</v>
      </c>
      <c r="G33" s="239">
        <v>345776</v>
      </c>
      <c r="H33" s="239">
        <v>0</v>
      </c>
      <c r="I33" s="239">
        <v>400000</v>
      </c>
      <c r="J33" s="239">
        <v>450000</v>
      </c>
    </row>
    <row r="34" spans="1:10" ht="25.5" customHeight="1" x14ac:dyDescent="0.3">
      <c r="A34" s="198">
        <v>31</v>
      </c>
      <c r="B34" s="212" t="s">
        <v>1054</v>
      </c>
      <c r="C34" s="217" t="s">
        <v>1055</v>
      </c>
      <c r="D34" s="239">
        <v>0</v>
      </c>
      <c r="E34" s="239">
        <v>0</v>
      </c>
      <c r="F34" s="239">
        <v>2644965</v>
      </c>
      <c r="G34" s="239">
        <v>2644965</v>
      </c>
      <c r="H34" s="239">
        <v>0</v>
      </c>
      <c r="I34" s="239">
        <v>0</v>
      </c>
      <c r="J34" s="239"/>
    </row>
    <row r="35" spans="1:10" ht="15.6" x14ac:dyDescent="0.3">
      <c r="A35" s="198">
        <v>32</v>
      </c>
      <c r="B35" s="266" t="s">
        <v>1020</v>
      </c>
      <c r="C35" s="269"/>
      <c r="D35" s="270">
        <v>62199331</v>
      </c>
      <c r="E35" s="270">
        <v>48455208</v>
      </c>
      <c r="F35" s="270">
        <v>70522500</v>
      </c>
      <c r="G35" s="270">
        <v>67845916</v>
      </c>
      <c r="H35" s="270">
        <v>48063363</v>
      </c>
      <c r="I35" s="270">
        <v>52065000</v>
      </c>
      <c r="J35" s="270">
        <v>55881500</v>
      </c>
    </row>
    <row r="36" spans="1:10" ht="27.6" x14ac:dyDescent="0.3">
      <c r="A36" s="198">
        <v>33</v>
      </c>
      <c r="B36" s="212" t="s">
        <v>1056</v>
      </c>
      <c r="C36" s="217" t="s">
        <v>247</v>
      </c>
      <c r="D36" s="239">
        <v>992991</v>
      </c>
      <c r="E36" s="239">
        <v>0</v>
      </c>
      <c r="F36" s="239">
        <v>2348000</v>
      </c>
      <c r="G36" s="239">
        <v>2348000</v>
      </c>
      <c r="H36" s="239">
        <v>0</v>
      </c>
      <c r="I36" s="239">
        <v>0</v>
      </c>
      <c r="J36" s="239">
        <v>0</v>
      </c>
    </row>
    <row r="37" spans="1:10" ht="23.25" customHeight="1" x14ac:dyDescent="0.3">
      <c r="A37" s="198">
        <v>35</v>
      </c>
      <c r="B37" s="212" t="s">
        <v>1057</v>
      </c>
      <c r="C37" s="217" t="s">
        <v>1058</v>
      </c>
      <c r="D37" s="239">
        <v>0</v>
      </c>
      <c r="E37" s="239">
        <v>0</v>
      </c>
      <c r="F37" s="239">
        <v>674084</v>
      </c>
      <c r="G37" s="239">
        <v>674084</v>
      </c>
      <c r="H37" s="239">
        <v>0</v>
      </c>
      <c r="I37" s="239">
        <v>0</v>
      </c>
      <c r="J37" s="239">
        <v>0</v>
      </c>
    </row>
    <row r="38" spans="1:10" ht="15.6" x14ac:dyDescent="0.3">
      <c r="A38" s="198">
        <v>36</v>
      </c>
      <c r="B38" s="214" t="s">
        <v>1027</v>
      </c>
      <c r="C38" s="240"/>
      <c r="D38" s="241">
        <v>992991</v>
      </c>
      <c r="E38" s="241">
        <v>0</v>
      </c>
      <c r="F38" s="241">
        <v>3022084</v>
      </c>
      <c r="G38" s="241">
        <v>3022084</v>
      </c>
      <c r="H38" s="241">
        <v>0</v>
      </c>
      <c r="I38" s="241">
        <v>0</v>
      </c>
      <c r="J38" s="241"/>
    </row>
    <row r="39" spans="1:10" ht="15.6" x14ac:dyDescent="0.3">
      <c r="A39" s="198">
        <v>37</v>
      </c>
      <c r="B39" s="242" t="s">
        <v>1059</v>
      </c>
      <c r="C39" s="218" t="s">
        <v>1060</v>
      </c>
      <c r="D39" s="243">
        <v>63192322</v>
      </c>
      <c r="E39" s="243">
        <v>48455208</v>
      </c>
      <c r="F39" s="243">
        <v>73544584</v>
      </c>
      <c r="G39" s="243">
        <v>73544584</v>
      </c>
      <c r="H39" s="243">
        <v>48063363</v>
      </c>
      <c r="I39" s="243">
        <v>52065000</v>
      </c>
      <c r="J39" s="243">
        <v>55881500</v>
      </c>
    </row>
    <row r="40" spans="1:10" ht="15.6" x14ac:dyDescent="0.3">
      <c r="A40" s="198">
        <v>38</v>
      </c>
      <c r="B40" s="244" t="s">
        <v>1061</v>
      </c>
      <c r="C40" s="245"/>
      <c r="D40" s="246">
        <v>23296874</v>
      </c>
      <c r="E40" s="246">
        <v>9192720</v>
      </c>
      <c r="F40" s="246">
        <v>-8620050</v>
      </c>
      <c r="G40" s="246">
        <v>26524708</v>
      </c>
      <c r="H40" s="246">
        <v>-1124065</v>
      </c>
      <c r="I40" s="246">
        <v>-2041170</v>
      </c>
      <c r="J40" s="246">
        <v>-3635287</v>
      </c>
    </row>
    <row r="41" spans="1:10" ht="15.6" x14ac:dyDescent="0.3">
      <c r="A41" s="198">
        <v>39</v>
      </c>
      <c r="B41" s="244" t="s">
        <v>261</v>
      </c>
      <c r="C41" s="245"/>
      <c r="D41" s="246">
        <v>-1228296</v>
      </c>
      <c r="E41" s="246">
        <v>-24175152</v>
      </c>
      <c r="F41" s="246">
        <v>-6239799</v>
      </c>
      <c r="G41" s="246">
        <v>-6239799</v>
      </c>
      <c r="H41" s="246">
        <v>-35560000</v>
      </c>
      <c r="I41" s="246">
        <v>-21500000</v>
      </c>
      <c r="J41" s="246">
        <v>-22000000</v>
      </c>
    </row>
    <row r="42" spans="1:10" ht="21" customHeight="1" x14ac:dyDescent="0.3">
      <c r="A42" s="198">
        <v>40</v>
      </c>
      <c r="B42" s="221" t="s">
        <v>1062</v>
      </c>
      <c r="C42" s="222" t="s">
        <v>1063</v>
      </c>
      <c r="D42" s="239"/>
      <c r="E42" s="239">
        <v>0</v>
      </c>
      <c r="F42" s="239">
        <v>0</v>
      </c>
      <c r="G42" s="239">
        <v>0</v>
      </c>
      <c r="H42" s="239"/>
      <c r="I42" s="239"/>
      <c r="J42" s="239"/>
    </row>
    <row r="43" spans="1:10" x14ac:dyDescent="0.3">
      <c r="A43" s="198">
        <v>41</v>
      </c>
      <c r="B43" s="224" t="s">
        <v>1064</v>
      </c>
      <c r="C43" s="222" t="s">
        <v>1065</v>
      </c>
      <c r="D43" s="239"/>
      <c r="E43" s="239">
        <v>0</v>
      </c>
      <c r="F43" s="239">
        <v>0</v>
      </c>
      <c r="G43" s="239">
        <v>0</v>
      </c>
      <c r="H43" s="239"/>
      <c r="I43" s="239"/>
      <c r="J43" s="239"/>
    </row>
    <row r="44" spans="1:10" ht="21.75" customHeight="1" x14ac:dyDescent="0.3">
      <c r="A44" s="198">
        <v>42</v>
      </c>
      <c r="B44" s="227" t="s">
        <v>1066</v>
      </c>
      <c r="C44" s="227" t="s">
        <v>1067</v>
      </c>
      <c r="D44" s="239">
        <v>30185913</v>
      </c>
      <c r="E44" s="239">
        <v>16000000</v>
      </c>
      <c r="F44" s="239">
        <v>20628571</v>
      </c>
      <c r="G44" s="239">
        <v>20628571</v>
      </c>
      <c r="H44" s="239">
        <v>37600000</v>
      </c>
      <c r="I44" s="239">
        <v>24541170</v>
      </c>
      <c r="J44" s="239">
        <v>27135287</v>
      </c>
    </row>
    <row r="45" spans="1:10" ht="21" customHeight="1" x14ac:dyDescent="0.3">
      <c r="A45" s="198">
        <v>46</v>
      </c>
      <c r="B45" s="222" t="s">
        <v>1068</v>
      </c>
      <c r="C45" s="222" t="s">
        <v>1069</v>
      </c>
      <c r="D45" s="247">
        <v>30185913</v>
      </c>
      <c r="E45" s="247">
        <v>16000000</v>
      </c>
      <c r="F45" s="247">
        <v>20628571</v>
      </c>
      <c r="G45" s="247">
        <v>20628571</v>
      </c>
      <c r="H45" s="247">
        <v>37600000</v>
      </c>
      <c r="I45" s="247">
        <v>24541170</v>
      </c>
      <c r="J45" s="247">
        <v>27135287</v>
      </c>
    </row>
    <row r="46" spans="1:10" ht="21.75" customHeight="1" x14ac:dyDescent="0.3">
      <c r="A46" s="198">
        <v>47</v>
      </c>
      <c r="B46" s="222" t="s">
        <v>1070</v>
      </c>
      <c r="C46" s="222" t="s">
        <v>1071</v>
      </c>
      <c r="D46" s="247">
        <v>2330573</v>
      </c>
      <c r="E46" s="247">
        <v>0</v>
      </c>
      <c r="F46" s="247">
        <v>1984386</v>
      </c>
      <c r="G46" s="247">
        <v>1984386</v>
      </c>
      <c r="H46" s="247"/>
      <c r="I46" s="247"/>
      <c r="J46" s="247"/>
    </row>
    <row r="47" spans="1:10" ht="22.5" customHeight="1" x14ac:dyDescent="0.3">
      <c r="A47" s="198">
        <v>49</v>
      </c>
      <c r="B47" s="221" t="s">
        <v>1072</v>
      </c>
      <c r="C47" s="222" t="s">
        <v>1073</v>
      </c>
      <c r="D47" s="247">
        <v>32516486</v>
      </c>
      <c r="E47" s="247">
        <v>16000000</v>
      </c>
      <c r="F47" s="247">
        <v>22612957</v>
      </c>
      <c r="G47" s="247">
        <v>22612957</v>
      </c>
      <c r="H47" s="247">
        <v>37600000</v>
      </c>
      <c r="I47" s="247">
        <v>24541170</v>
      </c>
      <c r="J47" s="247">
        <v>27135287</v>
      </c>
    </row>
    <row r="48" spans="1:10" x14ac:dyDescent="0.3">
      <c r="A48" s="198">
        <v>50</v>
      </c>
      <c r="B48" s="224" t="s">
        <v>1074</v>
      </c>
      <c r="C48" s="222" t="s">
        <v>1075</v>
      </c>
      <c r="D48" s="239">
        <v>0</v>
      </c>
      <c r="E48" s="239">
        <v>0</v>
      </c>
      <c r="F48" s="239">
        <v>0</v>
      </c>
      <c r="G48" s="239">
        <v>0</v>
      </c>
      <c r="H48" s="239"/>
      <c r="I48" s="239"/>
      <c r="J48" s="239"/>
    </row>
    <row r="49" spans="1:10" ht="19.5" customHeight="1" x14ac:dyDescent="0.3">
      <c r="A49" s="198">
        <v>51</v>
      </c>
      <c r="B49" s="221" t="s">
        <v>1076</v>
      </c>
      <c r="C49" s="222" t="s">
        <v>1077</v>
      </c>
      <c r="D49" s="239">
        <v>0</v>
      </c>
      <c r="E49" s="239">
        <v>0</v>
      </c>
      <c r="F49" s="239">
        <v>0</v>
      </c>
      <c r="G49" s="239">
        <v>0</v>
      </c>
      <c r="H49" s="239"/>
      <c r="I49" s="239"/>
      <c r="J49" s="239"/>
    </row>
    <row r="50" spans="1:10" ht="15.6" x14ac:dyDescent="0.3">
      <c r="A50" s="198">
        <v>52</v>
      </c>
      <c r="B50" s="271" t="s">
        <v>1078</v>
      </c>
      <c r="C50" s="272" t="s">
        <v>1079</v>
      </c>
      <c r="D50" s="273">
        <v>32516486</v>
      </c>
      <c r="E50" s="273">
        <v>16000000</v>
      </c>
      <c r="F50" s="273">
        <v>22612957</v>
      </c>
      <c r="G50" s="273">
        <v>22612957</v>
      </c>
      <c r="H50" s="273">
        <v>37600000</v>
      </c>
      <c r="I50" s="273">
        <v>24541170</v>
      </c>
      <c r="J50" s="273">
        <v>27135287</v>
      </c>
    </row>
    <row r="51" spans="1:10" ht="15.6" x14ac:dyDescent="0.3">
      <c r="A51" s="198">
        <v>53</v>
      </c>
      <c r="B51" s="236" t="s">
        <v>20</v>
      </c>
      <c r="C51" s="237"/>
      <c r="D51" s="248">
        <v>95708808</v>
      </c>
      <c r="E51" s="248">
        <v>64455208</v>
      </c>
      <c r="F51" s="248">
        <v>93512576</v>
      </c>
      <c r="G51" s="248">
        <v>90835992</v>
      </c>
      <c r="H51" s="248">
        <v>85663363</v>
      </c>
      <c r="I51" s="248">
        <v>52065000</v>
      </c>
      <c r="J51" s="248">
        <v>83016787</v>
      </c>
    </row>
    <row r="52" spans="1:10" x14ac:dyDescent="0.3">
      <c r="A52" s="198"/>
      <c r="B52" s="198"/>
      <c r="C52" s="198"/>
      <c r="D52" s="198"/>
      <c r="E52" s="198"/>
      <c r="F52" s="198"/>
      <c r="G52" s="198"/>
      <c r="H52" s="198"/>
      <c r="I52" s="198"/>
      <c r="J52" s="198"/>
    </row>
  </sheetData>
  <mergeCells count="2">
    <mergeCell ref="B2:J2"/>
    <mergeCell ref="B3:J3"/>
  </mergeCells>
  <printOptions horizontalCentered="1" verticalCentered="1"/>
  <pageMargins left="0" right="0" top="0" bottom="0" header="0.31496062992125984" footer="0.31496062992125984"/>
  <pageSetup paperSize="9" scale="50" fitToWidth="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217"/>
  <sheetViews>
    <sheetView topLeftCell="A151" zoomScale="86" zoomScaleNormal="86" workbookViewId="0">
      <selection activeCell="G23" sqref="G23"/>
    </sheetView>
  </sheetViews>
  <sheetFormatPr defaultColWidth="9.109375" defaultRowHeight="15.6" x14ac:dyDescent="0.3"/>
  <cols>
    <col min="1" max="1" width="98.109375" style="1" bestFit="1" customWidth="1"/>
    <col min="2" max="2" width="17.33203125" style="1" bestFit="1" customWidth="1"/>
    <col min="3" max="4" width="17" style="1" bestFit="1" customWidth="1"/>
    <col min="5" max="16384" width="9.109375" style="1"/>
  </cols>
  <sheetData>
    <row r="1" spans="1:4" x14ac:dyDescent="0.3">
      <c r="A1" s="293" t="s">
        <v>1113</v>
      </c>
      <c r="B1" s="293"/>
      <c r="C1" s="293"/>
      <c r="D1" s="293"/>
    </row>
    <row r="2" spans="1:4" x14ac:dyDescent="0.3">
      <c r="A2" s="293"/>
      <c r="B2" s="293"/>
      <c r="C2" s="293"/>
      <c r="D2" s="293"/>
    </row>
    <row r="3" spans="1:4" x14ac:dyDescent="0.3">
      <c r="A3" s="294" t="s">
        <v>37</v>
      </c>
      <c r="B3" s="295"/>
      <c r="C3" s="295"/>
      <c r="D3" s="295"/>
    </row>
    <row r="4" spans="1:4" x14ac:dyDescent="0.3">
      <c r="A4" s="293" t="s">
        <v>215</v>
      </c>
      <c r="B4" s="293"/>
      <c r="C4" s="293"/>
      <c r="D4" s="293"/>
    </row>
    <row r="5" spans="1:4" ht="16.2" x14ac:dyDescent="0.35">
      <c r="A5" s="14"/>
      <c r="B5" s="31"/>
      <c r="C5" s="31"/>
      <c r="D5" s="31" t="str">
        <f>+'1.rovatösszesenek'!D5</f>
        <v>adatok Ft-ban</v>
      </c>
    </row>
    <row r="6" spans="1:4" ht="40.5" customHeight="1" x14ac:dyDescent="0.3">
      <c r="A6" s="147" t="str">
        <f>+'1.rovatösszesenek'!A6</f>
        <v>Rovatkód / Megnevezés</v>
      </c>
      <c r="B6" s="148" t="s">
        <v>1100</v>
      </c>
      <c r="C6" s="148" t="s">
        <v>1101</v>
      </c>
      <c r="D6" s="148" t="s">
        <v>1114</v>
      </c>
    </row>
    <row r="7" spans="1:4" x14ac:dyDescent="0.3">
      <c r="A7" s="118" t="s">
        <v>81</v>
      </c>
      <c r="B7" s="119">
        <v>8010080</v>
      </c>
      <c r="C7" s="119">
        <f>SUM(C8:C18)</f>
        <v>8834968</v>
      </c>
      <c r="D7" s="119">
        <f>SUM(D8:D18)</f>
        <v>4294630</v>
      </c>
    </row>
    <row r="8" spans="1:4" x14ac:dyDescent="0.3">
      <c r="A8" s="137" t="s">
        <v>82</v>
      </c>
      <c r="B8" s="122">
        <v>7660080</v>
      </c>
      <c r="C8" s="122">
        <v>8347368</v>
      </c>
      <c r="D8" s="122">
        <v>3917862</v>
      </c>
    </row>
    <row r="9" spans="1:4" x14ac:dyDescent="0.3">
      <c r="A9" s="137" t="s">
        <v>979</v>
      </c>
      <c r="B9" s="122">
        <v>0</v>
      </c>
      <c r="C9" s="122"/>
      <c r="D9" s="122"/>
    </row>
    <row r="10" spans="1:4" x14ac:dyDescent="0.3">
      <c r="A10" s="137" t="s">
        <v>84</v>
      </c>
      <c r="B10" s="122">
        <v>0</v>
      </c>
      <c r="C10" s="122"/>
      <c r="D10" s="122"/>
    </row>
    <row r="11" spans="1:4" x14ac:dyDescent="0.3">
      <c r="A11" s="137" t="s">
        <v>85</v>
      </c>
      <c r="B11" s="122">
        <v>0</v>
      </c>
      <c r="C11" s="122"/>
      <c r="D11" s="122"/>
    </row>
    <row r="12" spans="1:4" x14ac:dyDescent="0.3">
      <c r="A12" s="137" t="s">
        <v>86</v>
      </c>
      <c r="B12" s="122">
        <v>350000</v>
      </c>
      <c r="C12" s="122">
        <v>350000</v>
      </c>
      <c r="D12" s="122">
        <v>260225</v>
      </c>
    </row>
    <row r="13" spans="1:4" x14ac:dyDescent="0.3">
      <c r="A13" s="137" t="s">
        <v>87</v>
      </c>
      <c r="B13" s="122">
        <v>0</v>
      </c>
      <c r="C13" s="122"/>
      <c r="D13" s="122"/>
    </row>
    <row r="14" spans="1:4" x14ac:dyDescent="0.3">
      <c r="A14" s="137" t="s">
        <v>88</v>
      </c>
      <c r="B14" s="122">
        <v>0</v>
      </c>
      <c r="C14" s="122"/>
      <c r="D14" s="122"/>
    </row>
    <row r="15" spans="1:4" x14ac:dyDescent="0.3">
      <c r="A15" s="137" t="s">
        <v>89</v>
      </c>
      <c r="B15" s="122">
        <v>0</v>
      </c>
      <c r="C15" s="122"/>
      <c r="D15" s="122"/>
    </row>
    <row r="16" spans="1:4" x14ac:dyDescent="0.3">
      <c r="A16" s="137" t="s">
        <v>90</v>
      </c>
      <c r="B16" s="122">
        <v>0</v>
      </c>
      <c r="C16" s="122"/>
      <c r="D16" s="122"/>
    </row>
    <row r="17" spans="1:4" x14ac:dyDescent="0.3">
      <c r="A17" s="137" t="s">
        <v>91</v>
      </c>
      <c r="B17" s="122">
        <v>0</v>
      </c>
      <c r="C17" s="122"/>
      <c r="D17" s="122"/>
    </row>
    <row r="18" spans="1:4" x14ac:dyDescent="0.3">
      <c r="A18" s="137" t="s">
        <v>92</v>
      </c>
      <c r="B18" s="122">
        <v>0</v>
      </c>
      <c r="C18" s="122">
        <v>137600</v>
      </c>
      <c r="D18" s="122">
        <v>116543</v>
      </c>
    </row>
    <row r="19" spans="1:4" x14ac:dyDescent="0.3">
      <c r="A19" s="118" t="s">
        <v>93</v>
      </c>
      <c r="B19" s="119">
        <v>3307752</v>
      </c>
      <c r="C19" s="119">
        <f>SUM(C20:C22)</f>
        <v>4007752</v>
      </c>
      <c r="D19" s="119">
        <f>SUM(D20:D22)</f>
        <v>2259611</v>
      </c>
    </row>
    <row r="20" spans="1:4" x14ac:dyDescent="0.3">
      <c r="A20" s="137" t="s">
        <v>94</v>
      </c>
      <c r="B20" s="122">
        <v>0</v>
      </c>
      <c r="C20" s="122">
        <v>1759660</v>
      </c>
      <c r="D20" s="122">
        <v>1385981</v>
      </c>
    </row>
    <row r="21" spans="1:4" ht="31.2" x14ac:dyDescent="0.3">
      <c r="A21" s="138" t="s">
        <v>95</v>
      </c>
      <c r="B21" s="122">
        <v>684152</v>
      </c>
      <c r="C21" s="122">
        <v>1248092</v>
      </c>
      <c r="D21" s="122">
        <v>620031</v>
      </c>
    </row>
    <row r="22" spans="1:4" x14ac:dyDescent="0.3">
      <c r="A22" s="137" t="s">
        <v>96</v>
      </c>
      <c r="B22" s="122">
        <v>2623600</v>
      </c>
      <c r="C22" s="122">
        <v>1000000</v>
      </c>
      <c r="D22" s="122">
        <v>253599</v>
      </c>
    </row>
    <row r="23" spans="1:4" x14ac:dyDescent="0.3">
      <c r="A23" s="129" t="s">
        <v>97</v>
      </c>
      <c r="B23" s="149">
        <f>SUM(B7,B19)</f>
        <v>11317832</v>
      </c>
      <c r="C23" s="149">
        <f>SUM(C19,C7)</f>
        <v>12842720</v>
      </c>
      <c r="D23" s="149">
        <f>SUM(D19,D7)</f>
        <v>6554241</v>
      </c>
    </row>
    <row r="24" spans="1:4" x14ac:dyDescent="0.3">
      <c r="A24" s="129" t="s">
        <v>98</v>
      </c>
      <c r="B24" s="149">
        <v>1764466</v>
      </c>
      <c r="C24" s="149">
        <v>1887316</v>
      </c>
      <c r="D24" s="149">
        <v>1074457</v>
      </c>
    </row>
    <row r="25" spans="1:4" x14ac:dyDescent="0.3">
      <c r="A25" s="118" t="s">
        <v>99</v>
      </c>
      <c r="B25" s="119">
        <v>2536456</v>
      </c>
      <c r="C25" s="119">
        <f>SUM(C26:C28)</f>
        <v>2475196</v>
      </c>
      <c r="D25" s="119">
        <f>SUM(D26:D28)</f>
        <v>1131286</v>
      </c>
    </row>
    <row r="26" spans="1:4" x14ac:dyDescent="0.3">
      <c r="A26" s="137" t="s">
        <v>100</v>
      </c>
      <c r="B26" s="122">
        <v>36456</v>
      </c>
      <c r="C26" s="122">
        <v>36456</v>
      </c>
      <c r="D26" s="122">
        <v>18228</v>
      </c>
    </row>
    <row r="27" spans="1:4" x14ac:dyDescent="0.3">
      <c r="A27" s="137" t="s">
        <v>101</v>
      </c>
      <c r="B27" s="122">
        <v>2500000</v>
      </c>
      <c r="C27" s="122">
        <v>2438740</v>
      </c>
      <c r="D27" s="122">
        <v>1113058</v>
      </c>
    </row>
    <row r="28" spans="1:4" x14ac:dyDescent="0.3">
      <c r="A28" s="137" t="s">
        <v>102</v>
      </c>
      <c r="B28" s="122">
        <v>0</v>
      </c>
      <c r="C28" s="122"/>
      <c r="D28" s="122">
        <v>0</v>
      </c>
    </row>
    <row r="29" spans="1:4" x14ac:dyDescent="0.3">
      <c r="A29" s="118" t="s">
        <v>103</v>
      </c>
      <c r="B29" s="119">
        <v>636000</v>
      </c>
      <c r="C29" s="119">
        <f>SUM(C30:C31)</f>
        <v>806000</v>
      </c>
      <c r="D29" s="119">
        <f>SUM(D30:D31)</f>
        <v>268947</v>
      </c>
    </row>
    <row r="30" spans="1:4" x14ac:dyDescent="0.3">
      <c r="A30" s="137" t="s">
        <v>104</v>
      </c>
      <c r="B30" s="122">
        <v>36000</v>
      </c>
      <c r="C30" s="122">
        <v>206000</v>
      </c>
      <c r="D30" s="122">
        <v>116792</v>
      </c>
    </row>
    <row r="31" spans="1:4" x14ac:dyDescent="0.3">
      <c r="A31" s="137" t="s">
        <v>105</v>
      </c>
      <c r="B31" s="122">
        <v>600000</v>
      </c>
      <c r="C31" s="122">
        <v>600000</v>
      </c>
      <c r="D31" s="122">
        <v>152155</v>
      </c>
    </row>
    <row r="32" spans="1:4" x14ac:dyDescent="0.3">
      <c r="A32" s="118" t="s">
        <v>106</v>
      </c>
      <c r="B32" s="119">
        <f>SUM(B33:B40)</f>
        <v>11220000</v>
      </c>
      <c r="C32" s="119">
        <f t="shared" ref="C32" si="0">SUM(C33:C40)</f>
        <v>12852797</v>
      </c>
      <c r="D32" s="119">
        <f>SUM(D33:D39)</f>
        <v>5034300</v>
      </c>
    </row>
    <row r="33" spans="1:4" x14ac:dyDescent="0.3">
      <c r="A33" s="137" t="s">
        <v>107</v>
      </c>
      <c r="B33" s="122">
        <v>2720000</v>
      </c>
      <c r="C33" s="122">
        <v>2877799</v>
      </c>
      <c r="D33" s="122">
        <v>1684067</v>
      </c>
    </row>
    <row r="34" spans="1:4" x14ac:dyDescent="0.3">
      <c r="A34" s="137" t="s">
        <v>108</v>
      </c>
      <c r="B34" s="122">
        <v>0</v>
      </c>
      <c r="C34" s="122"/>
      <c r="D34" s="122">
        <v>0</v>
      </c>
    </row>
    <row r="35" spans="1:4" x14ac:dyDescent="0.3">
      <c r="A35" s="137" t="s">
        <v>109</v>
      </c>
      <c r="B35" s="122">
        <v>0</v>
      </c>
      <c r="C35" s="122"/>
      <c r="D35" s="122">
        <v>0</v>
      </c>
    </row>
    <row r="36" spans="1:4" x14ac:dyDescent="0.3">
      <c r="A36" s="137" t="s">
        <v>110</v>
      </c>
      <c r="B36" s="122">
        <v>4000000</v>
      </c>
      <c r="C36" s="122">
        <v>3906558</v>
      </c>
      <c r="D36" s="122">
        <v>719641</v>
      </c>
    </row>
    <row r="37" spans="1:4" x14ac:dyDescent="0.3">
      <c r="A37" s="137" t="s">
        <v>111</v>
      </c>
      <c r="B37" s="122">
        <v>0</v>
      </c>
      <c r="C37" s="122"/>
      <c r="D37" s="122">
        <v>0</v>
      </c>
    </row>
    <row r="38" spans="1:4" x14ac:dyDescent="0.3">
      <c r="A38" s="137" t="s">
        <v>112</v>
      </c>
      <c r="B38" s="122">
        <v>1200000</v>
      </c>
      <c r="C38" s="122">
        <v>1200000</v>
      </c>
      <c r="D38" s="122">
        <v>623388</v>
      </c>
    </row>
    <row r="39" spans="1:4" s="10" customFormat="1" x14ac:dyDescent="0.3">
      <c r="A39" s="139" t="s">
        <v>113</v>
      </c>
      <c r="B39" s="140">
        <v>3300000</v>
      </c>
      <c r="C39" s="140">
        <v>4868440</v>
      </c>
      <c r="D39" s="140">
        <v>2007204</v>
      </c>
    </row>
    <row r="40" spans="1:4" s="10" customFormat="1" x14ac:dyDescent="0.3">
      <c r="A40" s="141" t="s">
        <v>980</v>
      </c>
      <c r="B40" s="142">
        <v>0</v>
      </c>
      <c r="C40" s="142"/>
      <c r="D40" s="142">
        <v>51020</v>
      </c>
    </row>
    <row r="41" spans="1:4" x14ac:dyDescent="0.3">
      <c r="A41" s="118" t="s">
        <v>114</v>
      </c>
      <c r="B41" s="119">
        <f>SUM(B42:B43)</f>
        <v>290400</v>
      </c>
      <c r="C41" s="119">
        <f t="shared" ref="C41:D41" si="1">SUM(C42:C43)</f>
        <v>300400</v>
      </c>
      <c r="D41" s="119">
        <f t="shared" si="1"/>
        <v>15000</v>
      </c>
    </row>
    <row r="42" spans="1:4" x14ac:dyDescent="0.3">
      <c r="A42" s="137" t="s">
        <v>267</v>
      </c>
      <c r="B42" s="122">
        <v>0</v>
      </c>
      <c r="C42" s="122">
        <v>0</v>
      </c>
      <c r="D42" s="122">
        <v>0</v>
      </c>
    </row>
    <row r="43" spans="1:4" x14ac:dyDescent="0.3">
      <c r="A43" s="137" t="s">
        <v>115</v>
      </c>
      <c r="B43" s="122">
        <v>290400</v>
      </c>
      <c r="C43" s="122">
        <v>300400</v>
      </c>
      <c r="D43" s="122">
        <v>15000</v>
      </c>
    </row>
    <row r="44" spans="1:4" x14ac:dyDescent="0.3">
      <c r="A44" s="118" t="s">
        <v>116</v>
      </c>
      <c r="B44" s="119">
        <f>SUM(B45:B49)</f>
        <v>3972063</v>
      </c>
      <c r="C44" s="119">
        <f t="shared" ref="C44:D44" si="2">SUM(C45:C49)</f>
        <v>4068888</v>
      </c>
      <c r="D44" s="119">
        <f t="shared" si="2"/>
        <v>1286176</v>
      </c>
    </row>
    <row r="45" spans="1:4" s="10" customFormat="1" x14ac:dyDescent="0.3">
      <c r="A45" s="139" t="s">
        <v>117</v>
      </c>
      <c r="B45" s="140">
        <v>3472063</v>
      </c>
      <c r="C45" s="140">
        <v>3565882</v>
      </c>
      <c r="D45" s="140">
        <v>1283161</v>
      </c>
    </row>
    <row r="46" spans="1:4" x14ac:dyDescent="0.3">
      <c r="A46" s="137" t="s">
        <v>118</v>
      </c>
      <c r="B46" s="122">
        <v>0</v>
      </c>
      <c r="C46" s="122"/>
      <c r="D46" s="122">
        <v>0</v>
      </c>
    </row>
    <row r="47" spans="1:4" x14ac:dyDescent="0.3">
      <c r="A47" s="137" t="s">
        <v>119</v>
      </c>
      <c r="B47" s="122">
        <v>0</v>
      </c>
      <c r="C47" s="122">
        <v>3006</v>
      </c>
      <c r="D47" s="122">
        <v>3006</v>
      </c>
    </row>
    <row r="48" spans="1:4" x14ac:dyDescent="0.3">
      <c r="A48" s="137" t="s">
        <v>120</v>
      </c>
      <c r="B48" s="122">
        <v>0</v>
      </c>
      <c r="C48" s="122"/>
      <c r="D48" s="122">
        <v>0</v>
      </c>
    </row>
    <row r="49" spans="1:4" x14ac:dyDescent="0.3">
      <c r="A49" s="137" t="s">
        <v>121</v>
      </c>
      <c r="B49" s="122">
        <v>500000</v>
      </c>
      <c r="C49" s="122">
        <v>500000</v>
      </c>
      <c r="D49" s="122">
        <v>9</v>
      </c>
    </row>
    <row r="50" spans="1:4" x14ac:dyDescent="0.3">
      <c r="A50" s="129" t="s">
        <v>122</v>
      </c>
      <c r="B50" s="149">
        <f>SUM(B25,B29,B32,B41,B44)</f>
        <v>18654919</v>
      </c>
      <c r="C50" s="149">
        <f t="shared" ref="C50:D50" si="3">SUM(C25,C29,C32,C41,C44)</f>
        <v>20503281</v>
      </c>
      <c r="D50" s="149">
        <f t="shared" si="3"/>
        <v>7735709</v>
      </c>
    </row>
    <row r="51" spans="1:4" x14ac:dyDescent="0.3">
      <c r="A51" s="137" t="s">
        <v>123</v>
      </c>
      <c r="B51" s="122">
        <v>0</v>
      </c>
      <c r="C51" s="122"/>
      <c r="D51" s="122">
        <v>0</v>
      </c>
    </row>
    <row r="52" spans="1:4" x14ac:dyDescent="0.3">
      <c r="A52" s="137" t="s">
        <v>124</v>
      </c>
      <c r="B52" s="122">
        <v>0</v>
      </c>
      <c r="C52" s="122"/>
      <c r="D52" s="122">
        <v>0</v>
      </c>
    </row>
    <row r="53" spans="1:4" s="10" customFormat="1" x14ac:dyDescent="0.3">
      <c r="A53" s="139" t="s">
        <v>125</v>
      </c>
      <c r="B53" s="140">
        <v>0</v>
      </c>
      <c r="C53" s="140"/>
      <c r="D53" s="140">
        <v>0</v>
      </c>
    </row>
    <row r="54" spans="1:4" x14ac:dyDescent="0.3">
      <c r="A54" s="137" t="s">
        <v>126</v>
      </c>
      <c r="B54" s="122">
        <v>0</v>
      </c>
      <c r="C54" s="122">
        <v>280000</v>
      </c>
      <c r="D54" s="122">
        <v>84000</v>
      </c>
    </row>
    <row r="55" spans="1:4" x14ac:dyDescent="0.3">
      <c r="A55" s="137" t="s">
        <v>127</v>
      </c>
      <c r="B55" s="122">
        <v>0</v>
      </c>
      <c r="C55" s="122"/>
      <c r="D55" s="122">
        <v>0</v>
      </c>
    </row>
    <row r="56" spans="1:4" x14ac:dyDescent="0.3">
      <c r="A56" s="137" t="s">
        <v>128</v>
      </c>
      <c r="B56" s="122">
        <v>0</v>
      </c>
      <c r="C56" s="122"/>
      <c r="D56" s="122">
        <v>0</v>
      </c>
    </row>
    <row r="57" spans="1:4" x14ac:dyDescent="0.3">
      <c r="A57" s="137" t="s">
        <v>129</v>
      </c>
      <c r="B57" s="122">
        <v>200000</v>
      </c>
      <c r="C57" s="122">
        <v>200000</v>
      </c>
      <c r="D57" s="122">
        <v>0</v>
      </c>
    </row>
    <row r="58" spans="1:4" x14ac:dyDescent="0.3">
      <c r="A58" s="137" t="s">
        <v>981</v>
      </c>
      <c r="B58" s="122">
        <v>3038000</v>
      </c>
      <c r="C58" s="122">
        <v>2758000</v>
      </c>
      <c r="D58" s="122">
        <v>672581</v>
      </c>
    </row>
    <row r="59" spans="1:4" x14ac:dyDescent="0.3">
      <c r="A59" s="129" t="s">
        <v>130</v>
      </c>
      <c r="B59" s="149">
        <f>SUM(B51:B58)</f>
        <v>3238000</v>
      </c>
      <c r="C59" s="149">
        <f t="shared" ref="C59:D59" si="4">SUM(C51:C58)</f>
        <v>3238000</v>
      </c>
      <c r="D59" s="149">
        <f t="shared" si="4"/>
        <v>756581</v>
      </c>
    </row>
    <row r="60" spans="1:4" x14ac:dyDescent="0.3">
      <c r="A60" s="137" t="s">
        <v>33</v>
      </c>
      <c r="B60" s="122">
        <v>0</v>
      </c>
      <c r="C60" s="122"/>
      <c r="D60" s="122">
        <v>0</v>
      </c>
    </row>
    <row r="61" spans="1:4" x14ac:dyDescent="0.3">
      <c r="A61" s="137" t="s">
        <v>982</v>
      </c>
      <c r="B61" s="122">
        <v>0</v>
      </c>
      <c r="C61" s="122">
        <v>287880</v>
      </c>
      <c r="D61" s="122">
        <v>287880</v>
      </c>
    </row>
    <row r="62" spans="1:4" x14ac:dyDescent="0.3">
      <c r="A62" s="137" t="s">
        <v>848</v>
      </c>
      <c r="B62" s="122">
        <v>0</v>
      </c>
      <c r="C62" s="122"/>
      <c r="D62" s="122">
        <v>0</v>
      </c>
    </row>
    <row r="63" spans="1:4" x14ac:dyDescent="0.3">
      <c r="A63" s="137" t="s">
        <v>849</v>
      </c>
      <c r="B63" s="122">
        <v>0</v>
      </c>
      <c r="C63" s="122"/>
      <c r="D63" s="122">
        <v>0</v>
      </c>
    </row>
    <row r="64" spans="1:4" x14ac:dyDescent="0.3">
      <c r="A64" s="137" t="s">
        <v>850</v>
      </c>
      <c r="B64" s="122">
        <v>0</v>
      </c>
      <c r="C64" s="122"/>
      <c r="D64" s="122">
        <v>0</v>
      </c>
    </row>
    <row r="65" spans="1:4" x14ac:dyDescent="0.3">
      <c r="A65" s="137" t="s">
        <v>851</v>
      </c>
      <c r="B65" s="122">
        <v>3700000</v>
      </c>
      <c r="C65" s="122">
        <v>3700000</v>
      </c>
      <c r="D65" s="122">
        <v>1939792</v>
      </c>
    </row>
    <row r="66" spans="1:4" x14ac:dyDescent="0.3">
      <c r="A66" s="137" t="s">
        <v>852</v>
      </c>
      <c r="B66" s="122">
        <v>0</v>
      </c>
      <c r="C66" s="122"/>
      <c r="D66" s="122">
        <v>0</v>
      </c>
    </row>
    <row r="67" spans="1:4" x14ac:dyDescent="0.3">
      <c r="A67" s="137" t="s">
        <v>853</v>
      </c>
      <c r="B67" s="122">
        <v>0</v>
      </c>
      <c r="C67" s="122"/>
      <c r="D67" s="122">
        <v>0</v>
      </c>
    </row>
    <row r="68" spans="1:4" x14ac:dyDescent="0.3">
      <c r="A68" s="137" t="s">
        <v>854</v>
      </c>
      <c r="B68" s="122">
        <v>0</v>
      </c>
      <c r="C68" s="122"/>
      <c r="D68" s="122">
        <v>0</v>
      </c>
    </row>
    <row r="69" spans="1:4" x14ac:dyDescent="0.3">
      <c r="A69" s="137" t="s">
        <v>34</v>
      </c>
      <c r="B69" s="122">
        <v>0</v>
      </c>
      <c r="C69" s="122"/>
      <c r="D69" s="122">
        <v>0</v>
      </c>
    </row>
    <row r="70" spans="1:4" x14ac:dyDescent="0.3">
      <c r="A70" s="125" t="s">
        <v>858</v>
      </c>
      <c r="B70" s="124">
        <v>0</v>
      </c>
      <c r="C70" s="124"/>
      <c r="D70" s="124">
        <v>0</v>
      </c>
    </row>
    <row r="71" spans="1:4" x14ac:dyDescent="0.3">
      <c r="A71" s="137" t="s">
        <v>855</v>
      </c>
      <c r="B71" s="122">
        <v>815000</v>
      </c>
      <c r="C71" s="122">
        <v>815000</v>
      </c>
      <c r="D71" s="122">
        <v>0</v>
      </c>
    </row>
    <row r="72" spans="1:4" x14ac:dyDescent="0.3">
      <c r="A72" s="137" t="s">
        <v>856</v>
      </c>
      <c r="B72" s="122">
        <v>4597211</v>
      </c>
      <c r="C72" s="122">
        <v>7122657</v>
      </c>
      <c r="D72" s="122">
        <v>0</v>
      </c>
    </row>
    <row r="73" spans="1:4" x14ac:dyDescent="0.3">
      <c r="A73" s="137" t="s">
        <v>857</v>
      </c>
      <c r="B73" s="122">
        <v>5100000</v>
      </c>
      <c r="C73" s="122">
        <v>0</v>
      </c>
      <c r="D73" s="122">
        <v>0</v>
      </c>
    </row>
    <row r="74" spans="1:4" x14ac:dyDescent="0.3">
      <c r="A74" s="129" t="s">
        <v>36</v>
      </c>
      <c r="B74" s="149">
        <f>SUM(B60:B73)</f>
        <v>14212211</v>
      </c>
      <c r="C74" s="149">
        <f t="shared" ref="C74:D74" si="5">SUM(C60:C73)</f>
        <v>11925537</v>
      </c>
      <c r="D74" s="149">
        <f t="shared" si="5"/>
        <v>2227672</v>
      </c>
    </row>
    <row r="75" spans="1:4" x14ac:dyDescent="0.3">
      <c r="A75" s="129" t="s">
        <v>42</v>
      </c>
      <c r="B75" s="149">
        <f>SUM(B74,B59,B50,B23,B24)</f>
        <v>49187428</v>
      </c>
      <c r="C75" s="149">
        <f t="shared" ref="C75:D75" si="6">SUM(C74,C59,C50,C23,C24)</f>
        <v>50396854</v>
      </c>
      <c r="D75" s="149">
        <f t="shared" si="6"/>
        <v>18348660</v>
      </c>
    </row>
    <row r="76" spans="1:4" x14ac:dyDescent="0.3">
      <c r="A76" s="137" t="s">
        <v>44</v>
      </c>
      <c r="B76" s="122">
        <v>3500000</v>
      </c>
      <c r="C76" s="122">
        <v>8193623</v>
      </c>
      <c r="D76" s="122">
        <v>84000</v>
      </c>
    </row>
    <row r="77" spans="1:4" x14ac:dyDescent="0.3">
      <c r="A77" s="137" t="s">
        <v>45</v>
      </c>
      <c r="B77" s="122">
        <v>20000000</v>
      </c>
      <c r="C77" s="122">
        <v>16720118</v>
      </c>
      <c r="D77" s="122">
        <v>0</v>
      </c>
    </row>
    <row r="78" spans="1:4" x14ac:dyDescent="0.3">
      <c r="A78" s="137" t="s">
        <v>49</v>
      </c>
      <c r="B78" s="122">
        <v>500000</v>
      </c>
      <c r="C78" s="122">
        <v>500000</v>
      </c>
      <c r="D78" s="122">
        <v>180311</v>
      </c>
    </row>
    <row r="79" spans="1:4" x14ac:dyDescent="0.3">
      <c r="A79" s="137" t="s">
        <v>46</v>
      </c>
      <c r="B79" s="122">
        <v>4000000</v>
      </c>
      <c r="C79" s="122">
        <v>2573099</v>
      </c>
      <c r="D79" s="122">
        <v>1499659</v>
      </c>
    </row>
    <row r="80" spans="1:4" x14ac:dyDescent="0.3">
      <c r="A80" s="137" t="s">
        <v>47</v>
      </c>
      <c r="B80" s="122">
        <v>0</v>
      </c>
      <c r="C80" s="122">
        <v>0</v>
      </c>
      <c r="D80" s="122">
        <v>0</v>
      </c>
    </row>
    <row r="81" spans="1:5" x14ac:dyDescent="0.3">
      <c r="A81" s="137" t="s">
        <v>48</v>
      </c>
      <c r="B81" s="122">
        <v>0</v>
      </c>
      <c r="C81" s="122">
        <v>0</v>
      </c>
      <c r="D81" s="122">
        <v>0</v>
      </c>
    </row>
    <row r="82" spans="1:5" x14ac:dyDescent="0.3">
      <c r="A82" s="137" t="s">
        <v>50</v>
      </c>
      <c r="B82" s="122">
        <v>7560000</v>
      </c>
      <c r="C82" s="122">
        <v>7556459</v>
      </c>
      <c r="D82" s="122">
        <v>476272</v>
      </c>
    </row>
    <row r="83" spans="1:5" x14ac:dyDescent="0.3">
      <c r="A83" s="129" t="s">
        <v>38</v>
      </c>
      <c r="B83" s="149">
        <f>SUM(B76:B82)</f>
        <v>35560000</v>
      </c>
      <c r="C83" s="149">
        <f>SUM(C76:C82)</f>
        <v>35543299</v>
      </c>
      <c r="D83" s="149">
        <f>SUM(D76:D82)</f>
        <v>2240242</v>
      </c>
    </row>
    <row r="84" spans="1:5" x14ac:dyDescent="0.3">
      <c r="A84" s="137" t="s">
        <v>51</v>
      </c>
      <c r="B84" s="122">
        <v>0</v>
      </c>
      <c r="C84" s="122">
        <v>10443042</v>
      </c>
      <c r="D84" s="122">
        <v>0</v>
      </c>
    </row>
    <row r="85" spans="1:5" x14ac:dyDescent="0.3">
      <c r="A85" s="137" t="s">
        <v>52</v>
      </c>
      <c r="B85" s="122">
        <v>0</v>
      </c>
      <c r="C85" s="122"/>
      <c r="D85" s="122">
        <v>0</v>
      </c>
    </row>
    <row r="86" spans="1:5" x14ac:dyDescent="0.3">
      <c r="A86" s="137" t="s">
        <v>53</v>
      </c>
      <c r="B86" s="122">
        <v>0</v>
      </c>
      <c r="C86" s="122"/>
      <c r="D86" s="122">
        <v>0</v>
      </c>
    </row>
    <row r="87" spans="1:5" x14ac:dyDescent="0.3">
      <c r="A87" s="137" t="s">
        <v>54</v>
      </c>
      <c r="B87" s="122">
        <v>0</v>
      </c>
      <c r="C87" s="122">
        <v>2819648</v>
      </c>
      <c r="D87" s="122">
        <v>0</v>
      </c>
    </row>
    <row r="88" spans="1:5" x14ac:dyDescent="0.3">
      <c r="A88" s="129" t="s">
        <v>39</v>
      </c>
      <c r="B88" s="149">
        <v>0</v>
      </c>
      <c r="C88" s="149">
        <f>SUM(C84:C87)</f>
        <v>13262690</v>
      </c>
      <c r="D88" s="149">
        <f t="shared" ref="D88" si="7">SUM(D84:D87)</f>
        <v>0</v>
      </c>
      <c r="E88" s="121"/>
    </row>
    <row r="89" spans="1:5" x14ac:dyDescent="0.3">
      <c r="A89" s="137" t="s">
        <v>55</v>
      </c>
      <c r="B89" s="122">
        <v>0</v>
      </c>
      <c r="C89" s="122"/>
      <c r="D89" s="122">
        <v>0</v>
      </c>
    </row>
    <row r="90" spans="1:5" x14ac:dyDescent="0.3">
      <c r="A90" s="137" t="s">
        <v>56</v>
      </c>
      <c r="B90" s="122">
        <v>0</v>
      </c>
      <c r="C90" s="122"/>
      <c r="D90" s="122">
        <v>0</v>
      </c>
    </row>
    <row r="91" spans="1:5" x14ac:dyDescent="0.3">
      <c r="A91" s="137" t="s">
        <v>58</v>
      </c>
      <c r="B91" s="122">
        <v>0</v>
      </c>
      <c r="C91" s="122"/>
      <c r="D91" s="122">
        <v>0</v>
      </c>
    </row>
    <row r="92" spans="1:5" x14ac:dyDescent="0.3">
      <c r="A92" s="137" t="s">
        <v>60</v>
      </c>
      <c r="B92" s="122">
        <v>0</v>
      </c>
      <c r="C92" s="122"/>
      <c r="D92" s="122">
        <v>0</v>
      </c>
    </row>
    <row r="93" spans="1:5" x14ac:dyDescent="0.3">
      <c r="A93" s="137" t="s">
        <v>59</v>
      </c>
      <c r="B93" s="122">
        <v>0</v>
      </c>
      <c r="C93" s="122"/>
      <c r="D93" s="122">
        <v>0</v>
      </c>
    </row>
    <row r="94" spans="1:5" x14ac:dyDescent="0.3">
      <c r="A94" s="137" t="s">
        <v>61</v>
      </c>
      <c r="B94" s="122">
        <v>0</v>
      </c>
      <c r="C94" s="122"/>
      <c r="D94" s="122">
        <v>0</v>
      </c>
    </row>
    <row r="95" spans="1:5" x14ac:dyDescent="0.3">
      <c r="A95" s="137" t="s">
        <v>57</v>
      </c>
      <c r="B95" s="122">
        <v>0</v>
      </c>
      <c r="C95" s="122"/>
      <c r="D95" s="122">
        <v>0</v>
      </c>
    </row>
    <row r="96" spans="1:5" x14ac:dyDescent="0.3">
      <c r="A96" s="137" t="s">
        <v>62</v>
      </c>
      <c r="B96" s="122">
        <v>0</v>
      </c>
      <c r="C96" s="122"/>
      <c r="D96" s="122">
        <v>0</v>
      </c>
    </row>
    <row r="97" spans="1:4" x14ac:dyDescent="0.3">
      <c r="A97" s="129" t="s">
        <v>40</v>
      </c>
      <c r="B97" s="149">
        <v>0</v>
      </c>
      <c r="C97" s="149"/>
      <c r="D97" s="149">
        <v>0</v>
      </c>
    </row>
    <row r="98" spans="1:4" x14ac:dyDescent="0.3">
      <c r="A98" s="129" t="s">
        <v>41</v>
      </c>
      <c r="B98" s="149">
        <f>SUM(B83:B97)</f>
        <v>35560000</v>
      </c>
      <c r="C98" s="149">
        <f>SUM(C83,C88)</f>
        <v>48805989</v>
      </c>
      <c r="D98" s="149">
        <f t="shared" ref="D98" si="8">SUM(D83:D97)</f>
        <v>2240242</v>
      </c>
    </row>
    <row r="99" spans="1:4" ht="18" x14ac:dyDescent="0.35">
      <c r="A99" s="150" t="s">
        <v>43</v>
      </c>
      <c r="B99" s="151">
        <f>SUM(B98,B75)</f>
        <v>84747428</v>
      </c>
      <c r="C99" s="151">
        <f t="shared" ref="C99:D99" si="9">SUM(C98,C75)</f>
        <v>99202843</v>
      </c>
      <c r="D99" s="151">
        <f t="shared" si="9"/>
        <v>20588902</v>
      </c>
    </row>
    <row r="100" spans="1:4" s="99" customFormat="1" x14ac:dyDescent="0.3">
      <c r="A100" s="143" t="s">
        <v>838</v>
      </c>
      <c r="B100" s="144"/>
      <c r="C100" s="144"/>
      <c r="D100" s="144"/>
    </row>
    <row r="101" spans="1:4" s="99" customFormat="1" x14ac:dyDescent="0.3">
      <c r="A101" s="143" t="s">
        <v>63</v>
      </c>
      <c r="B101" s="144"/>
      <c r="C101" s="144"/>
      <c r="D101" s="144"/>
    </row>
    <row r="102" spans="1:4" s="99" customFormat="1" x14ac:dyDescent="0.3">
      <c r="A102" s="143" t="s">
        <v>885</v>
      </c>
      <c r="B102" s="144"/>
      <c r="C102" s="144"/>
      <c r="D102" s="144"/>
    </row>
    <row r="103" spans="1:4" x14ac:dyDescent="0.3">
      <c r="A103" s="137" t="s">
        <v>72</v>
      </c>
      <c r="B103" s="122"/>
      <c r="C103" s="122"/>
      <c r="D103" s="122"/>
    </row>
    <row r="104" spans="1:4" s="99" customFormat="1" x14ac:dyDescent="0.3">
      <c r="A104" s="143" t="s">
        <v>64</v>
      </c>
      <c r="B104" s="144"/>
      <c r="C104" s="144"/>
      <c r="D104" s="144"/>
    </row>
    <row r="105" spans="1:4" s="99" customFormat="1" x14ac:dyDescent="0.3">
      <c r="A105" s="143" t="s">
        <v>886</v>
      </c>
      <c r="B105" s="144"/>
      <c r="C105" s="144"/>
      <c r="D105" s="144"/>
    </row>
    <row r="106" spans="1:4" s="99" customFormat="1" x14ac:dyDescent="0.3">
      <c r="A106" s="143" t="s">
        <v>887</v>
      </c>
      <c r="B106" s="144"/>
      <c r="C106" s="144"/>
      <c r="D106" s="144"/>
    </row>
    <row r="107" spans="1:4" s="99" customFormat="1" x14ac:dyDescent="0.3">
      <c r="A107" s="143" t="s">
        <v>890</v>
      </c>
      <c r="B107" s="144"/>
      <c r="C107" s="144"/>
      <c r="D107" s="144"/>
    </row>
    <row r="108" spans="1:4" x14ac:dyDescent="0.3">
      <c r="A108" s="137" t="s">
        <v>65</v>
      </c>
      <c r="B108" s="122"/>
      <c r="C108" s="122"/>
      <c r="D108" s="122"/>
    </row>
    <row r="109" spans="1:4" x14ac:dyDescent="0.3">
      <c r="A109" s="137" t="s">
        <v>888</v>
      </c>
      <c r="B109" s="122"/>
      <c r="C109" s="122"/>
      <c r="D109" s="122"/>
    </row>
    <row r="110" spans="1:4" x14ac:dyDescent="0.3">
      <c r="A110" s="137" t="s">
        <v>66</v>
      </c>
      <c r="B110" s="122">
        <v>915935</v>
      </c>
      <c r="C110" s="122">
        <v>1531274</v>
      </c>
      <c r="D110" s="122">
        <v>1531274</v>
      </c>
    </row>
    <row r="111" spans="1:4" x14ac:dyDescent="0.3">
      <c r="A111" s="137" t="s">
        <v>67</v>
      </c>
      <c r="B111" s="122"/>
      <c r="C111" s="122"/>
      <c r="D111" s="122"/>
    </row>
    <row r="112" spans="1:4" x14ac:dyDescent="0.3">
      <c r="A112" s="137" t="s">
        <v>68</v>
      </c>
      <c r="B112" s="122"/>
      <c r="C112" s="122"/>
      <c r="D112" s="122"/>
    </row>
    <row r="113" spans="1:9" x14ac:dyDescent="0.3">
      <c r="A113" s="137" t="s">
        <v>69</v>
      </c>
      <c r="B113" s="122"/>
      <c r="C113" s="122"/>
      <c r="D113" s="122"/>
    </row>
    <row r="114" spans="1:9" x14ac:dyDescent="0.3">
      <c r="A114" s="137" t="s">
        <v>70</v>
      </c>
      <c r="B114" s="122"/>
      <c r="C114" s="122"/>
      <c r="D114" s="122"/>
    </row>
    <row r="115" spans="1:9" x14ac:dyDescent="0.3">
      <c r="A115" s="118" t="s">
        <v>71</v>
      </c>
      <c r="B115" s="119">
        <v>915935</v>
      </c>
      <c r="C115" s="119">
        <v>1531274</v>
      </c>
      <c r="D115" s="119">
        <v>1531274</v>
      </c>
    </row>
    <row r="116" spans="1:9" x14ac:dyDescent="0.3">
      <c r="A116" s="137" t="s">
        <v>73</v>
      </c>
      <c r="B116" s="122"/>
      <c r="C116" s="122"/>
      <c r="D116" s="122"/>
    </row>
    <row r="117" spans="1:9" x14ac:dyDescent="0.3">
      <c r="A117" s="137" t="s">
        <v>74</v>
      </c>
      <c r="B117" s="122"/>
      <c r="C117" s="122"/>
      <c r="D117" s="122"/>
      <c r="I117" s="38"/>
    </row>
    <row r="118" spans="1:9" x14ac:dyDescent="0.3">
      <c r="A118" s="137" t="s">
        <v>75</v>
      </c>
      <c r="B118" s="122"/>
      <c r="C118" s="122"/>
      <c r="D118" s="122"/>
    </row>
    <row r="119" spans="1:9" x14ac:dyDescent="0.3">
      <c r="A119" s="137" t="s">
        <v>76</v>
      </c>
      <c r="B119" s="122"/>
      <c r="C119" s="122"/>
      <c r="D119" s="122"/>
    </row>
    <row r="120" spans="1:9" x14ac:dyDescent="0.3">
      <c r="A120" s="118" t="s">
        <v>77</v>
      </c>
      <c r="B120" s="119"/>
      <c r="C120" s="119"/>
      <c r="D120" s="119"/>
    </row>
    <row r="121" spans="1:9" x14ac:dyDescent="0.3">
      <c r="A121" s="118" t="s">
        <v>78</v>
      </c>
      <c r="B121" s="119"/>
      <c r="C121" s="119"/>
      <c r="D121" s="119"/>
    </row>
    <row r="122" spans="1:9" x14ac:dyDescent="0.3">
      <c r="A122" s="129" t="s">
        <v>80</v>
      </c>
      <c r="B122" s="149">
        <v>915935</v>
      </c>
      <c r="C122" s="149">
        <v>1531274</v>
      </c>
      <c r="D122" s="149">
        <v>1531274</v>
      </c>
    </row>
    <row r="123" spans="1:9" ht="20.399999999999999" x14ac:dyDescent="0.35">
      <c r="A123" s="191" t="s">
        <v>79</v>
      </c>
      <c r="B123" s="192">
        <f>SUM(B122,B99)</f>
        <v>85663363</v>
      </c>
      <c r="C123" s="192">
        <f t="shared" ref="C123:D123" si="10">SUM(C122,C99)</f>
        <v>100734117</v>
      </c>
      <c r="D123" s="192">
        <f t="shared" si="10"/>
        <v>22120176</v>
      </c>
    </row>
    <row r="126" spans="1:9" x14ac:dyDescent="0.3">
      <c r="A126" s="294" t="s">
        <v>131</v>
      </c>
      <c r="B126" s="295"/>
      <c r="C126" s="295"/>
      <c r="D126" s="295"/>
    </row>
    <row r="127" spans="1:9" x14ac:dyDescent="0.3">
      <c r="A127" s="293" t="s">
        <v>215</v>
      </c>
      <c r="B127" s="293"/>
      <c r="C127" s="293"/>
      <c r="D127" s="293"/>
    </row>
    <row r="128" spans="1:9" ht="16.2" x14ac:dyDescent="0.35">
      <c r="A128" s="112"/>
      <c r="B128" s="31"/>
      <c r="C128" s="31"/>
      <c r="D128" s="31" t="str">
        <f ca="1">+'2.kiad-bev.'!D128</f>
        <v>adatok Ft-ban</v>
      </c>
    </row>
    <row r="129" spans="1:4" ht="31.2" x14ac:dyDescent="0.3">
      <c r="A129" s="159" t="s">
        <v>834</v>
      </c>
      <c r="B129" s="152" t="s">
        <v>1100</v>
      </c>
      <c r="C129" s="152" t="s">
        <v>1102</v>
      </c>
      <c r="D129" s="152" t="s">
        <v>1115</v>
      </c>
    </row>
    <row r="130" spans="1:4" x14ac:dyDescent="0.3">
      <c r="A130" s="2" t="s">
        <v>133</v>
      </c>
      <c r="B130" s="3">
        <v>14775363</v>
      </c>
      <c r="C130" s="3">
        <v>14775363</v>
      </c>
      <c r="D130" s="3">
        <v>7764149</v>
      </c>
    </row>
    <row r="131" spans="1:4" x14ac:dyDescent="0.3">
      <c r="A131" s="2" t="s">
        <v>248</v>
      </c>
      <c r="B131" s="3">
        <v>0</v>
      </c>
      <c r="C131" s="3">
        <v>0</v>
      </c>
      <c r="D131" s="3">
        <v>0</v>
      </c>
    </row>
    <row r="132" spans="1:4" x14ac:dyDescent="0.3">
      <c r="A132" s="2" t="s">
        <v>134</v>
      </c>
      <c r="B132" s="3">
        <v>6338000</v>
      </c>
      <c r="C132" s="3">
        <v>6338000</v>
      </c>
      <c r="D132" s="3">
        <v>3361140</v>
      </c>
    </row>
    <row r="133" spans="1:4" x14ac:dyDescent="0.3">
      <c r="A133" s="2" t="s">
        <v>135</v>
      </c>
      <c r="B133" s="3">
        <v>1800000</v>
      </c>
      <c r="C133" s="3">
        <v>1800000</v>
      </c>
      <c r="D133" s="3">
        <v>936000</v>
      </c>
    </row>
    <row r="134" spans="1:4" x14ac:dyDescent="0.3">
      <c r="A134" s="2" t="s">
        <v>136</v>
      </c>
      <c r="B134" s="3">
        <v>0</v>
      </c>
      <c r="C134" s="3">
        <v>0</v>
      </c>
      <c r="D134" s="3">
        <v>0</v>
      </c>
    </row>
    <row r="135" spans="1:4" x14ac:dyDescent="0.3">
      <c r="A135" s="2" t="s">
        <v>137</v>
      </c>
      <c r="B135" s="3">
        <v>0</v>
      </c>
      <c r="C135" s="3">
        <v>983768</v>
      </c>
      <c r="D135" s="3">
        <v>983768</v>
      </c>
    </row>
    <row r="136" spans="1:4" x14ac:dyDescent="0.3">
      <c r="A136" s="15" t="s">
        <v>138</v>
      </c>
      <c r="B136" s="16">
        <f>SUM(B130:B135)</f>
        <v>22913363</v>
      </c>
      <c r="C136" s="16">
        <f t="shared" ref="C136:D136" si="11">SUM(C130:C135)</f>
        <v>23897131</v>
      </c>
      <c r="D136" s="16">
        <f t="shared" si="11"/>
        <v>13045057</v>
      </c>
    </row>
    <row r="137" spans="1:4" x14ac:dyDescent="0.3">
      <c r="A137" s="2" t="s">
        <v>139</v>
      </c>
      <c r="B137" s="3">
        <v>0</v>
      </c>
      <c r="C137" s="3">
        <v>0</v>
      </c>
      <c r="D137" s="3">
        <v>0</v>
      </c>
    </row>
    <row r="138" spans="1:4" x14ac:dyDescent="0.3">
      <c r="A138" s="2" t="s">
        <v>140</v>
      </c>
      <c r="B138" s="3">
        <v>0</v>
      </c>
      <c r="C138" s="3">
        <v>0</v>
      </c>
      <c r="D138" s="3">
        <v>0</v>
      </c>
    </row>
    <row r="139" spans="1:4" x14ac:dyDescent="0.3">
      <c r="A139" s="2" t="s">
        <v>141</v>
      </c>
      <c r="B139" s="3">
        <v>0</v>
      </c>
      <c r="C139" s="3">
        <v>0</v>
      </c>
      <c r="D139" s="3">
        <v>0</v>
      </c>
    </row>
    <row r="140" spans="1:4" x14ac:dyDescent="0.3">
      <c r="A140" s="2" t="s">
        <v>142</v>
      </c>
      <c r="B140" s="3">
        <v>0</v>
      </c>
      <c r="C140" s="3">
        <v>0</v>
      </c>
      <c r="D140" s="3">
        <v>0</v>
      </c>
    </row>
    <row r="141" spans="1:4" x14ac:dyDescent="0.3">
      <c r="A141" s="2" t="s">
        <v>143</v>
      </c>
      <c r="B141" s="3">
        <v>0</v>
      </c>
      <c r="C141" s="3">
        <v>0</v>
      </c>
      <c r="D141" s="3">
        <v>0</v>
      </c>
    </row>
    <row r="142" spans="1:4" x14ac:dyDescent="0.3">
      <c r="A142" s="153" t="s">
        <v>144</v>
      </c>
      <c r="B142" s="154">
        <f>SUM(B136)</f>
        <v>22913363</v>
      </c>
      <c r="C142" s="154">
        <f t="shared" ref="C142:D142" si="12">SUM(C136)</f>
        <v>23897131</v>
      </c>
      <c r="D142" s="154">
        <f t="shared" si="12"/>
        <v>13045057</v>
      </c>
    </row>
    <row r="143" spans="1:4" x14ac:dyDescent="0.3">
      <c r="A143" s="2" t="s">
        <v>145</v>
      </c>
      <c r="B143" s="3">
        <v>0</v>
      </c>
      <c r="C143" s="3">
        <v>0</v>
      </c>
      <c r="D143" s="3">
        <v>0</v>
      </c>
    </row>
    <row r="144" spans="1:4" x14ac:dyDescent="0.3">
      <c r="A144" s="2" t="s">
        <v>146</v>
      </c>
      <c r="B144" s="3">
        <v>0</v>
      </c>
      <c r="C144" s="3">
        <v>0</v>
      </c>
      <c r="D144" s="3">
        <f>+'4.tám.bev.'!E133</f>
        <v>0</v>
      </c>
    </row>
    <row r="145" spans="1:5" x14ac:dyDescent="0.3">
      <c r="A145" s="2" t="s">
        <v>147</v>
      </c>
      <c r="B145" s="3">
        <v>0</v>
      </c>
      <c r="C145" s="3">
        <v>0</v>
      </c>
      <c r="D145" s="3">
        <f>+'4.tám.bev.'!E134</f>
        <v>0</v>
      </c>
    </row>
    <row r="146" spans="1:5" x14ac:dyDescent="0.3">
      <c r="A146" s="2" t="s">
        <v>148</v>
      </c>
      <c r="B146" s="3">
        <v>0</v>
      </c>
      <c r="C146" s="3">
        <v>0</v>
      </c>
      <c r="D146" s="3">
        <f>+'4.tám.bev.'!E135</f>
        <v>0</v>
      </c>
    </row>
    <row r="147" spans="1:5" x14ac:dyDescent="0.3">
      <c r="A147" s="2" t="s">
        <v>149</v>
      </c>
      <c r="B147" s="3">
        <v>0</v>
      </c>
      <c r="C147" s="3">
        <v>15298703</v>
      </c>
      <c r="D147" s="3">
        <v>0</v>
      </c>
    </row>
    <row r="148" spans="1:5" x14ac:dyDescent="0.3">
      <c r="A148" s="153" t="s">
        <v>150</v>
      </c>
      <c r="B148" s="154">
        <f>SUM(B143:B147)</f>
        <v>0</v>
      </c>
      <c r="C148" s="154">
        <f t="shared" ref="C148:D148" si="13">SUM(C143:C147)</f>
        <v>15298703</v>
      </c>
      <c r="D148" s="154">
        <f t="shared" si="13"/>
        <v>0</v>
      </c>
    </row>
    <row r="149" spans="1:5" x14ac:dyDescent="0.3">
      <c r="A149" s="2" t="s">
        <v>151</v>
      </c>
      <c r="B149" s="3">
        <v>0</v>
      </c>
      <c r="C149" s="3">
        <v>0</v>
      </c>
      <c r="D149" s="3">
        <f>+'3.adó'!E129</f>
        <v>0</v>
      </c>
    </row>
    <row r="150" spans="1:5" x14ac:dyDescent="0.3">
      <c r="A150" s="2" t="s">
        <v>152</v>
      </c>
      <c r="B150" s="3">
        <v>0</v>
      </c>
      <c r="C150" s="3">
        <v>0</v>
      </c>
      <c r="D150" s="3">
        <f>+'3.adó'!E130</f>
        <v>0</v>
      </c>
    </row>
    <row r="151" spans="1:5" x14ac:dyDescent="0.3">
      <c r="A151" s="2" t="s">
        <v>153</v>
      </c>
      <c r="B151" s="3">
        <v>0</v>
      </c>
      <c r="C151" s="3">
        <v>0</v>
      </c>
      <c r="D151" s="3">
        <f>+'3.adó'!E131</f>
        <v>0</v>
      </c>
    </row>
    <row r="152" spans="1:5" x14ac:dyDescent="0.3">
      <c r="A152" s="2" t="s">
        <v>154</v>
      </c>
      <c r="B152" s="3">
        <v>16500000</v>
      </c>
      <c r="C152" s="3">
        <v>16500000</v>
      </c>
      <c r="D152" s="3">
        <v>7451222</v>
      </c>
    </row>
    <row r="153" spans="1:5" x14ac:dyDescent="0.3">
      <c r="A153" s="36" t="s">
        <v>155</v>
      </c>
      <c r="B153" s="37">
        <v>5500000</v>
      </c>
      <c r="C153" s="37">
        <v>7000000</v>
      </c>
      <c r="D153" s="37">
        <v>1919120</v>
      </c>
    </row>
    <row r="154" spans="1:5" x14ac:dyDescent="0.3">
      <c r="A154" s="36" t="s">
        <v>156</v>
      </c>
      <c r="B154" s="37">
        <v>0</v>
      </c>
      <c r="C154" s="37">
        <v>0</v>
      </c>
      <c r="D154" s="37">
        <f>+'3.adó'!E137</f>
        <v>0</v>
      </c>
    </row>
    <row r="155" spans="1:5" x14ac:dyDescent="0.3">
      <c r="A155" s="36" t="s">
        <v>157</v>
      </c>
      <c r="B155" s="37">
        <v>0</v>
      </c>
      <c r="C155" s="37">
        <v>0</v>
      </c>
      <c r="D155" s="37">
        <f>+'3.adó'!E138</f>
        <v>0</v>
      </c>
    </row>
    <row r="156" spans="1:5" x14ac:dyDescent="0.3">
      <c r="A156" s="36" t="s">
        <v>158</v>
      </c>
      <c r="B156" s="37">
        <v>1950000</v>
      </c>
      <c r="C156" s="37">
        <v>1950000</v>
      </c>
      <c r="D156" s="37">
        <v>482832</v>
      </c>
    </row>
    <row r="157" spans="1:5" x14ac:dyDescent="0.3">
      <c r="A157" s="36" t="s">
        <v>159</v>
      </c>
      <c r="B157" s="37">
        <v>1200000</v>
      </c>
      <c r="C157" s="37">
        <v>1200000</v>
      </c>
      <c r="D157" s="37">
        <v>96800</v>
      </c>
    </row>
    <row r="158" spans="1:5" x14ac:dyDescent="0.3">
      <c r="A158" s="2" t="s">
        <v>160</v>
      </c>
      <c r="B158" s="3">
        <v>8650000</v>
      </c>
      <c r="C158" s="3">
        <v>10150000</v>
      </c>
      <c r="D158" s="3">
        <v>2498752</v>
      </c>
    </row>
    <row r="159" spans="1:5" x14ac:dyDescent="0.3">
      <c r="A159" s="2" t="s">
        <v>161</v>
      </c>
      <c r="B159" s="3">
        <v>0</v>
      </c>
      <c r="C159" s="3">
        <v>180760</v>
      </c>
      <c r="D159" s="3">
        <v>180760</v>
      </c>
    </row>
    <row r="160" spans="1:5" x14ac:dyDescent="0.3">
      <c r="A160" s="153" t="s">
        <v>162</v>
      </c>
      <c r="B160" s="154">
        <f>SUM(B152,B158)</f>
        <v>25150000</v>
      </c>
      <c r="C160" s="154">
        <f>SUM(C152,C158,C159)</f>
        <v>26830760</v>
      </c>
      <c r="D160" s="286">
        <f>SUM(D152,D158,D159)</f>
        <v>10130734</v>
      </c>
      <c r="E160" s="287"/>
    </row>
    <row r="161" spans="1:4" x14ac:dyDescent="0.3">
      <c r="A161" s="2" t="s">
        <v>163</v>
      </c>
      <c r="B161" s="3">
        <v>0</v>
      </c>
      <c r="C161" s="3">
        <v>0</v>
      </c>
      <c r="D161" s="3">
        <v>0</v>
      </c>
    </row>
    <row r="162" spans="1:4" x14ac:dyDescent="0.3">
      <c r="A162" s="2" t="s">
        <v>164</v>
      </c>
      <c r="B162" s="3">
        <v>0</v>
      </c>
      <c r="C162" s="3">
        <v>180400</v>
      </c>
      <c r="D162" s="3">
        <v>92100</v>
      </c>
    </row>
    <row r="163" spans="1:4" x14ac:dyDescent="0.3">
      <c r="A163" s="2" t="s">
        <v>165</v>
      </c>
      <c r="B163" s="3">
        <v>0</v>
      </c>
      <c r="C163" s="3">
        <v>0</v>
      </c>
      <c r="D163" s="3">
        <v>0</v>
      </c>
    </row>
    <row r="164" spans="1:4" x14ac:dyDescent="0.3">
      <c r="A164" s="2" t="s">
        <v>166</v>
      </c>
      <c r="B164" s="3">
        <v>0</v>
      </c>
      <c r="C164" s="3">
        <v>1151000</v>
      </c>
      <c r="D164" s="3">
        <v>818500</v>
      </c>
    </row>
    <row r="165" spans="1:4" x14ac:dyDescent="0.3">
      <c r="A165" s="2" t="s">
        <v>167</v>
      </c>
      <c r="B165" s="3">
        <v>0</v>
      </c>
      <c r="C165" s="3">
        <v>0</v>
      </c>
      <c r="D165" s="3">
        <v>0</v>
      </c>
    </row>
    <row r="166" spans="1:4" x14ac:dyDescent="0.3">
      <c r="A166" s="2" t="s">
        <v>168</v>
      </c>
      <c r="B166" s="3">
        <v>0</v>
      </c>
      <c r="C166" s="3">
        <v>0</v>
      </c>
      <c r="D166" s="3">
        <v>0</v>
      </c>
    </row>
    <row r="167" spans="1:4" x14ac:dyDescent="0.3">
      <c r="A167" s="2" t="s">
        <v>169</v>
      </c>
      <c r="B167" s="3">
        <v>0</v>
      </c>
      <c r="C167" s="3">
        <v>0</v>
      </c>
      <c r="D167" s="3">
        <v>0</v>
      </c>
    </row>
    <row r="168" spans="1:4" x14ac:dyDescent="0.3">
      <c r="A168" s="2" t="s">
        <v>170</v>
      </c>
      <c r="B168" s="3">
        <v>0</v>
      </c>
      <c r="C168" s="3">
        <v>0</v>
      </c>
      <c r="D168" s="3">
        <v>0</v>
      </c>
    </row>
    <row r="169" spans="1:4" x14ac:dyDescent="0.3">
      <c r="A169" s="89" t="s">
        <v>882</v>
      </c>
      <c r="B169" s="90">
        <v>0</v>
      </c>
      <c r="C169" s="90">
        <v>50</v>
      </c>
      <c r="D169" s="90">
        <v>19</v>
      </c>
    </row>
    <row r="170" spans="1:4" x14ac:dyDescent="0.3">
      <c r="A170" s="2" t="s">
        <v>171</v>
      </c>
      <c r="B170" s="3">
        <v>0</v>
      </c>
      <c r="C170" s="3">
        <v>0</v>
      </c>
      <c r="D170" s="3">
        <v>0</v>
      </c>
    </row>
    <row r="171" spans="1:4" x14ac:dyDescent="0.3">
      <c r="A171" s="75" t="s">
        <v>883</v>
      </c>
      <c r="B171" s="76">
        <v>0</v>
      </c>
      <c r="C171" s="76">
        <v>0</v>
      </c>
      <c r="D171" s="76">
        <v>0</v>
      </c>
    </row>
    <row r="172" spans="1:4" x14ac:dyDescent="0.3">
      <c r="A172" s="2" t="s">
        <v>884</v>
      </c>
      <c r="B172" s="3">
        <v>0</v>
      </c>
      <c r="C172" s="3">
        <v>125000</v>
      </c>
      <c r="D172" s="3">
        <v>122003</v>
      </c>
    </row>
    <row r="173" spans="1:4" x14ac:dyDescent="0.3">
      <c r="A173" s="153" t="s">
        <v>172</v>
      </c>
      <c r="B173" s="154">
        <v>0</v>
      </c>
      <c r="C173" s="154">
        <f>SUM(C161:C172)</f>
        <v>1456450</v>
      </c>
      <c r="D173" s="154">
        <f>SUM(D161:D172)</f>
        <v>1032622</v>
      </c>
    </row>
    <row r="174" spans="1:4" x14ac:dyDescent="0.3">
      <c r="A174" s="2" t="s">
        <v>173</v>
      </c>
      <c r="B174" s="3">
        <v>0</v>
      </c>
      <c r="C174" s="3">
        <v>0</v>
      </c>
      <c r="D174" s="3">
        <f>+'6.felhalm.bev.'!E129</f>
        <v>0</v>
      </c>
    </row>
    <row r="175" spans="1:4" x14ac:dyDescent="0.3">
      <c r="A175" s="2" t="s">
        <v>174</v>
      </c>
      <c r="B175" s="3">
        <v>0</v>
      </c>
      <c r="C175" s="3">
        <v>0</v>
      </c>
      <c r="D175" s="3">
        <f>+'6.felhalm.bev.'!E130</f>
        <v>0</v>
      </c>
    </row>
    <row r="176" spans="1:4" x14ac:dyDescent="0.3">
      <c r="A176" s="2" t="s">
        <v>175</v>
      </c>
      <c r="B176" s="3">
        <v>0</v>
      </c>
      <c r="C176" s="3">
        <v>0</v>
      </c>
      <c r="D176" s="3">
        <f>+'6.felhalm.bev.'!E131</f>
        <v>0</v>
      </c>
    </row>
    <row r="177" spans="1:4" x14ac:dyDescent="0.3">
      <c r="A177" s="2" t="s">
        <v>176</v>
      </c>
      <c r="B177" s="3">
        <v>0</v>
      </c>
      <c r="C177" s="3">
        <v>0</v>
      </c>
      <c r="D177" s="3">
        <f>+'6.felhalm.bev.'!E132</f>
        <v>0</v>
      </c>
    </row>
    <row r="178" spans="1:4" x14ac:dyDescent="0.3">
      <c r="A178" s="2" t="s">
        <v>177</v>
      </c>
      <c r="B178" s="3">
        <v>0</v>
      </c>
      <c r="C178" s="3">
        <v>0</v>
      </c>
      <c r="D178" s="3">
        <f>+'6.felhalm.bev.'!E133</f>
        <v>0</v>
      </c>
    </row>
    <row r="179" spans="1:4" x14ac:dyDescent="0.3">
      <c r="A179" s="153" t="s">
        <v>178</v>
      </c>
      <c r="B179" s="154">
        <v>0</v>
      </c>
      <c r="C179" s="154">
        <v>0</v>
      </c>
      <c r="D179" s="154">
        <f>SUM(D174:D178)</f>
        <v>0</v>
      </c>
    </row>
    <row r="180" spans="1:4" x14ac:dyDescent="0.3">
      <c r="A180" s="2" t="s">
        <v>179</v>
      </c>
      <c r="B180" s="3">
        <v>0</v>
      </c>
      <c r="C180" s="3">
        <v>0</v>
      </c>
      <c r="D180" s="3">
        <v>0</v>
      </c>
    </row>
    <row r="181" spans="1:4" x14ac:dyDescent="0.3">
      <c r="A181" s="2" t="s">
        <v>180</v>
      </c>
      <c r="B181" s="3">
        <v>0</v>
      </c>
      <c r="C181" s="3">
        <v>167560</v>
      </c>
      <c r="D181" s="3">
        <v>167560</v>
      </c>
    </row>
    <row r="182" spans="1:4" x14ac:dyDescent="0.3">
      <c r="A182" s="2" t="s">
        <v>181</v>
      </c>
      <c r="B182" s="3">
        <v>0</v>
      </c>
      <c r="C182" s="3">
        <v>0</v>
      </c>
      <c r="D182" s="3">
        <v>0</v>
      </c>
    </row>
    <row r="183" spans="1:4" x14ac:dyDescent="0.3">
      <c r="A183" s="153" t="s">
        <v>182</v>
      </c>
      <c r="B183" s="154">
        <v>0</v>
      </c>
      <c r="C183" s="154">
        <f>SUM(C180:C182)</f>
        <v>167560</v>
      </c>
      <c r="D183" s="154">
        <f>SUM(D180:D182)</f>
        <v>167560</v>
      </c>
    </row>
    <row r="184" spans="1:4" x14ac:dyDescent="0.3">
      <c r="A184" s="3" t="s">
        <v>876</v>
      </c>
      <c r="B184" s="3"/>
      <c r="C184" s="3"/>
      <c r="D184" s="3"/>
    </row>
    <row r="185" spans="1:4" x14ac:dyDescent="0.3">
      <c r="A185" s="2" t="s">
        <v>183</v>
      </c>
      <c r="B185" s="3">
        <v>0</v>
      </c>
      <c r="C185" s="3">
        <v>0</v>
      </c>
      <c r="D185" s="3">
        <v>0</v>
      </c>
    </row>
    <row r="186" spans="1:4" x14ac:dyDescent="0.3">
      <c r="A186" s="2" t="s">
        <v>184</v>
      </c>
      <c r="B186" s="3">
        <v>0</v>
      </c>
      <c r="C186" s="3">
        <v>0</v>
      </c>
      <c r="D186" s="3">
        <v>0</v>
      </c>
    </row>
    <row r="187" spans="1:4" x14ac:dyDescent="0.3">
      <c r="A187" s="2" t="s">
        <v>983</v>
      </c>
      <c r="B187" s="3">
        <v>0</v>
      </c>
      <c r="C187" s="3">
        <v>0</v>
      </c>
      <c r="D187" s="3"/>
    </row>
    <row r="188" spans="1:4" x14ac:dyDescent="0.3">
      <c r="A188" s="153" t="s">
        <v>185</v>
      </c>
      <c r="B188" s="154">
        <v>0</v>
      </c>
      <c r="C188" s="154">
        <v>0</v>
      </c>
      <c r="D188" s="154">
        <f>SUM(D185:D187)</f>
        <v>0</v>
      </c>
    </row>
    <row r="189" spans="1:4" ht="17.399999999999999" x14ac:dyDescent="0.3">
      <c r="A189" s="155" t="s">
        <v>186</v>
      </c>
      <c r="B189" s="156">
        <f>SUM(B160,B142)</f>
        <v>48063363</v>
      </c>
      <c r="C189" s="156">
        <f>SUM(C142,C148,C160,C173,C183)</f>
        <v>67650604</v>
      </c>
      <c r="D189" s="156">
        <f>SUM(D142,D148,D160,D173,D183)</f>
        <v>24375973</v>
      </c>
    </row>
    <row r="190" spans="1:4" x14ac:dyDescent="0.3">
      <c r="A190" s="36" t="s">
        <v>187</v>
      </c>
      <c r="B190" s="37">
        <v>0</v>
      </c>
      <c r="C190" s="37">
        <v>0</v>
      </c>
      <c r="D190" s="37">
        <v>0</v>
      </c>
    </row>
    <row r="191" spans="1:4" x14ac:dyDescent="0.3">
      <c r="A191" s="36" t="s">
        <v>188</v>
      </c>
      <c r="B191" s="37">
        <v>0</v>
      </c>
      <c r="C191" s="37">
        <v>0</v>
      </c>
      <c r="D191" s="37">
        <v>0</v>
      </c>
    </row>
    <row r="192" spans="1:4" x14ac:dyDescent="0.3">
      <c r="A192" s="36" t="s">
        <v>189</v>
      </c>
      <c r="B192" s="37">
        <v>0</v>
      </c>
      <c r="C192" s="37">
        <v>0</v>
      </c>
      <c r="D192" s="37">
        <v>0</v>
      </c>
    </row>
    <row r="193" spans="1:4" x14ac:dyDescent="0.3">
      <c r="A193" s="2" t="s">
        <v>190</v>
      </c>
      <c r="B193" s="3">
        <v>0</v>
      </c>
      <c r="C193" s="3">
        <v>0</v>
      </c>
      <c r="D193" s="3">
        <v>0</v>
      </c>
    </row>
    <row r="194" spans="1:4" x14ac:dyDescent="0.3">
      <c r="A194" s="36" t="s">
        <v>191</v>
      </c>
      <c r="B194" s="37">
        <v>0</v>
      </c>
      <c r="C194" s="37">
        <v>0</v>
      </c>
      <c r="D194" s="37">
        <v>0</v>
      </c>
    </row>
    <row r="195" spans="1:4" x14ac:dyDescent="0.3">
      <c r="A195" s="36" t="s">
        <v>192</v>
      </c>
      <c r="B195" s="37">
        <v>0</v>
      </c>
      <c r="C195" s="37">
        <v>0</v>
      </c>
      <c r="D195" s="37">
        <v>0</v>
      </c>
    </row>
    <row r="196" spans="1:4" x14ac:dyDescent="0.3">
      <c r="A196" s="36" t="s">
        <v>193</v>
      </c>
      <c r="B196" s="37">
        <v>0</v>
      </c>
      <c r="C196" s="37">
        <v>0</v>
      </c>
      <c r="D196" s="37">
        <v>0</v>
      </c>
    </row>
    <row r="197" spans="1:4" x14ac:dyDescent="0.3">
      <c r="A197" s="36" t="s">
        <v>194</v>
      </c>
      <c r="B197" s="37">
        <v>0</v>
      </c>
      <c r="C197" s="37">
        <v>0</v>
      </c>
      <c r="D197" s="37">
        <v>0</v>
      </c>
    </row>
    <row r="198" spans="1:4" x14ac:dyDescent="0.3">
      <c r="A198" s="2" t="s">
        <v>195</v>
      </c>
      <c r="B198" s="3">
        <v>0</v>
      </c>
      <c r="C198" s="3">
        <v>0</v>
      </c>
      <c r="D198" s="3">
        <v>0</v>
      </c>
    </row>
    <row r="199" spans="1:4" x14ac:dyDescent="0.3">
      <c r="A199" s="36" t="s">
        <v>197</v>
      </c>
      <c r="B199" s="37">
        <v>37600000</v>
      </c>
      <c r="C199" s="37">
        <v>32468174</v>
      </c>
      <c r="D199" s="37">
        <v>32468174</v>
      </c>
    </row>
    <row r="200" spans="1:4" x14ac:dyDescent="0.3">
      <c r="A200" s="36" t="s">
        <v>196</v>
      </c>
      <c r="B200" s="37">
        <v>0</v>
      </c>
      <c r="C200" s="37">
        <v>0</v>
      </c>
      <c r="D200" s="37">
        <v>0</v>
      </c>
    </row>
    <row r="201" spans="1:4" x14ac:dyDescent="0.3">
      <c r="A201" s="36" t="s">
        <v>198</v>
      </c>
      <c r="B201" s="37">
        <v>0</v>
      </c>
      <c r="C201" s="37">
        <v>0</v>
      </c>
      <c r="D201" s="37">
        <v>0</v>
      </c>
    </row>
    <row r="202" spans="1:4" x14ac:dyDescent="0.3">
      <c r="A202" s="36" t="s">
        <v>199</v>
      </c>
      <c r="B202" s="37">
        <v>0</v>
      </c>
      <c r="C202" s="37">
        <v>0</v>
      </c>
      <c r="D202" s="37">
        <v>0</v>
      </c>
    </row>
    <row r="203" spans="1:4" x14ac:dyDescent="0.3">
      <c r="A203" s="2" t="s">
        <v>200</v>
      </c>
      <c r="B203" s="3">
        <v>37600000</v>
      </c>
      <c r="C203" s="3">
        <v>32468174</v>
      </c>
      <c r="D203" s="3">
        <f t="shared" ref="D203" si="14">SUM(D199:D202)</f>
        <v>32468174</v>
      </c>
    </row>
    <row r="204" spans="1:4" x14ac:dyDescent="0.3">
      <c r="A204" s="2" t="s">
        <v>201</v>
      </c>
      <c r="B204" s="3">
        <v>0</v>
      </c>
      <c r="C204" s="3">
        <v>615339</v>
      </c>
      <c r="D204" s="3">
        <v>615339</v>
      </c>
    </row>
    <row r="205" spans="1:4" x14ac:dyDescent="0.3">
      <c r="A205" s="2" t="s">
        <v>202</v>
      </c>
      <c r="B205" s="3">
        <v>0</v>
      </c>
      <c r="C205" s="3">
        <v>0</v>
      </c>
      <c r="D205" s="3">
        <v>0</v>
      </c>
    </row>
    <row r="206" spans="1:4" x14ac:dyDescent="0.3">
      <c r="A206" s="2" t="s">
        <v>203</v>
      </c>
      <c r="B206" s="3">
        <v>0</v>
      </c>
      <c r="C206" s="3">
        <v>0</v>
      </c>
      <c r="D206" s="3">
        <v>0</v>
      </c>
    </row>
    <row r="207" spans="1:4" x14ac:dyDescent="0.3">
      <c r="A207" s="2" t="s">
        <v>204</v>
      </c>
      <c r="B207" s="3">
        <v>0</v>
      </c>
      <c r="C207" s="3">
        <v>0</v>
      </c>
      <c r="D207" s="3">
        <v>0</v>
      </c>
    </row>
    <row r="208" spans="1:4" x14ac:dyDescent="0.3">
      <c r="A208" s="2" t="s">
        <v>205</v>
      </c>
      <c r="B208" s="3">
        <v>0</v>
      </c>
      <c r="C208" s="3">
        <v>0</v>
      </c>
      <c r="D208" s="3">
        <v>0</v>
      </c>
    </row>
    <row r="209" spans="1:4" x14ac:dyDescent="0.3">
      <c r="A209" s="15" t="s">
        <v>206</v>
      </c>
      <c r="B209" s="16">
        <f t="shared" ref="B209:C209" si="15">B193+B198+B203+B204+B205+B206+B207+B208</f>
        <v>37600000</v>
      </c>
      <c r="C209" s="16">
        <f t="shared" si="15"/>
        <v>33083513</v>
      </c>
      <c r="D209" s="16">
        <f>D193+D198+D203+D204+D205+D206+D207+D208</f>
        <v>33083513</v>
      </c>
    </row>
    <row r="210" spans="1:4" x14ac:dyDescent="0.3">
      <c r="A210" s="2" t="s">
        <v>207</v>
      </c>
      <c r="B210" s="3">
        <v>0</v>
      </c>
      <c r="C210" s="3">
        <v>0</v>
      </c>
      <c r="D210" s="3">
        <v>0</v>
      </c>
    </row>
    <row r="211" spans="1:4" x14ac:dyDescent="0.3">
      <c r="A211" s="2" t="s">
        <v>208</v>
      </c>
      <c r="B211" s="3">
        <v>0</v>
      </c>
      <c r="C211" s="3">
        <v>0</v>
      </c>
      <c r="D211" s="3">
        <v>0</v>
      </c>
    </row>
    <row r="212" spans="1:4" x14ac:dyDescent="0.3">
      <c r="A212" s="2" t="s">
        <v>209</v>
      </c>
      <c r="B212" s="3">
        <v>0</v>
      </c>
      <c r="C212" s="3">
        <v>0</v>
      </c>
      <c r="D212" s="3">
        <v>0</v>
      </c>
    </row>
    <row r="213" spans="1:4" x14ac:dyDescent="0.3">
      <c r="A213" s="2" t="s">
        <v>210</v>
      </c>
      <c r="B213" s="3">
        <v>0</v>
      </c>
      <c r="C213" s="3">
        <v>0</v>
      </c>
      <c r="D213" s="3">
        <v>0</v>
      </c>
    </row>
    <row r="214" spans="1:4" x14ac:dyDescent="0.3">
      <c r="A214" s="15" t="s">
        <v>211</v>
      </c>
      <c r="B214" s="16">
        <v>0</v>
      </c>
      <c r="C214" s="16">
        <v>0</v>
      </c>
      <c r="D214" s="16">
        <v>0</v>
      </c>
    </row>
    <row r="215" spans="1:4" x14ac:dyDescent="0.3">
      <c r="A215" s="15" t="s">
        <v>212</v>
      </c>
      <c r="B215" s="16">
        <v>0</v>
      </c>
      <c r="C215" s="16">
        <v>0</v>
      </c>
      <c r="D215" s="16">
        <v>0</v>
      </c>
    </row>
    <row r="216" spans="1:4" x14ac:dyDescent="0.3">
      <c r="A216" s="153" t="s">
        <v>213</v>
      </c>
      <c r="B216" s="154">
        <f>B209</f>
        <v>37600000</v>
      </c>
      <c r="C216" s="154">
        <f t="shared" ref="C216:D216" si="16">C209</f>
        <v>33083513</v>
      </c>
      <c r="D216" s="154">
        <f t="shared" si="16"/>
        <v>33083513</v>
      </c>
    </row>
    <row r="217" spans="1:4" ht="20.399999999999999" x14ac:dyDescent="0.35">
      <c r="A217" s="157" t="s">
        <v>214</v>
      </c>
      <c r="B217" s="158">
        <f>SUM(B216,B189)</f>
        <v>85663363</v>
      </c>
      <c r="C217" s="158">
        <f>SUM(C216,C189)</f>
        <v>100734117</v>
      </c>
      <c r="D217" s="158">
        <f>D142+D148+D160+D173+D179+D183+D188+D216</f>
        <v>57459486</v>
      </c>
    </row>
  </sheetData>
  <mergeCells count="6">
    <mergeCell ref="A127:D127"/>
    <mergeCell ref="A2:D2"/>
    <mergeCell ref="A3:D3"/>
    <mergeCell ref="A4:D4"/>
    <mergeCell ref="A1:D1"/>
    <mergeCell ref="A126:D126"/>
  </mergeCells>
  <phoneticPr fontId="5" type="noConversion"/>
  <hyperlinks>
    <hyperlink ref="A39" r:id="rId1" location="sup194" display="http://www.opten.hu/loadpage.php - sup194" xr:uid="{00000000-0004-0000-0100-000000000000}"/>
    <hyperlink ref="A45" r:id="rId2" location="sup195" display="http://www.opten.hu/loadpage.php - sup195" xr:uid="{00000000-0004-0000-0100-000001000000}"/>
    <hyperlink ref="A53" r:id="rId3" location="sup203" display="http://www.opten.hu/loadpage.php?dest=OISZ&amp;twhich=214774&amp;srcid=ol4366 - sup203" xr:uid="{00000000-0004-0000-0100-000002000000}"/>
  </hyperlinks>
  <printOptions horizontalCentered="1" verticalCentered="1"/>
  <pageMargins left="0" right="0" top="0.19685039370078741" bottom="0.19685039370078741" header="0.31496062992125984" footer="0.31496062992125984"/>
  <pageSetup paperSize="9" scale="48" fitToHeight="2" orientation="portrait" r:id="rId4"/>
  <headerFooter>
    <oddFooter>&amp;C-&amp;P-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G24"/>
  <sheetViews>
    <sheetView topLeftCell="A7" workbookViewId="0">
      <selection activeCell="E24" sqref="E24"/>
    </sheetView>
  </sheetViews>
  <sheetFormatPr defaultRowHeight="14.4" x14ac:dyDescent="0.3"/>
  <cols>
    <col min="1" max="1" width="9.44140625" bestFit="1" customWidth="1"/>
    <col min="2" max="2" width="60.5546875" bestFit="1" customWidth="1"/>
    <col min="3" max="3" width="11.33203125" bestFit="1" customWidth="1"/>
    <col min="4" max="4" width="14.5546875" bestFit="1" customWidth="1"/>
    <col min="5" max="5" width="16.5546875" bestFit="1" customWidth="1"/>
  </cols>
  <sheetData>
    <row r="1" spans="1:7" x14ac:dyDescent="0.3">
      <c r="A1" s="296" t="s">
        <v>1133</v>
      </c>
      <c r="B1" s="296"/>
      <c r="C1" s="296"/>
      <c r="D1" s="296"/>
      <c r="E1" s="296"/>
    </row>
    <row r="2" spans="1:7" ht="15.6" x14ac:dyDescent="0.3">
      <c r="A2" s="293"/>
      <c r="B2" s="293"/>
      <c r="C2" s="293"/>
      <c r="D2" s="293"/>
      <c r="E2" s="293"/>
    </row>
    <row r="3" spans="1:7" ht="15.6" x14ac:dyDescent="0.3">
      <c r="A3" s="293" t="s">
        <v>300</v>
      </c>
      <c r="B3" s="293"/>
      <c r="C3" s="293"/>
      <c r="D3" s="293"/>
      <c r="E3" s="293"/>
    </row>
    <row r="4" spans="1:7" ht="15.6" x14ac:dyDescent="0.3">
      <c r="A4" s="293" t="s">
        <v>215</v>
      </c>
      <c r="B4" s="293"/>
      <c r="C4" s="293"/>
      <c r="D4" s="293"/>
      <c r="E4" s="293"/>
    </row>
    <row r="5" spans="1:7" ht="16.2" x14ac:dyDescent="0.35">
      <c r="A5" s="40"/>
      <c r="B5" s="14"/>
      <c r="C5" s="31"/>
      <c r="D5" s="31"/>
      <c r="E5" s="31" t="s">
        <v>833</v>
      </c>
    </row>
    <row r="6" spans="1:7" ht="31.2" x14ac:dyDescent="0.3">
      <c r="A6" s="29" t="s">
        <v>231</v>
      </c>
      <c r="B6" s="29" t="s">
        <v>232</v>
      </c>
      <c r="C6" s="24" t="s">
        <v>1100</v>
      </c>
      <c r="D6" s="24" t="s">
        <v>1102</v>
      </c>
      <c r="E6" s="24" t="s">
        <v>1116</v>
      </c>
    </row>
    <row r="7" spans="1:7" x14ac:dyDescent="0.3">
      <c r="A7" s="41" t="s">
        <v>281</v>
      </c>
      <c r="B7" s="41" t="s">
        <v>280</v>
      </c>
      <c r="C7" s="42">
        <v>0</v>
      </c>
      <c r="D7" s="42">
        <v>0</v>
      </c>
      <c r="E7" s="42">
        <v>0</v>
      </c>
    </row>
    <row r="8" spans="1:7" x14ac:dyDescent="0.3">
      <c r="A8" s="41" t="s">
        <v>282</v>
      </c>
      <c r="B8" s="41" t="s">
        <v>298</v>
      </c>
      <c r="C8" s="42">
        <v>0</v>
      </c>
      <c r="D8" s="42">
        <v>0</v>
      </c>
      <c r="E8" s="42">
        <v>0</v>
      </c>
    </row>
    <row r="9" spans="1:7" x14ac:dyDescent="0.3">
      <c r="A9" s="41" t="s">
        <v>284</v>
      </c>
      <c r="B9" s="41" t="s">
        <v>283</v>
      </c>
      <c r="C9" s="42">
        <v>0</v>
      </c>
      <c r="D9" s="42">
        <v>0</v>
      </c>
      <c r="E9" s="42">
        <v>0</v>
      </c>
    </row>
    <row r="10" spans="1:7" ht="15.6" x14ac:dyDescent="0.3">
      <c r="A10" s="41" t="s">
        <v>305</v>
      </c>
      <c r="B10" s="45" t="s">
        <v>874</v>
      </c>
      <c r="C10" s="44">
        <v>16500000</v>
      </c>
      <c r="D10" s="44">
        <v>16500000</v>
      </c>
      <c r="E10" s="44">
        <v>7451222</v>
      </c>
      <c r="G10" s="54"/>
    </row>
    <row r="11" spans="1:7" ht="15.6" x14ac:dyDescent="0.3">
      <c r="A11" s="41" t="s">
        <v>306</v>
      </c>
      <c r="B11" s="45" t="s">
        <v>881</v>
      </c>
      <c r="C11" s="44">
        <v>0</v>
      </c>
      <c r="D11" s="44">
        <v>0</v>
      </c>
      <c r="E11" s="44">
        <v>0</v>
      </c>
    </row>
    <row r="12" spans="1:7" ht="15.6" x14ac:dyDescent="0.3">
      <c r="A12" s="41" t="s">
        <v>285</v>
      </c>
      <c r="B12" s="46" t="s">
        <v>297</v>
      </c>
      <c r="C12" s="42">
        <v>16500000</v>
      </c>
      <c r="D12" s="42">
        <v>16500000</v>
      </c>
      <c r="E12" s="42">
        <v>7451222</v>
      </c>
    </row>
    <row r="13" spans="1:7" ht="15.6" x14ac:dyDescent="0.3">
      <c r="A13" s="41" t="s">
        <v>286</v>
      </c>
      <c r="B13" s="45" t="s">
        <v>835</v>
      </c>
      <c r="C13" s="44">
        <v>5500000</v>
      </c>
      <c r="D13" s="44">
        <v>7000000</v>
      </c>
      <c r="E13" s="44">
        <v>1919120</v>
      </c>
    </row>
    <row r="14" spans="1:7" ht="16.2" x14ac:dyDescent="0.35">
      <c r="A14" s="41"/>
      <c r="B14" s="43" t="s">
        <v>303</v>
      </c>
      <c r="C14" s="44">
        <v>5500000</v>
      </c>
      <c r="D14" s="44">
        <v>7000000</v>
      </c>
      <c r="E14" s="44">
        <v>1919120</v>
      </c>
    </row>
    <row r="15" spans="1:7" x14ac:dyDescent="0.3">
      <c r="A15" s="41" t="s">
        <v>288</v>
      </c>
      <c r="B15" s="47" t="s">
        <v>287</v>
      </c>
      <c r="C15" s="44">
        <v>0</v>
      </c>
      <c r="D15" s="44">
        <v>0</v>
      </c>
      <c r="E15" s="44">
        <v>0</v>
      </c>
    </row>
    <row r="16" spans="1:7" x14ac:dyDescent="0.3">
      <c r="A16" s="41" t="s">
        <v>290</v>
      </c>
      <c r="B16" s="47" t="s">
        <v>289</v>
      </c>
      <c r="C16" s="44">
        <v>0</v>
      </c>
      <c r="D16" s="44">
        <v>0</v>
      </c>
      <c r="E16" s="44">
        <v>0</v>
      </c>
    </row>
    <row r="17" spans="1:7" x14ac:dyDescent="0.3">
      <c r="A17" s="41" t="s">
        <v>291</v>
      </c>
      <c r="B17" s="47" t="s">
        <v>880</v>
      </c>
      <c r="C17" s="44">
        <v>1950000</v>
      </c>
      <c r="D17" s="44">
        <v>1950000</v>
      </c>
      <c r="E17" s="44">
        <v>482832</v>
      </c>
    </row>
    <row r="18" spans="1:7" x14ac:dyDescent="0.3">
      <c r="A18" s="41" t="s">
        <v>293</v>
      </c>
      <c r="B18" s="47" t="s">
        <v>292</v>
      </c>
      <c r="C18" s="44">
        <v>1200000</v>
      </c>
      <c r="D18" s="44">
        <v>1200000</v>
      </c>
      <c r="E18" s="44">
        <v>96800</v>
      </c>
      <c r="G18" s="54"/>
    </row>
    <row r="19" spans="1:7" x14ac:dyDescent="0.3">
      <c r="A19" s="41"/>
      <c r="B19" s="48" t="s">
        <v>836</v>
      </c>
      <c r="C19" s="44">
        <v>1200000</v>
      </c>
      <c r="D19" s="44">
        <v>1200000</v>
      </c>
      <c r="E19" s="44">
        <v>96800</v>
      </c>
    </row>
    <row r="20" spans="1:7" ht="15.6" x14ac:dyDescent="0.3">
      <c r="A20" s="41" t="s">
        <v>295</v>
      </c>
      <c r="B20" s="46" t="s">
        <v>294</v>
      </c>
      <c r="C20" s="42">
        <f>SUM(C19,C17,C14)</f>
        <v>8650000</v>
      </c>
      <c r="D20" s="42">
        <f>SUM(D19,D17,D14)</f>
        <v>10150000</v>
      </c>
      <c r="E20" s="42">
        <f>SUM(E13,E17,E18)</f>
        <v>2498752</v>
      </c>
    </row>
    <row r="21" spans="1:7" x14ac:dyDescent="0.3">
      <c r="A21" s="41" t="s">
        <v>296</v>
      </c>
      <c r="B21" s="41" t="s">
        <v>299</v>
      </c>
      <c r="C21" s="42">
        <v>0</v>
      </c>
      <c r="D21" s="42">
        <v>180760</v>
      </c>
      <c r="E21" s="42">
        <v>180760</v>
      </c>
    </row>
    <row r="22" spans="1:7" x14ac:dyDescent="0.3">
      <c r="A22" s="41"/>
      <c r="B22" s="49" t="s">
        <v>304</v>
      </c>
      <c r="C22" s="44">
        <v>0</v>
      </c>
      <c r="D22" s="44">
        <v>0</v>
      </c>
      <c r="E22" s="44">
        <v>0</v>
      </c>
    </row>
    <row r="23" spans="1:7" x14ac:dyDescent="0.3">
      <c r="A23" s="41"/>
      <c r="B23" s="50" t="s">
        <v>984</v>
      </c>
      <c r="C23" s="44">
        <v>0</v>
      </c>
      <c r="D23" s="44">
        <v>0</v>
      </c>
      <c r="E23" s="44">
        <v>29400</v>
      </c>
    </row>
    <row r="24" spans="1:7" ht="15.6" x14ac:dyDescent="0.3">
      <c r="A24" s="51" t="s">
        <v>301</v>
      </c>
      <c r="B24" s="52" t="s">
        <v>302</v>
      </c>
      <c r="C24" s="53">
        <f>SUM(C12,C20)</f>
        <v>25150000</v>
      </c>
      <c r="D24" s="53">
        <f>SUM(D21,D20,D12)</f>
        <v>26830760</v>
      </c>
      <c r="E24" s="53">
        <f>SUM(E10,E20,E21)</f>
        <v>10130734</v>
      </c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F15"/>
  <sheetViews>
    <sheetView workbookViewId="0">
      <selection activeCell="D15" sqref="D15"/>
    </sheetView>
  </sheetViews>
  <sheetFormatPr defaultRowHeight="15.6" x14ac:dyDescent="0.3"/>
  <cols>
    <col min="1" max="1" width="9.44140625" style="1" bestFit="1" customWidth="1"/>
    <col min="2" max="2" width="70.6640625" bestFit="1" customWidth="1"/>
    <col min="3" max="3" width="10.5546875" bestFit="1" customWidth="1"/>
    <col min="4" max="4" width="14.5546875" bestFit="1" customWidth="1"/>
    <col min="5" max="5" width="15.5546875" bestFit="1" customWidth="1"/>
  </cols>
  <sheetData>
    <row r="1" spans="1:6" x14ac:dyDescent="0.3">
      <c r="B1" s="293" t="s">
        <v>1117</v>
      </c>
      <c r="C1" s="293"/>
      <c r="D1" s="293"/>
      <c r="E1" s="293"/>
    </row>
    <row r="2" spans="1:6" x14ac:dyDescent="0.3">
      <c r="A2" s="293"/>
      <c r="B2" s="293"/>
      <c r="C2" s="293"/>
      <c r="D2" s="293"/>
      <c r="E2" s="293"/>
      <c r="F2" s="113"/>
    </row>
    <row r="3" spans="1:6" x14ac:dyDescent="0.3">
      <c r="B3" s="293" t="s">
        <v>307</v>
      </c>
      <c r="C3" s="293"/>
      <c r="D3" s="293"/>
      <c r="E3" s="293"/>
    </row>
    <row r="4" spans="1:6" x14ac:dyDescent="0.3">
      <c r="B4" s="293" t="s">
        <v>215</v>
      </c>
      <c r="C4" s="293"/>
      <c r="D4" s="293"/>
      <c r="E4" s="293"/>
    </row>
    <row r="5" spans="1:6" ht="16.2" x14ac:dyDescent="0.35">
      <c r="B5" s="14"/>
      <c r="C5" s="31"/>
      <c r="D5" s="31"/>
      <c r="E5" s="31" t="str">
        <f>+'1.rovatösszesenek'!D5</f>
        <v>adatok Ft-ban</v>
      </c>
    </row>
    <row r="6" spans="1:6" ht="31.2" x14ac:dyDescent="0.3">
      <c r="A6" s="39" t="s">
        <v>231</v>
      </c>
      <c r="B6" s="39" t="s">
        <v>232</v>
      </c>
      <c r="C6" s="24" t="s">
        <v>1103</v>
      </c>
      <c r="D6" s="24" t="s">
        <v>1102</v>
      </c>
      <c r="E6" s="24" t="s">
        <v>1116</v>
      </c>
    </row>
    <row r="7" spans="1:6" x14ac:dyDescent="0.3">
      <c r="A7" s="2"/>
      <c r="B7" s="2" t="s">
        <v>985</v>
      </c>
      <c r="C7" s="3">
        <v>0</v>
      </c>
      <c r="D7" s="3">
        <v>0</v>
      </c>
      <c r="E7" s="3">
        <v>0</v>
      </c>
    </row>
    <row r="8" spans="1:6" x14ac:dyDescent="0.3">
      <c r="A8" s="2"/>
      <c r="B8" s="2" t="s">
        <v>875</v>
      </c>
      <c r="C8" s="3"/>
      <c r="D8" s="3">
        <v>983768</v>
      </c>
      <c r="E8" s="3">
        <v>983768</v>
      </c>
    </row>
    <row r="9" spans="1:6" x14ac:dyDescent="0.3">
      <c r="A9" s="27" t="s">
        <v>132</v>
      </c>
      <c r="B9" s="27" t="s">
        <v>986</v>
      </c>
      <c r="C9" s="28">
        <f>SUM(C7:C8)</f>
        <v>0</v>
      </c>
      <c r="D9" s="28">
        <f>SUM(D7:D8)</f>
        <v>983768</v>
      </c>
      <c r="E9" s="28">
        <f>SUM(E7:E8)</f>
        <v>983768</v>
      </c>
    </row>
    <row r="10" spans="1:6" x14ac:dyDescent="0.3">
      <c r="A10" s="2" t="s">
        <v>251</v>
      </c>
      <c r="B10" s="3" t="s">
        <v>876</v>
      </c>
      <c r="C10" s="3">
        <v>0</v>
      </c>
      <c r="D10" s="3">
        <v>15298703</v>
      </c>
      <c r="E10" s="3"/>
    </row>
    <row r="11" spans="1:6" ht="31.2" x14ac:dyDescent="0.3">
      <c r="A11" s="2" t="s">
        <v>252</v>
      </c>
      <c r="B11" s="67" t="s">
        <v>878</v>
      </c>
      <c r="C11" s="3">
        <v>0</v>
      </c>
      <c r="D11" s="3">
        <v>0</v>
      </c>
      <c r="E11" s="3">
        <v>0</v>
      </c>
    </row>
    <row r="12" spans="1:6" ht="31.2" x14ac:dyDescent="0.3">
      <c r="A12" s="2" t="s">
        <v>253</v>
      </c>
      <c r="B12" s="7" t="s">
        <v>877</v>
      </c>
      <c r="C12" s="3">
        <v>0</v>
      </c>
      <c r="D12" s="3">
        <v>0</v>
      </c>
      <c r="E12" s="3">
        <v>0</v>
      </c>
    </row>
    <row r="13" spans="1:6" ht="31.2" x14ac:dyDescent="0.3">
      <c r="A13" s="2" t="s">
        <v>254</v>
      </c>
      <c r="B13" s="7" t="s">
        <v>879</v>
      </c>
      <c r="C13" s="23">
        <v>0</v>
      </c>
      <c r="D13" s="23">
        <v>0</v>
      </c>
      <c r="E13" s="23">
        <v>0</v>
      </c>
    </row>
    <row r="14" spans="1:6" x14ac:dyDescent="0.3">
      <c r="A14" s="2" t="s">
        <v>255</v>
      </c>
      <c r="B14" s="2" t="s">
        <v>825</v>
      </c>
      <c r="C14" s="3">
        <v>0</v>
      </c>
      <c r="D14" s="3">
        <v>0</v>
      </c>
      <c r="E14" s="3"/>
    </row>
    <row r="15" spans="1:6" s="26" customFormat="1" x14ac:dyDescent="0.3">
      <c r="A15" s="27" t="s">
        <v>247</v>
      </c>
      <c r="B15" s="28" t="s">
        <v>256</v>
      </c>
      <c r="C15" s="28">
        <f>SUM(C10:C14)</f>
        <v>0</v>
      </c>
      <c r="D15" s="28">
        <f t="shared" ref="D15:E15" si="0">SUM(D10:D14)</f>
        <v>15298703</v>
      </c>
      <c r="E15" s="28">
        <f t="shared" si="0"/>
        <v>0</v>
      </c>
    </row>
  </sheetData>
  <mergeCells count="4">
    <mergeCell ref="B4:E4"/>
    <mergeCell ref="B3:E3"/>
    <mergeCell ref="B1:E1"/>
    <mergeCell ref="A2:E2"/>
  </mergeCells>
  <phoneticPr fontId="5" type="noConversion"/>
  <printOptions horizontalCentered="1" vertic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E20"/>
  <sheetViews>
    <sheetView workbookViewId="0">
      <selection activeCell="D18" sqref="D18"/>
    </sheetView>
  </sheetViews>
  <sheetFormatPr defaultRowHeight="14.4" x14ac:dyDescent="0.3"/>
  <cols>
    <col min="1" max="1" width="74.109375" customWidth="1"/>
    <col min="2" max="2" width="16" customWidth="1"/>
    <col min="3" max="3" width="17" bestFit="1" customWidth="1"/>
    <col min="4" max="4" width="17.6640625" customWidth="1"/>
  </cols>
  <sheetData>
    <row r="1" spans="1:5" ht="15.6" x14ac:dyDescent="0.3">
      <c r="A1" s="293" t="s">
        <v>1118</v>
      </c>
      <c r="B1" s="293"/>
      <c r="C1" s="293"/>
      <c r="D1" s="293"/>
    </row>
    <row r="2" spans="1:5" ht="15.6" x14ac:dyDescent="0.3">
      <c r="A2" s="293"/>
      <c r="B2" s="293"/>
      <c r="C2" s="293"/>
      <c r="D2" s="293"/>
      <c r="E2" s="293"/>
    </row>
    <row r="3" spans="1:5" ht="15.6" x14ac:dyDescent="0.3">
      <c r="A3" s="293" t="s">
        <v>826</v>
      </c>
      <c r="B3" s="293"/>
      <c r="C3" s="293"/>
      <c r="D3" s="293"/>
    </row>
    <row r="4" spans="1:5" ht="15.6" x14ac:dyDescent="0.3">
      <c r="A4" s="293" t="s">
        <v>215</v>
      </c>
      <c r="B4" s="293"/>
      <c r="C4" s="293"/>
      <c r="D4" s="293"/>
    </row>
    <row r="5" spans="1:5" ht="16.2" x14ac:dyDescent="0.35">
      <c r="A5" s="14"/>
      <c r="B5" s="31"/>
      <c r="C5" s="31"/>
      <c r="D5" s="31" t="str">
        <f>+'1.rovatösszesenek'!D5</f>
        <v>adatok Ft-ban</v>
      </c>
    </row>
    <row r="6" spans="1:5" ht="31.2" x14ac:dyDescent="0.3">
      <c r="A6" s="146" t="s">
        <v>233</v>
      </c>
      <c r="B6" s="160" t="s">
        <v>1103</v>
      </c>
      <c r="C6" s="160" t="s">
        <v>1101</v>
      </c>
      <c r="D6" s="160" t="s">
        <v>1114</v>
      </c>
    </row>
    <row r="7" spans="1:5" s="26" customFormat="1" ht="15.6" x14ac:dyDescent="0.3">
      <c r="A7" s="15" t="s">
        <v>133</v>
      </c>
      <c r="B7" s="16">
        <v>14775363</v>
      </c>
      <c r="C7" s="16">
        <v>14775363</v>
      </c>
      <c r="D7" s="16">
        <v>7764149</v>
      </c>
    </row>
    <row r="8" spans="1:5" s="26" customFormat="1" ht="15.6" x14ac:dyDescent="0.3">
      <c r="A8" s="15" t="s">
        <v>266</v>
      </c>
      <c r="B8" s="16">
        <v>0</v>
      </c>
      <c r="C8" s="16">
        <v>0</v>
      </c>
      <c r="D8" s="16"/>
    </row>
    <row r="9" spans="1:5" s="26" customFormat="1" ht="31.2" x14ac:dyDescent="0.3">
      <c r="A9" s="21" t="s">
        <v>250</v>
      </c>
      <c r="B9" s="16">
        <f t="shared" ref="B9:C9" si="0">SUM(B10:B11)</f>
        <v>6338000</v>
      </c>
      <c r="C9" s="16">
        <f t="shared" si="0"/>
        <v>6338000</v>
      </c>
      <c r="D9" s="16">
        <f>SUM(D10:D11)</f>
        <v>3361140</v>
      </c>
    </row>
    <row r="10" spans="1:5" ht="16.2" x14ac:dyDescent="0.35">
      <c r="A10" s="190" t="s">
        <v>265</v>
      </c>
      <c r="B10" s="122">
        <v>3100000</v>
      </c>
      <c r="C10" s="122">
        <v>3100000</v>
      </c>
      <c r="D10" s="122">
        <v>1643000</v>
      </c>
    </row>
    <row r="11" spans="1:5" ht="15.6" x14ac:dyDescent="0.3">
      <c r="A11" s="137" t="s">
        <v>264</v>
      </c>
      <c r="B11" s="122">
        <v>3238000</v>
      </c>
      <c r="C11" s="122">
        <v>3238000</v>
      </c>
      <c r="D11" s="122">
        <v>1718140</v>
      </c>
    </row>
    <row r="12" spans="1:5" ht="15.6" x14ac:dyDescent="0.3">
      <c r="A12" s="15" t="s">
        <v>135</v>
      </c>
      <c r="B12" s="16">
        <v>1800000</v>
      </c>
      <c r="C12" s="16">
        <v>1800000</v>
      </c>
      <c r="D12" s="16">
        <v>936000</v>
      </c>
    </row>
    <row r="13" spans="1:5" ht="16.2" x14ac:dyDescent="0.35">
      <c r="A13" s="22" t="s">
        <v>246</v>
      </c>
      <c r="B13" s="3">
        <v>1800000</v>
      </c>
      <c r="C13" s="3">
        <v>1800000</v>
      </c>
      <c r="D13" s="3">
        <v>936000</v>
      </c>
    </row>
    <row r="14" spans="1:5" s="26" customFormat="1" ht="15.6" x14ac:dyDescent="0.3">
      <c r="A14" s="15" t="s">
        <v>136</v>
      </c>
      <c r="B14" s="16">
        <v>0</v>
      </c>
      <c r="C14" s="16">
        <v>0</v>
      </c>
      <c r="D14" s="16"/>
    </row>
    <row r="15" spans="1:5" ht="15.6" x14ac:dyDescent="0.3">
      <c r="A15" s="97" t="s">
        <v>873</v>
      </c>
      <c r="B15" s="3">
        <v>0</v>
      </c>
      <c r="C15" s="3">
        <v>0</v>
      </c>
      <c r="D15" s="3"/>
    </row>
    <row r="16" spans="1:5" ht="15.6" x14ac:dyDescent="0.3">
      <c r="A16" s="97" t="s">
        <v>1119</v>
      </c>
      <c r="B16" s="3">
        <v>0</v>
      </c>
      <c r="C16" s="3">
        <v>0</v>
      </c>
      <c r="D16" s="3"/>
    </row>
    <row r="17" spans="1:4" ht="15.6" x14ac:dyDescent="0.3">
      <c r="A17" s="97" t="s">
        <v>1120</v>
      </c>
      <c r="B17" s="3">
        <v>0</v>
      </c>
      <c r="C17" s="3">
        <v>0</v>
      </c>
      <c r="D17" s="3"/>
    </row>
    <row r="18" spans="1:4" ht="15.6" x14ac:dyDescent="0.3">
      <c r="A18" s="98" t="s">
        <v>987</v>
      </c>
      <c r="B18" s="76">
        <v>0</v>
      </c>
      <c r="C18" s="76">
        <v>0</v>
      </c>
      <c r="D18" s="76"/>
    </row>
    <row r="19" spans="1:4" s="26" customFormat="1" ht="15.6" x14ac:dyDescent="0.3">
      <c r="A19" s="15" t="s">
        <v>137</v>
      </c>
      <c r="B19" s="16">
        <v>0</v>
      </c>
      <c r="C19" s="16">
        <v>0</v>
      </c>
      <c r="D19" s="16"/>
    </row>
    <row r="20" spans="1:4" ht="15.6" x14ac:dyDescent="0.3">
      <c r="A20" s="161" t="s">
        <v>138</v>
      </c>
      <c r="B20" s="162">
        <f>SUM(B7,B9,B12)</f>
        <v>22913363</v>
      </c>
      <c r="C20" s="162">
        <f>SUM(C7,C9,C12)</f>
        <v>22913363</v>
      </c>
      <c r="D20" s="162">
        <f>SUM(D7,D9,D12)</f>
        <v>12061289</v>
      </c>
    </row>
  </sheetData>
  <mergeCells count="4">
    <mergeCell ref="A4:D4"/>
    <mergeCell ref="A3:D3"/>
    <mergeCell ref="A1:D1"/>
    <mergeCell ref="A2:E2"/>
  </mergeCells>
  <phoneticPr fontId="5" type="noConversion"/>
  <printOptions horizontalCentered="1" vertic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E13"/>
  <sheetViews>
    <sheetView workbookViewId="0">
      <selection activeCell="E12" sqref="E12"/>
    </sheetView>
  </sheetViews>
  <sheetFormatPr defaultRowHeight="14.4" x14ac:dyDescent="0.3"/>
  <cols>
    <col min="1" max="1" width="9.44140625" bestFit="1" customWidth="1"/>
    <col min="2" max="2" width="47.5546875" bestFit="1" customWidth="1"/>
    <col min="3" max="3" width="10.5546875" bestFit="1" customWidth="1"/>
    <col min="4" max="4" width="14.5546875" bestFit="1" customWidth="1"/>
    <col min="5" max="5" width="15.5546875" bestFit="1" customWidth="1"/>
  </cols>
  <sheetData>
    <row r="1" spans="1:5" ht="15.6" x14ac:dyDescent="0.3">
      <c r="A1" s="293" t="s">
        <v>1121</v>
      </c>
      <c r="B1" s="293"/>
      <c r="C1" s="293"/>
      <c r="D1" s="293"/>
      <c r="E1" s="293"/>
    </row>
    <row r="2" spans="1:5" ht="15.6" x14ac:dyDescent="0.3">
      <c r="A2" s="293"/>
      <c r="B2" s="293"/>
      <c r="C2" s="293"/>
      <c r="D2" s="293"/>
      <c r="E2" s="293"/>
    </row>
    <row r="3" spans="1:5" ht="15.6" x14ac:dyDescent="0.3">
      <c r="A3" s="293" t="s">
        <v>273</v>
      </c>
      <c r="B3" s="293"/>
      <c r="C3" s="293"/>
      <c r="D3" s="293"/>
      <c r="E3" s="293"/>
    </row>
    <row r="4" spans="1:5" ht="15.6" x14ac:dyDescent="0.3">
      <c r="A4" s="293" t="s">
        <v>215</v>
      </c>
      <c r="B4" s="293"/>
      <c r="C4" s="293"/>
      <c r="D4" s="293"/>
      <c r="E4" s="293"/>
    </row>
    <row r="5" spans="1:5" ht="16.2" x14ac:dyDescent="0.35">
      <c r="A5" s="1"/>
      <c r="B5" s="14"/>
      <c r="C5" s="31"/>
      <c r="D5" s="31"/>
      <c r="E5" s="31" t="str">
        <f>+'1.rovatösszesenek'!D5</f>
        <v>adatok Ft-ban</v>
      </c>
    </row>
    <row r="6" spans="1:5" ht="31.2" x14ac:dyDescent="0.3">
      <c r="A6" s="29" t="s">
        <v>231</v>
      </c>
      <c r="B6" s="29" t="s">
        <v>232</v>
      </c>
      <c r="C6" s="24" t="s">
        <v>1100</v>
      </c>
      <c r="D6" s="24" t="s">
        <v>1101</v>
      </c>
      <c r="E6" s="24" t="s">
        <v>1116</v>
      </c>
    </row>
    <row r="7" spans="1:5" ht="15.6" x14ac:dyDescent="0.3">
      <c r="A7" s="2" t="s">
        <v>274</v>
      </c>
      <c r="B7" s="2" t="s">
        <v>827</v>
      </c>
      <c r="C7" s="2">
        <v>0</v>
      </c>
      <c r="D7" s="2">
        <v>0</v>
      </c>
      <c r="E7" s="2">
        <v>0</v>
      </c>
    </row>
    <row r="8" spans="1:5" ht="15.6" x14ac:dyDescent="0.3">
      <c r="A8" s="2" t="s">
        <v>275</v>
      </c>
      <c r="B8" s="2" t="s">
        <v>828</v>
      </c>
      <c r="C8" s="2">
        <v>0</v>
      </c>
      <c r="D8" s="2">
        <v>0</v>
      </c>
      <c r="E8" s="2">
        <v>0</v>
      </c>
    </row>
    <row r="9" spans="1:5" ht="15.6" x14ac:dyDescent="0.3">
      <c r="A9" s="2" t="s">
        <v>276</v>
      </c>
      <c r="B9" s="2" t="s">
        <v>829</v>
      </c>
      <c r="C9" s="2">
        <v>0</v>
      </c>
      <c r="D9" s="2">
        <v>0</v>
      </c>
      <c r="E9" s="2">
        <v>0</v>
      </c>
    </row>
    <row r="10" spans="1:5" ht="15.6" x14ac:dyDescent="0.3">
      <c r="A10" s="2" t="s">
        <v>277</v>
      </c>
      <c r="B10" s="2" t="s">
        <v>830</v>
      </c>
      <c r="C10" s="2">
        <v>0</v>
      </c>
      <c r="D10" s="2">
        <v>0</v>
      </c>
      <c r="E10" s="2">
        <v>0</v>
      </c>
    </row>
    <row r="11" spans="1:5" ht="15.6" x14ac:dyDescent="0.3">
      <c r="A11" s="2" t="s">
        <v>278</v>
      </c>
      <c r="B11" s="2" t="s">
        <v>831</v>
      </c>
      <c r="C11" s="2">
        <v>0</v>
      </c>
      <c r="D11" s="2">
        <v>0</v>
      </c>
      <c r="E11" s="2">
        <v>0</v>
      </c>
    </row>
    <row r="12" spans="1:5" ht="15.6" x14ac:dyDescent="0.3">
      <c r="A12" s="27" t="s">
        <v>279</v>
      </c>
      <c r="B12" s="27" t="s">
        <v>178</v>
      </c>
      <c r="C12" s="27">
        <f>SUM(C7:C11)</f>
        <v>0</v>
      </c>
      <c r="D12" s="27">
        <f t="shared" ref="D12:E12" si="0">SUM(D7:D11)</f>
        <v>0</v>
      </c>
      <c r="E12" s="27">
        <f t="shared" si="0"/>
        <v>0</v>
      </c>
    </row>
    <row r="13" spans="1:5" ht="15.6" x14ac:dyDescent="0.3">
      <c r="C13" s="1"/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workbookViewId="0">
      <selection activeCell="D13" sqref="D13"/>
    </sheetView>
  </sheetViews>
  <sheetFormatPr defaultColWidth="9.109375" defaultRowHeight="15.6" x14ac:dyDescent="0.3"/>
  <cols>
    <col min="1" max="1" width="50.5546875" style="64" customWidth="1"/>
    <col min="2" max="2" width="13.109375" style="64" customWidth="1"/>
    <col min="3" max="3" width="20.109375" style="64" customWidth="1"/>
    <col min="4" max="4" width="17" style="64" customWidth="1"/>
    <col min="5" max="16384" width="9.109375" style="64"/>
  </cols>
  <sheetData>
    <row r="1" spans="1:6" x14ac:dyDescent="0.3">
      <c r="A1" s="293" t="s">
        <v>1122</v>
      </c>
      <c r="B1" s="293"/>
      <c r="C1" s="293"/>
      <c r="D1" s="293"/>
    </row>
    <row r="2" spans="1:6" x14ac:dyDescent="0.3">
      <c r="A2" s="293"/>
      <c r="B2" s="293"/>
      <c r="C2" s="293"/>
      <c r="D2" s="293"/>
      <c r="E2" s="113"/>
    </row>
    <row r="3" spans="1:6" s="72" customFormat="1" ht="36" customHeight="1" x14ac:dyDescent="0.35">
      <c r="A3" s="297" t="s">
        <v>837</v>
      </c>
      <c r="B3" s="297"/>
      <c r="C3" s="297"/>
      <c r="D3" s="297"/>
      <c r="E3" s="71"/>
      <c r="F3" s="71"/>
    </row>
    <row r="4" spans="1:6" x14ac:dyDescent="0.3">
      <c r="A4" s="293" t="s">
        <v>215</v>
      </c>
      <c r="B4" s="293"/>
      <c r="C4" s="293"/>
      <c r="D4" s="293"/>
    </row>
    <row r="5" spans="1:6" ht="16.2" x14ac:dyDescent="0.35">
      <c r="D5" s="31" t="str">
        <f>+'1.rovatösszesenek'!D5</f>
        <v>adatok Ft-ban</v>
      </c>
    </row>
    <row r="6" spans="1:6" ht="30.75" customHeight="1" x14ac:dyDescent="0.3">
      <c r="A6" s="29" t="s">
        <v>232</v>
      </c>
      <c r="B6" s="24" t="s">
        <v>1100</v>
      </c>
      <c r="C6" s="24" t="s">
        <v>1101</v>
      </c>
      <c r="D6" s="24" t="s">
        <v>1114</v>
      </c>
    </row>
    <row r="7" spans="1:6" x14ac:dyDescent="0.3">
      <c r="A7" s="65" t="s">
        <v>823</v>
      </c>
      <c r="B7" s="66">
        <v>0</v>
      </c>
      <c r="C7" s="283">
        <v>6240463</v>
      </c>
      <c r="D7" s="289">
        <v>0</v>
      </c>
    </row>
    <row r="8" spans="1:6" x14ac:dyDescent="0.3">
      <c r="A8" s="65" t="s">
        <v>43</v>
      </c>
      <c r="B8" s="66">
        <v>0</v>
      </c>
      <c r="C8" s="283">
        <v>6240463</v>
      </c>
      <c r="D8" s="66">
        <v>0</v>
      </c>
    </row>
    <row r="9" spans="1:6" x14ac:dyDescent="0.3">
      <c r="A9" s="65" t="s">
        <v>824</v>
      </c>
      <c r="B9" s="66">
        <v>0</v>
      </c>
      <c r="C9" s="283">
        <v>734149</v>
      </c>
      <c r="D9" s="66">
        <v>0</v>
      </c>
    </row>
  </sheetData>
  <mergeCells count="4">
    <mergeCell ref="A4:D4"/>
    <mergeCell ref="A3:D3"/>
    <mergeCell ref="A2:D2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G38"/>
  <sheetViews>
    <sheetView topLeftCell="A19" workbookViewId="0">
      <selection activeCell="C22" sqref="C22"/>
    </sheetView>
  </sheetViews>
  <sheetFormatPr defaultRowHeight="14.4" x14ac:dyDescent="0.3"/>
  <cols>
    <col min="1" max="1" width="70.6640625" bestFit="1" customWidth="1"/>
    <col min="2" max="2" width="16.44140625" customWidth="1"/>
    <col min="3" max="3" width="18.88671875" customWidth="1"/>
    <col min="4" max="4" width="22.88671875" customWidth="1"/>
    <col min="6" max="6" width="12.33203125" bestFit="1" customWidth="1"/>
  </cols>
  <sheetData>
    <row r="1" spans="1:5" ht="15.6" x14ac:dyDescent="0.3">
      <c r="A1" s="293" t="s">
        <v>1123</v>
      </c>
      <c r="B1" s="293"/>
      <c r="C1" s="293"/>
      <c r="D1" s="293"/>
    </row>
    <row r="2" spans="1:5" ht="15.6" x14ac:dyDescent="0.3">
      <c r="A2" s="293"/>
      <c r="B2" s="293"/>
      <c r="C2" s="293"/>
      <c r="D2" s="293"/>
      <c r="E2" s="113"/>
    </row>
    <row r="3" spans="1:5" ht="15.6" x14ac:dyDescent="0.3">
      <c r="A3" s="293" t="s">
        <v>268</v>
      </c>
      <c r="B3" s="293"/>
      <c r="C3" s="293"/>
      <c r="D3" s="293"/>
    </row>
    <row r="4" spans="1:5" ht="15.6" x14ac:dyDescent="0.3">
      <c r="A4" s="293" t="s">
        <v>215</v>
      </c>
      <c r="B4" s="293"/>
      <c r="C4" s="293"/>
      <c r="D4" s="293"/>
    </row>
    <row r="5" spans="1:5" ht="16.2" x14ac:dyDescent="0.35">
      <c r="A5" s="14"/>
      <c r="B5" s="31"/>
      <c r="C5" s="31"/>
      <c r="D5" s="31" t="str">
        <f>+'1.rovatösszesenek'!D5</f>
        <v>adatok Ft-ban</v>
      </c>
    </row>
    <row r="6" spans="1:5" ht="31.2" x14ac:dyDescent="0.3">
      <c r="A6" s="163" t="s">
        <v>233</v>
      </c>
      <c r="B6" s="164" t="s">
        <v>1100</v>
      </c>
      <c r="C6" s="164" t="s">
        <v>1101</v>
      </c>
      <c r="D6" s="288" t="s">
        <v>1116</v>
      </c>
    </row>
    <row r="7" spans="1:5" ht="15.6" x14ac:dyDescent="0.3">
      <c r="A7" s="92"/>
      <c r="B7" s="3">
        <v>0</v>
      </c>
      <c r="C7" s="3">
        <v>0</v>
      </c>
      <c r="D7" s="3">
        <v>0</v>
      </c>
    </row>
    <row r="8" spans="1:5" ht="15.6" x14ac:dyDescent="0.3">
      <c r="A8" s="120" t="s">
        <v>44</v>
      </c>
      <c r="B8" s="121">
        <v>3500000</v>
      </c>
      <c r="C8" s="121">
        <v>8193623</v>
      </c>
      <c r="D8" s="121">
        <v>84000</v>
      </c>
    </row>
    <row r="9" spans="1:5" ht="15.6" x14ac:dyDescent="0.3">
      <c r="A9" s="123" t="s">
        <v>1109</v>
      </c>
      <c r="B9" s="124">
        <v>0</v>
      </c>
      <c r="C9" s="124">
        <v>8193623</v>
      </c>
      <c r="D9" s="124">
        <v>0</v>
      </c>
    </row>
    <row r="10" spans="1:5" ht="15.6" x14ac:dyDescent="0.3">
      <c r="A10" s="290"/>
      <c r="B10" s="122">
        <v>3500000</v>
      </c>
      <c r="C10" s="122">
        <v>0</v>
      </c>
      <c r="D10" s="122"/>
    </row>
    <row r="11" spans="1:5" ht="15.6" x14ac:dyDescent="0.3">
      <c r="A11" s="120" t="s">
        <v>45</v>
      </c>
      <c r="B11" s="121">
        <v>20000000</v>
      </c>
      <c r="C11" s="121">
        <f>SUM(C12:C13)</f>
        <v>16720118</v>
      </c>
      <c r="D11" s="121">
        <v>0</v>
      </c>
    </row>
    <row r="12" spans="1:5" ht="15.6" x14ac:dyDescent="0.3">
      <c r="A12" s="123" t="s">
        <v>1108</v>
      </c>
      <c r="B12" s="124">
        <v>20000000</v>
      </c>
      <c r="C12" s="124">
        <v>11806377</v>
      </c>
      <c r="D12" s="124">
        <v>0</v>
      </c>
    </row>
    <row r="13" spans="1:5" ht="15.6" x14ac:dyDescent="0.3">
      <c r="A13" s="123" t="s">
        <v>1106</v>
      </c>
      <c r="B13" s="124">
        <v>0</v>
      </c>
      <c r="C13" s="124">
        <v>4913741</v>
      </c>
      <c r="D13" s="124">
        <v>0</v>
      </c>
    </row>
    <row r="14" spans="1:5" s="73" customFormat="1" ht="15.6" x14ac:dyDescent="0.3">
      <c r="A14" s="120" t="s">
        <v>49</v>
      </c>
      <c r="B14" s="121">
        <v>500000</v>
      </c>
      <c r="C14" s="121">
        <v>500000</v>
      </c>
      <c r="D14" s="121">
        <v>180311</v>
      </c>
    </row>
    <row r="15" spans="1:5" ht="15.6" x14ac:dyDescent="0.3">
      <c r="A15" s="123" t="s">
        <v>1104</v>
      </c>
      <c r="B15" s="124">
        <v>500000</v>
      </c>
      <c r="C15" s="124">
        <v>500000</v>
      </c>
      <c r="D15" s="124">
        <v>180311</v>
      </c>
    </row>
    <row r="16" spans="1:5" ht="15.6" x14ac:dyDescent="0.3">
      <c r="A16" s="120" t="s">
        <v>46</v>
      </c>
      <c r="B16" s="121">
        <v>4000000</v>
      </c>
      <c r="C16" s="121">
        <f>SUM(C18:C21)</f>
        <v>2573099</v>
      </c>
      <c r="D16" s="121"/>
    </row>
    <row r="17" spans="1:7" ht="15.6" x14ac:dyDescent="0.3">
      <c r="A17" s="123" t="s">
        <v>1105</v>
      </c>
      <c r="B17" s="124"/>
      <c r="C17" s="124"/>
      <c r="D17" s="124"/>
    </row>
    <row r="18" spans="1:7" ht="15.6" x14ac:dyDescent="0.3">
      <c r="A18" s="123" t="s">
        <v>990</v>
      </c>
      <c r="B18" s="124">
        <v>4000000</v>
      </c>
      <c r="C18" s="124">
        <v>1500000</v>
      </c>
      <c r="D18" s="124">
        <v>0</v>
      </c>
    </row>
    <row r="19" spans="1:7" ht="15.6" x14ac:dyDescent="0.3">
      <c r="A19" s="126" t="s">
        <v>1124</v>
      </c>
      <c r="B19" s="127">
        <v>0</v>
      </c>
      <c r="C19" s="127">
        <v>121690</v>
      </c>
      <c r="D19" s="127">
        <v>121690</v>
      </c>
    </row>
    <row r="20" spans="1:7" ht="15.6" x14ac:dyDescent="0.3">
      <c r="A20" s="126" t="s">
        <v>1125</v>
      </c>
      <c r="B20" s="127">
        <v>0</v>
      </c>
      <c r="C20" s="127">
        <v>94409</v>
      </c>
      <c r="D20" s="127">
        <v>94410</v>
      </c>
    </row>
    <row r="21" spans="1:7" ht="15.6" x14ac:dyDescent="0.3">
      <c r="A21" s="126" t="s">
        <v>1127</v>
      </c>
      <c r="B21" s="127">
        <v>0</v>
      </c>
      <c r="C21" s="127">
        <v>857000</v>
      </c>
      <c r="D21" s="127">
        <v>856998</v>
      </c>
      <c r="G21" s="54"/>
    </row>
    <row r="22" spans="1:7" ht="15.6" x14ac:dyDescent="0.3">
      <c r="A22" s="126" t="s">
        <v>1126</v>
      </c>
      <c r="B22" s="127">
        <v>0</v>
      </c>
      <c r="C22" s="127"/>
      <c r="D22" s="127">
        <v>426561</v>
      </c>
    </row>
    <row r="23" spans="1:7" ht="15.6" x14ac:dyDescent="0.3">
      <c r="A23" s="126"/>
      <c r="B23" s="127">
        <v>0</v>
      </c>
      <c r="C23" s="127"/>
      <c r="D23" s="127"/>
    </row>
    <row r="24" spans="1:7" ht="15.6" x14ac:dyDescent="0.3">
      <c r="A24" s="126"/>
      <c r="B24" s="127">
        <v>0</v>
      </c>
      <c r="C24" s="127"/>
      <c r="D24" s="127"/>
    </row>
    <row r="25" spans="1:7" ht="15.6" x14ac:dyDescent="0.3">
      <c r="A25" s="126"/>
      <c r="B25" s="127">
        <v>0</v>
      </c>
      <c r="C25" s="127"/>
      <c r="D25" s="127"/>
    </row>
    <row r="26" spans="1:7" ht="15.6" x14ac:dyDescent="0.3">
      <c r="A26" s="126"/>
      <c r="B26" s="127">
        <v>0</v>
      </c>
      <c r="C26" s="127"/>
      <c r="D26" s="127"/>
    </row>
    <row r="27" spans="1:7" ht="15.6" x14ac:dyDescent="0.3">
      <c r="A27" s="126"/>
      <c r="B27" s="127">
        <v>0</v>
      </c>
      <c r="C27" s="127"/>
      <c r="D27" s="127"/>
    </row>
    <row r="28" spans="1:7" ht="15.6" x14ac:dyDescent="0.3">
      <c r="A28" s="126"/>
      <c r="B28" s="127">
        <v>0</v>
      </c>
      <c r="C28" s="127"/>
      <c r="D28" s="127"/>
      <c r="F28" s="117"/>
    </row>
    <row r="29" spans="1:7" ht="15.6" x14ac:dyDescent="0.3">
      <c r="A29" s="120" t="s">
        <v>50</v>
      </c>
      <c r="B29" s="121">
        <v>7560000</v>
      </c>
      <c r="C29" s="121">
        <v>7556459</v>
      </c>
      <c r="D29" s="121">
        <v>476272</v>
      </c>
    </row>
    <row r="30" spans="1:7" ht="15.6" x14ac:dyDescent="0.3">
      <c r="A30" s="165" t="s">
        <v>269</v>
      </c>
      <c r="B30" s="166">
        <f>SUM(B8,B11,B14,B16,B29)</f>
        <v>35560000</v>
      </c>
      <c r="C30" s="166">
        <f>SUM(C29,C16,C14,C11,C8)</f>
        <v>35543299</v>
      </c>
      <c r="D30" s="166">
        <f>SUM(D29,D22,D21,D20,D19,D14,D8)</f>
        <v>2240242</v>
      </c>
    </row>
    <row r="31" spans="1:7" ht="15.6" x14ac:dyDescent="0.3">
      <c r="A31" s="120" t="s">
        <v>988</v>
      </c>
      <c r="B31" s="121">
        <v>0</v>
      </c>
      <c r="C31" s="121">
        <v>10443042</v>
      </c>
      <c r="D31" s="121">
        <v>0</v>
      </c>
    </row>
    <row r="32" spans="1:7" ht="15.6" x14ac:dyDescent="0.3">
      <c r="A32" s="123" t="s">
        <v>1107</v>
      </c>
      <c r="B32" s="124">
        <v>0</v>
      </c>
      <c r="C32" s="124">
        <v>10443042</v>
      </c>
      <c r="D32" s="124">
        <v>0</v>
      </c>
    </row>
    <row r="33" spans="1:4" ht="15.6" x14ac:dyDescent="0.3">
      <c r="A33" s="120" t="s">
        <v>272</v>
      </c>
      <c r="B33" s="121">
        <v>0</v>
      </c>
      <c r="C33" s="121">
        <v>0</v>
      </c>
      <c r="D33" s="121">
        <v>0</v>
      </c>
    </row>
    <row r="34" spans="1:4" ht="15.6" x14ac:dyDescent="0.3">
      <c r="A34" s="120" t="s">
        <v>54</v>
      </c>
      <c r="B34" s="121">
        <v>0</v>
      </c>
      <c r="C34" s="121">
        <v>2819648</v>
      </c>
      <c r="D34" s="121">
        <v>0</v>
      </c>
    </row>
    <row r="35" spans="1:4" ht="15.6" x14ac:dyDescent="0.3">
      <c r="A35" s="165" t="s">
        <v>270</v>
      </c>
      <c r="B35" s="166">
        <f>SUM(B31:B34)</f>
        <v>0</v>
      </c>
      <c r="C35" s="166">
        <f>SUM(C31,C34)</f>
        <v>13262690</v>
      </c>
      <c r="D35" s="166">
        <f>SUM(D31:D34)</f>
        <v>0</v>
      </c>
    </row>
    <row r="36" spans="1:4" ht="15.6" x14ac:dyDescent="0.3">
      <c r="A36" s="125"/>
      <c r="B36" s="124"/>
      <c r="C36" s="124"/>
      <c r="D36" s="124"/>
    </row>
    <row r="37" spans="1:4" ht="17.399999999999999" x14ac:dyDescent="0.3">
      <c r="A37" s="167" t="s">
        <v>271</v>
      </c>
      <c r="B37" s="168">
        <f>SUM(B30,B35)</f>
        <v>35560000</v>
      </c>
      <c r="C37" s="168">
        <f t="shared" ref="C37:D37" si="0">SUM(C30,C35)</f>
        <v>48805989</v>
      </c>
      <c r="D37" s="168">
        <f t="shared" si="0"/>
        <v>2240242</v>
      </c>
    </row>
    <row r="38" spans="1:4" x14ac:dyDescent="0.3">
      <c r="D38" s="54"/>
    </row>
  </sheetData>
  <mergeCells count="4">
    <mergeCell ref="A4:D4"/>
    <mergeCell ref="A3:D3"/>
    <mergeCell ref="A2:D2"/>
    <mergeCell ref="A1:D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G35"/>
  <sheetViews>
    <sheetView topLeftCell="A16" workbookViewId="0">
      <selection activeCell="D38" sqref="D38"/>
    </sheetView>
  </sheetViews>
  <sheetFormatPr defaultRowHeight="15.6" x14ac:dyDescent="0.3"/>
  <cols>
    <col min="1" max="1" width="10.6640625" style="1" customWidth="1"/>
    <col min="2" max="2" width="76.5546875" bestFit="1" customWidth="1"/>
    <col min="3" max="3" width="15.44140625" customWidth="1"/>
    <col min="4" max="4" width="18.109375" customWidth="1"/>
    <col min="5" max="5" width="17.6640625" customWidth="1"/>
  </cols>
  <sheetData>
    <row r="1" spans="1:5" x14ac:dyDescent="0.3">
      <c r="A1" s="293" t="s">
        <v>1128</v>
      </c>
      <c r="B1" s="293"/>
      <c r="C1" s="293"/>
      <c r="D1" s="293"/>
      <c r="E1" s="293"/>
    </row>
    <row r="2" spans="1:5" x14ac:dyDescent="0.3">
      <c r="A2" s="293"/>
      <c r="B2" s="293"/>
      <c r="C2" s="293"/>
      <c r="D2" s="293"/>
      <c r="E2" s="293"/>
    </row>
    <row r="3" spans="1:5" x14ac:dyDescent="0.3">
      <c r="A3" s="297" t="s">
        <v>845</v>
      </c>
      <c r="B3" s="297"/>
      <c r="C3" s="297"/>
      <c r="D3" s="297"/>
      <c r="E3" s="297"/>
    </row>
    <row r="4" spans="1:5" x14ac:dyDescent="0.3">
      <c r="A4" s="293" t="s">
        <v>215</v>
      </c>
      <c r="B4" s="293"/>
      <c r="C4" s="293"/>
      <c r="D4" s="293"/>
      <c r="E4" s="293"/>
    </row>
    <row r="5" spans="1:5" ht="16.2" x14ac:dyDescent="0.35">
      <c r="B5" s="14"/>
      <c r="C5" s="31"/>
      <c r="D5" s="31"/>
      <c r="E5" s="31" t="str">
        <f>+'1.rovatösszesenek'!D5</f>
        <v>adatok Ft-ban</v>
      </c>
    </row>
    <row r="6" spans="1:5" ht="31.2" x14ac:dyDescent="0.3">
      <c r="A6" s="145" t="s">
        <v>231</v>
      </c>
      <c r="B6" s="169" t="s">
        <v>232</v>
      </c>
      <c r="C6" s="170" t="s">
        <v>1100</v>
      </c>
      <c r="D6" s="170" t="s">
        <v>1101</v>
      </c>
      <c r="E6" s="170" t="s">
        <v>1116</v>
      </c>
    </row>
    <row r="7" spans="1:5" x14ac:dyDescent="0.3">
      <c r="A7" s="2" t="s">
        <v>22</v>
      </c>
      <c r="B7" s="2" t="s">
        <v>235</v>
      </c>
      <c r="C7" s="76"/>
      <c r="D7" s="76"/>
      <c r="E7" s="76">
        <v>0</v>
      </c>
    </row>
    <row r="8" spans="1:5" x14ac:dyDescent="0.3">
      <c r="A8" s="2" t="s">
        <v>23</v>
      </c>
      <c r="B8" s="2" t="s">
        <v>236</v>
      </c>
      <c r="C8" s="76"/>
      <c r="D8" s="76">
        <v>287880</v>
      </c>
      <c r="E8" s="76">
        <v>287880</v>
      </c>
    </row>
    <row r="9" spans="1:5" s="74" customFormat="1" x14ac:dyDescent="0.3">
      <c r="A9" s="89" t="s">
        <v>847</v>
      </c>
      <c r="B9" s="89" t="s">
        <v>846</v>
      </c>
      <c r="C9" s="90"/>
      <c r="D9" s="90">
        <v>287880</v>
      </c>
      <c r="E9" s="90">
        <v>287880</v>
      </c>
    </row>
    <row r="10" spans="1:5" x14ac:dyDescent="0.3">
      <c r="A10" s="2" t="s">
        <v>24</v>
      </c>
      <c r="B10" s="2" t="s">
        <v>859</v>
      </c>
      <c r="C10" s="76"/>
      <c r="D10" s="76"/>
      <c r="E10" s="76">
        <v>0</v>
      </c>
    </row>
    <row r="11" spans="1:5" x14ac:dyDescent="0.3">
      <c r="A11" s="2" t="s">
        <v>25</v>
      </c>
      <c r="B11" s="2" t="s">
        <v>860</v>
      </c>
      <c r="C11" s="76"/>
      <c r="D11" s="76"/>
      <c r="E11" s="76">
        <v>0</v>
      </c>
    </row>
    <row r="12" spans="1:5" x14ac:dyDescent="0.3">
      <c r="A12" s="2" t="s">
        <v>26</v>
      </c>
      <c r="B12" s="2" t="s">
        <v>861</v>
      </c>
      <c r="C12" s="76"/>
      <c r="D12" s="76"/>
      <c r="E12" s="76">
        <v>0</v>
      </c>
    </row>
    <row r="13" spans="1:5" x14ac:dyDescent="0.3">
      <c r="A13" s="2" t="s">
        <v>27</v>
      </c>
      <c r="B13" s="2" t="s">
        <v>862</v>
      </c>
      <c r="C13" s="77">
        <v>3700000</v>
      </c>
      <c r="D13" s="77">
        <v>3700000</v>
      </c>
      <c r="E13" s="77">
        <f t="shared" ref="E13" si="0">SUM(E14:E21)</f>
        <v>1939792</v>
      </c>
    </row>
    <row r="14" spans="1:5" ht="16.2" x14ac:dyDescent="0.35">
      <c r="A14" s="190" t="s">
        <v>230</v>
      </c>
      <c r="B14" s="193" t="s">
        <v>872</v>
      </c>
      <c r="C14" s="124">
        <v>700000</v>
      </c>
      <c r="D14" s="124">
        <v>700000</v>
      </c>
      <c r="E14" s="124">
        <v>0</v>
      </c>
    </row>
    <row r="15" spans="1:5" ht="16.2" x14ac:dyDescent="0.35">
      <c r="A15" s="22"/>
      <c r="B15" s="93" t="s">
        <v>249</v>
      </c>
      <c r="C15" s="76">
        <v>1000000</v>
      </c>
      <c r="D15" s="76">
        <v>1000000</v>
      </c>
      <c r="E15" s="76">
        <v>500000</v>
      </c>
    </row>
    <row r="16" spans="1:5" x14ac:dyDescent="0.3">
      <c r="A16" s="2"/>
      <c r="B16" s="94" t="s">
        <v>242</v>
      </c>
      <c r="C16" s="76">
        <v>1200000</v>
      </c>
      <c r="D16" s="76">
        <v>1200000</v>
      </c>
      <c r="E16" s="76">
        <v>600000</v>
      </c>
    </row>
    <row r="17" spans="1:7" x14ac:dyDescent="0.3">
      <c r="A17" s="2"/>
      <c r="B17" s="94" t="s">
        <v>241</v>
      </c>
      <c r="C17" s="76">
        <v>800000</v>
      </c>
      <c r="D17" s="76">
        <v>800000</v>
      </c>
      <c r="E17" s="76">
        <v>399978</v>
      </c>
      <c r="G17" s="54"/>
    </row>
    <row r="18" spans="1:7" x14ac:dyDescent="0.3">
      <c r="A18" s="2"/>
      <c r="B18" s="94" t="s">
        <v>1129</v>
      </c>
      <c r="C18" s="76">
        <v>0</v>
      </c>
      <c r="D18" s="76">
        <v>0</v>
      </c>
      <c r="E18" s="76">
        <v>213458</v>
      </c>
    </row>
    <row r="19" spans="1:7" x14ac:dyDescent="0.3">
      <c r="A19" s="75"/>
      <c r="B19" s="96" t="s">
        <v>1130</v>
      </c>
      <c r="C19" s="76">
        <v>0</v>
      </c>
      <c r="D19" s="76">
        <v>0</v>
      </c>
      <c r="E19" s="76">
        <v>114099</v>
      </c>
    </row>
    <row r="20" spans="1:7" x14ac:dyDescent="0.3">
      <c r="A20" s="75"/>
      <c r="B20" s="96" t="s">
        <v>1131</v>
      </c>
      <c r="C20" s="76"/>
      <c r="D20" s="76"/>
      <c r="E20" s="76">
        <v>12257</v>
      </c>
    </row>
    <row r="21" spans="1:7" x14ac:dyDescent="0.3">
      <c r="A21" s="75"/>
      <c r="B21" s="96" t="s">
        <v>871</v>
      </c>
      <c r="C21" s="124"/>
      <c r="D21" s="124"/>
      <c r="E21" s="76">
        <v>100000</v>
      </c>
    </row>
    <row r="22" spans="1:7" x14ac:dyDescent="0.3">
      <c r="A22" s="2" t="s">
        <v>28</v>
      </c>
      <c r="B22" s="2" t="s">
        <v>863</v>
      </c>
      <c r="C22" s="76"/>
      <c r="D22" s="76"/>
      <c r="E22" s="76">
        <v>0</v>
      </c>
    </row>
    <row r="23" spans="1:7" x14ac:dyDescent="0.3">
      <c r="A23" s="2" t="s">
        <v>29</v>
      </c>
      <c r="B23" s="2" t="s">
        <v>864</v>
      </c>
      <c r="C23" s="76"/>
      <c r="D23" s="76"/>
      <c r="E23" s="76">
        <v>0</v>
      </c>
    </row>
    <row r="24" spans="1:7" x14ac:dyDescent="0.3">
      <c r="A24" s="2" t="s">
        <v>30</v>
      </c>
      <c r="B24" s="2" t="s">
        <v>865</v>
      </c>
      <c r="C24" s="76"/>
      <c r="D24" s="76"/>
      <c r="E24" s="76">
        <v>0</v>
      </c>
    </row>
    <row r="25" spans="1:7" x14ac:dyDescent="0.3">
      <c r="A25" s="2" t="s">
        <v>31</v>
      </c>
      <c r="B25" s="2" t="s">
        <v>237</v>
      </c>
      <c r="C25" s="76"/>
      <c r="D25" s="76"/>
      <c r="E25" s="76">
        <v>0</v>
      </c>
    </row>
    <row r="26" spans="1:7" s="1" customFormat="1" x14ac:dyDescent="0.3">
      <c r="A26" s="75" t="s">
        <v>32</v>
      </c>
      <c r="B26" s="76" t="s">
        <v>867</v>
      </c>
      <c r="C26" s="76"/>
      <c r="D26" s="76"/>
      <c r="E26" s="75">
        <v>0</v>
      </c>
    </row>
    <row r="27" spans="1:7" x14ac:dyDescent="0.3">
      <c r="A27" s="2" t="s">
        <v>35</v>
      </c>
      <c r="B27" s="2" t="s">
        <v>866</v>
      </c>
      <c r="C27" s="77">
        <f t="shared" ref="C27:D27" si="1">SUM(C28:C32)</f>
        <v>815000</v>
      </c>
      <c r="D27" s="77">
        <f t="shared" si="1"/>
        <v>815000</v>
      </c>
      <c r="E27" s="77">
        <f>SUM(E28:E32)</f>
        <v>0</v>
      </c>
      <c r="G27" s="54"/>
    </row>
    <row r="28" spans="1:7" x14ac:dyDescent="0.3">
      <c r="A28" s="75"/>
      <c r="B28" s="95" t="s">
        <v>989</v>
      </c>
      <c r="C28" s="76">
        <v>300000</v>
      </c>
      <c r="D28" s="76">
        <v>300000</v>
      </c>
      <c r="E28" s="76">
        <v>0</v>
      </c>
      <c r="G28" s="54"/>
    </row>
    <row r="29" spans="1:7" x14ac:dyDescent="0.3">
      <c r="A29" s="2"/>
      <c r="B29" s="92" t="s">
        <v>244</v>
      </c>
      <c r="C29" s="76">
        <v>315000</v>
      </c>
      <c r="D29" s="76">
        <v>315000</v>
      </c>
      <c r="E29" s="76">
        <v>0</v>
      </c>
    </row>
    <row r="30" spans="1:7" x14ac:dyDescent="0.3">
      <c r="A30" s="2"/>
      <c r="B30" s="92" t="s">
        <v>245</v>
      </c>
      <c r="C30" s="76">
        <v>100000</v>
      </c>
      <c r="D30" s="76">
        <v>100000</v>
      </c>
      <c r="E30" s="76">
        <v>0</v>
      </c>
    </row>
    <row r="31" spans="1:7" x14ac:dyDescent="0.3">
      <c r="A31" s="2"/>
      <c r="B31" s="92" t="s">
        <v>243</v>
      </c>
      <c r="C31" s="76">
        <v>100000</v>
      </c>
      <c r="D31" s="76">
        <v>100000</v>
      </c>
      <c r="E31" s="76">
        <v>0</v>
      </c>
    </row>
    <row r="32" spans="1:7" x14ac:dyDescent="0.3">
      <c r="A32" s="75"/>
      <c r="B32" s="95" t="s">
        <v>870</v>
      </c>
      <c r="C32" s="76">
        <v>0</v>
      </c>
      <c r="D32" s="76">
        <v>0</v>
      </c>
      <c r="E32" s="76">
        <v>0</v>
      </c>
    </row>
    <row r="33" spans="1:5" x14ac:dyDescent="0.3">
      <c r="A33" s="2" t="s">
        <v>234</v>
      </c>
      <c r="B33" s="2" t="s">
        <v>238</v>
      </c>
      <c r="C33" s="76">
        <v>4597211</v>
      </c>
      <c r="D33" s="76">
        <v>7122657</v>
      </c>
      <c r="E33" s="76">
        <v>0</v>
      </c>
    </row>
    <row r="34" spans="1:5" s="91" customFormat="1" x14ac:dyDescent="0.3">
      <c r="A34" s="2" t="s">
        <v>234</v>
      </c>
      <c r="B34" s="2" t="s">
        <v>868</v>
      </c>
      <c r="C34" s="76">
        <v>5100000</v>
      </c>
      <c r="D34" s="76"/>
      <c r="E34" s="76">
        <v>0</v>
      </c>
    </row>
    <row r="35" spans="1:5" x14ac:dyDescent="0.3">
      <c r="A35" s="171" t="s">
        <v>240</v>
      </c>
      <c r="B35" s="172" t="s">
        <v>239</v>
      </c>
      <c r="C35" s="173">
        <f>SUM(C34,C33,C27,C13)</f>
        <v>14212211</v>
      </c>
      <c r="D35" s="173">
        <f>SUM(D34,D33,D27,D13,D8)</f>
        <v>11925537</v>
      </c>
      <c r="E35" s="173">
        <f>SUM(E34,E33,E27,E13,E8)</f>
        <v>2227672</v>
      </c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.35433070866141736" right="0.74803149606299213" top="0.39370078740157483" bottom="0.39370078740157483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1.rovatösszesenek</vt:lpstr>
      <vt:lpstr>2.kiad-bev.</vt:lpstr>
      <vt:lpstr>3.adó</vt:lpstr>
      <vt:lpstr>4.tám.bev.</vt:lpstr>
      <vt:lpstr>5.ktgv.tám.</vt:lpstr>
      <vt:lpstr>6.felhalm.bev.</vt:lpstr>
      <vt:lpstr>7.EU tám.</vt:lpstr>
      <vt:lpstr>8.beruh.,feluj.</vt:lpstr>
      <vt:lpstr>9.tám.AH-n kív.</vt:lpstr>
      <vt:lpstr>10.ellátottak</vt:lpstr>
      <vt:lpstr>11.létszám</vt:lpstr>
      <vt:lpstr>12.pénzforg.mérleg</vt:lpstr>
      <vt:lpstr>13.mérleg</vt:lpstr>
      <vt:lpstr>13.maradvány</vt:lpstr>
      <vt:lpstr>15.eredmény</vt:lpstr>
      <vt:lpstr>16.pénzeszköz változás</vt:lpstr>
      <vt:lpstr>17.3 éves gördülő</vt:lpstr>
      <vt:lpstr>Munka1</vt:lpstr>
      <vt:lpstr>'11.létszám'!Nyomtatási_terület</vt:lpstr>
      <vt:lpstr>'13.mérleg'!Nyomtatási_terület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</cp:lastModifiedBy>
  <cp:lastPrinted>2019-08-21T08:16:55Z</cp:lastPrinted>
  <dcterms:created xsi:type="dcterms:W3CDTF">2014-02-16T16:34:25Z</dcterms:created>
  <dcterms:modified xsi:type="dcterms:W3CDTF">2019-09-04T07:52:14Z</dcterms:modified>
</cp:coreProperties>
</file>