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4" activeTab="10"/>
  </bookViews>
  <sheets>
    <sheet name="1.1.sz.mell. " sheetId="1" r:id="rId1"/>
    <sheet name="1.2.sz.mell. " sheetId="2" r:id="rId2"/>
    <sheet name="1.3.sz.mell." sheetId="3" r:id="rId3"/>
    <sheet name="1.4.sz.mell. " sheetId="4" r:id="rId4"/>
    <sheet name="2.1.sz.mell" sheetId="5" r:id="rId5"/>
    <sheet name="2.2.sz.mell ." sheetId="6" r:id="rId6"/>
    <sheet name="3.sz.mell." sheetId="7" r:id="rId7"/>
    <sheet name="4.sz.mell." sheetId="8" r:id="rId8"/>
    <sheet name="6.sz.mell. " sheetId="9" r:id="rId9"/>
    <sheet name="7.sz.mell." sheetId="10" r:id="rId10"/>
    <sheet name="8.1 sz. mell." sheetId="11" r:id="rId11"/>
    <sheet name="8.2 sz. mell." sheetId="12" r:id="rId12"/>
    <sheet name="9.1. sz. mell." sheetId="13" r:id="rId13"/>
    <sheet name="9.1.1. sz. mell." sheetId="14" r:id="rId14"/>
    <sheet name="9.1.2. sz. mell." sheetId="15" r:id="rId15"/>
    <sheet name="9.2. sz. mell." sheetId="16" r:id="rId16"/>
    <sheet name="9.2.1. sz. mell" sheetId="17" r:id="rId17"/>
    <sheet name="9.2.3. sz. mell." sheetId="18" r:id="rId18"/>
    <sheet name="9.3. sz. mell " sheetId="19" r:id="rId19"/>
    <sheet name="9.3.1. sz. mell EOI" sheetId="20" r:id="rId20"/>
    <sheet name="9.4. sz. mell VMK " sheetId="21" r:id="rId21"/>
    <sheet name="9.4.1. sz. mell VMK" sheetId="22" r:id="rId22"/>
    <sheet name="9.5. sz. mell VPM" sheetId="23" r:id="rId23"/>
    <sheet name="9.5.1. sz. mell VPM" sheetId="24" r:id="rId24"/>
    <sheet name="9.6. sz. mell VK" sheetId="25" r:id="rId25"/>
    <sheet name="9.6.1. sz. mell VK " sheetId="26" r:id="rId26"/>
    <sheet name="9.6.2. sz. mell VK" sheetId="27" r:id="rId27"/>
    <sheet name="9.7. sz. mell TISZEK" sheetId="28" r:id="rId28"/>
    <sheet name="9.7.1. sz. mell TISZEK" sheetId="29" r:id="rId29"/>
    <sheet name="9.7.2. sz. mell TISZEK" sheetId="30" r:id="rId30"/>
    <sheet name="9.8. sz. mell TIB " sheetId="31" r:id="rId31"/>
    <sheet name="9.8.1. sz. mell TIB " sheetId="32" r:id="rId32"/>
    <sheet name="int.összesítő" sheetId="33" r:id="rId33"/>
    <sheet name="engedélyezett álláshelyek " sheetId="34" r:id="rId34"/>
    <sheet name="tartalék" sheetId="35" r:id="rId35"/>
    <sheet name="1. sz tájékoztató t" sheetId="36" r:id="rId36"/>
    <sheet name="3.sz tájékoztató t" sheetId="37" r:id="rId37"/>
    <sheet name="4.sz. tájékoztató" sheetId="38" r:id="rId38"/>
    <sheet name="5.sz tájékoztató t " sheetId="39" r:id="rId39"/>
    <sheet name="szakfeladatos Önk. " sheetId="40" r:id="rId40"/>
  </sheets>
  <externalReferences>
    <externalReference r:id="rId43"/>
    <externalReference r:id="rId44"/>
  </externalReferences>
  <definedNames>
    <definedName name="_xlfn.IFERROR" hidden="1">#NAME?</definedName>
    <definedName name="_xlnm.Print_Titles" localSheetId="12">'9.1. sz. mell.'!$1:$6</definedName>
    <definedName name="_xlnm.Print_Titles" localSheetId="13">'9.1.1. sz. mell.'!$1:$6</definedName>
    <definedName name="_xlnm.Print_Titles" localSheetId="14">'9.1.2. sz. mell.'!$1:$6</definedName>
    <definedName name="_xlnm.Print_Titles" localSheetId="15">'9.2. sz. mell.'!$1:$6</definedName>
    <definedName name="_xlnm.Print_Titles" localSheetId="16">'9.2.1. sz. mell'!$1:$6</definedName>
    <definedName name="_xlnm.Print_Titles" localSheetId="17">'9.2.3. sz. mell.'!$1:$6</definedName>
    <definedName name="_xlnm.Print_Titles" localSheetId="18">'9.3. sz. mell '!$1:$6</definedName>
    <definedName name="_xlnm.Print_Titles" localSheetId="19">'9.3.1. sz. mell EOI'!$1:$6</definedName>
    <definedName name="_xlnm.Print_Titles" localSheetId="20">'9.4. sz. mell VMK '!$1:$6</definedName>
    <definedName name="_xlnm.Print_Titles" localSheetId="21">'9.4.1. sz. mell VMK'!$1:$6</definedName>
    <definedName name="_xlnm.Print_Titles" localSheetId="22">'9.5. sz. mell VPM'!$1:$6</definedName>
    <definedName name="_xlnm.Print_Titles" localSheetId="23">'9.5.1. sz. mell VPM'!$1:$6</definedName>
    <definedName name="_xlnm.Print_Titles" localSheetId="24">'9.6. sz. mell VK'!$1:$6</definedName>
    <definedName name="_xlnm.Print_Titles" localSheetId="25">'9.6.1. sz. mell VK '!$1:$6</definedName>
    <definedName name="_xlnm.Print_Titles" localSheetId="26">'9.6.2. sz. mell VK'!$1:$6</definedName>
    <definedName name="_xlnm.Print_Titles" localSheetId="27">'9.7. sz. mell TISZEK'!$1:$6</definedName>
    <definedName name="_xlnm.Print_Titles" localSheetId="28">'9.7.1. sz. mell TISZEK'!$1:$6</definedName>
    <definedName name="_xlnm.Print_Titles" localSheetId="29">'9.7.2. sz. mell TISZEK'!$1:$6</definedName>
    <definedName name="_xlnm.Print_Titles" localSheetId="30">'9.8. sz. mell TIB '!$1:$6</definedName>
    <definedName name="_xlnm.Print_Titles" localSheetId="31">'9.8.1. sz. mell TIB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</definedNames>
  <calcPr fullCalcOnLoad="1"/>
</workbook>
</file>

<file path=xl/sharedStrings.xml><?xml version="1.0" encoding="utf-8"?>
<sst xmlns="http://schemas.openxmlformats.org/spreadsheetml/2006/main" count="4861" uniqueCount="779">
  <si>
    <t xml:space="preserve">Hosszabb id. közfogl. </t>
  </si>
  <si>
    <t>Közterület rendjének fenntartása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</si>
  <si>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</si>
  <si>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</si>
  <si>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</si>
  <si>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</si>
  <si>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</si>
  <si>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</si>
  <si>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</si>
  <si>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</si>
  <si>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</si>
  <si>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</si>
  <si>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</si>
  <si>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</si>
  <si>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</si>
  <si>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</si>
  <si>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</si>
  <si>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</si>
  <si>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</si>
  <si>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</si>
  <si>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</si>
  <si>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</si>
  <si>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</si>
  <si>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</si>
  <si>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</si>
  <si>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</si>
  <si>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</si>
  <si>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</si>
  <si>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</si>
  <si>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</si>
  <si>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</si>
  <si>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</si>
  <si>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</si>
  <si>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</si>
  <si>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</si>
  <si>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</si>
  <si>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</si>
  <si>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</si>
  <si>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</si>
  <si>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</si>
  <si>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</si>
  <si>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</si>
  <si>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</si>
  <si>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</si>
  <si>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</si>
  <si>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</si>
  <si>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</si>
  <si>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</si>
  <si>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</si>
  <si>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</si>
  <si>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</si>
  <si>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</si>
  <si>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</si>
  <si>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</si>
  <si>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</si>
  <si>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</si>
  <si>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</si>
  <si>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</si>
  <si>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</si>
  <si>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</si>
  <si>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</si>
  <si>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</si>
  <si>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</si>
  <si>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</si>
  <si>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</si>
  <si>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</si>
  <si>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</si>
  <si>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</si>
  <si>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</si>
  <si>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</si>
  <si>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</si>
  <si>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</si>
  <si>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</si>
  <si>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</si>
  <si>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</si>
  <si>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</si>
  <si>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</si>
  <si>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</si>
  <si>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</si>
  <si>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</si>
  <si>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</si>
  <si>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</si>
  <si>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</si>
  <si>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</si>
  <si>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</si>
  <si>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</si>
  <si>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</si>
  <si>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</si>
  <si>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</si>
  <si>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</si>
  <si>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</si>
  <si>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</si>
  <si>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</si>
  <si>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</si>
  <si>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</si>
  <si>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</si>
  <si>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</si>
  <si>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</si>
  <si>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</si>
  <si>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</si>
  <si>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</si>
  <si>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</si>
  <si>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</si>
  <si>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</si>
  <si>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</si>
  <si>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</si>
  <si>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</si>
  <si>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</si>
  <si>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</si>
  <si>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</si>
  <si>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</si>
  <si>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</si>
  <si>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</si>
  <si>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</si>
  <si>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</si>
  <si>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</si>
  <si>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</si>
  <si>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</si>
  <si>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</si>
  <si>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</si>
  <si>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</si>
  <si>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</si>
  <si>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</si>
  <si>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</si>
  <si>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</si>
  <si>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</si>
  <si>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</si>
  <si>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</si>
  <si>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</si>
  <si>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</si>
  <si>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</si>
  <si>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</si>
  <si>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</si>
  <si>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</si>
  <si>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</si>
  <si>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</si>
  <si>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</si>
  <si>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</si>
  <si>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</si>
  <si>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</si>
  <si>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</si>
  <si>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</si>
  <si>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</si>
  <si>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</si>
  <si>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</si>
  <si>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</si>
  <si>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</si>
  <si>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</si>
  <si>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</si>
  <si>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</si>
  <si>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</si>
  <si>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</si>
  <si>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</si>
  <si>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</si>
  <si>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</si>
  <si>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</si>
  <si>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</si>
  <si>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</si>
  <si>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</si>
  <si>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</si>
  <si>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</si>
  <si>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</si>
  <si>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</si>
  <si>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</si>
  <si>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</si>
  <si>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</si>
  <si>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</si>
  <si>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</si>
  <si>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</si>
  <si>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</si>
  <si>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</si>
  <si>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</si>
  <si>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</si>
  <si>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</si>
  <si>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</si>
  <si>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</si>
  <si>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</si>
  <si>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</si>
  <si>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</si>
  <si>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</si>
  <si>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</si>
  <si>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</si>
  <si>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</si>
  <si>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</si>
  <si>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</si>
  <si>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</si>
  <si>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</si>
  <si>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</si>
  <si>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</si>
  <si>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</si>
  <si>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</si>
  <si>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</si>
  <si>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Egyéb (Pl.: garancia és kezességvállalás, stb.)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</si>
  <si>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</si>
  <si>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</si>
  <si>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</si>
  <si>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</si>
  <si>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</si>
  <si>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</si>
  <si>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</si>
  <si>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</si>
  <si>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</si>
  <si>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</si>
  <si>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</si>
  <si>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</si>
  <si>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</si>
  <si>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</si>
  <si>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</si>
  <si>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</si>
  <si>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</si>
  <si>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</si>
  <si>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</si>
  <si>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</si>
  <si>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</si>
  <si>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</si>
  <si>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</si>
  <si>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</si>
  <si>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</si>
  <si>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</si>
  <si>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</si>
  <si>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</si>
  <si>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</si>
  <si>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</si>
  <si>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</si>
  <si>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</si>
  <si>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</si>
  <si>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</si>
  <si>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</si>
  <si>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</si>
  <si>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</si>
  <si>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</si>
  <si>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</si>
  <si>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</si>
  <si>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</si>
  <si>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</si>
  <si>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</si>
  <si>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</si>
  <si>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</si>
  <si>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</si>
  <si>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</si>
  <si>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</si>
  <si>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</si>
  <si>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</si>
  <si>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</si>
  <si>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</si>
  <si>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</si>
  <si>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</si>
  <si>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</si>
  <si>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</si>
  <si>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</si>
  <si>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</si>
  <si>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</si>
  <si>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</si>
  <si>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</si>
  <si>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</si>
  <si>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</si>
  <si>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</si>
  <si>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</si>
  <si>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</si>
  <si>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</si>
  <si>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</si>
  <si>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</si>
  <si>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</si>
  <si>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</si>
  <si>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</si>
  <si>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</si>
  <si>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</si>
  <si>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</si>
  <si>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</si>
  <si>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</si>
  <si>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</si>
  <si>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</si>
  <si>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</si>
  <si>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</si>
  <si>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</si>
  <si>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</si>
  <si>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</si>
  <si>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</si>
  <si>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</si>
  <si>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</si>
  <si>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</si>
  <si>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</si>
  <si>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</si>
  <si>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</si>
  <si>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</si>
  <si>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</si>
  <si>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</si>
  <si>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</si>
  <si>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</si>
  <si>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</si>
  <si>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</si>
  <si>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</si>
  <si>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</si>
  <si>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</si>
  <si>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</si>
  <si>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</si>
  <si>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</si>
  <si>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</si>
  <si>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</si>
  <si>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</si>
  <si>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</si>
  <si>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</si>
  <si>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</si>
  <si>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</si>
  <si>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</si>
  <si>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</si>
  <si>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</si>
  <si>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</si>
  <si>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</si>
  <si>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</si>
  <si>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</si>
  <si>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</si>
  <si>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</si>
  <si>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</si>
  <si>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</si>
  <si>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</si>
  <si>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</si>
  <si>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</si>
  <si>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</si>
  <si>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</si>
  <si>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</si>
  <si>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</si>
  <si>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</si>
  <si>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</si>
  <si>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</si>
  <si>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</si>
  <si>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</si>
  <si>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</si>
  <si>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</si>
  <si>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</si>
  <si>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</si>
  <si>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</si>
  <si>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</si>
  <si>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</si>
  <si>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</si>
  <si>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</si>
  <si>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</si>
  <si>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</si>
  <si>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</si>
  <si>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</si>
  <si>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</si>
  <si>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</si>
  <si>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</si>
  <si>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</si>
  <si>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</si>
  <si>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</si>
  <si>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</si>
  <si>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</si>
  <si>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</si>
  <si>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</si>
  <si>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</si>
  <si>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</si>
  <si>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</si>
  <si>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</si>
  <si>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</si>
  <si>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</si>
  <si>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</si>
  <si>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</si>
  <si>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</si>
  <si>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</si>
  <si>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</si>
  <si>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</si>
  <si>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</si>
  <si>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</si>
  <si>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</si>
  <si>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</si>
  <si>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</si>
  <si>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</si>
  <si>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</si>
  <si>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</si>
  <si>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</si>
  <si>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</si>
  <si>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</si>
  <si>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</si>
  <si>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</si>
  <si>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</si>
  <si>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</si>
  <si>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</si>
  <si>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</si>
  <si>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</si>
  <si>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</si>
  <si>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</si>
  <si>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</si>
  <si>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</si>
  <si>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</si>
  <si>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</si>
  <si>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</si>
  <si>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</si>
  <si>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</si>
  <si>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</si>
  <si>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</si>
  <si>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</si>
  <si>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</si>
  <si>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</si>
  <si>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</si>
  <si>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</si>
  <si>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</si>
  <si>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</si>
  <si>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</si>
  <si>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</si>
  <si>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</si>
  <si>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</si>
  <si>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</si>
  <si>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</si>
  <si>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</si>
  <si>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</si>
  <si>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</si>
  <si>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</si>
  <si>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</si>
  <si>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</si>
  <si>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</si>
  <si>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</si>
  <si>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>Művelődési Központ és Könyvtár</t>
  </si>
  <si>
    <t>Vasvári Pál Múzeum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</si>
  <si>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</si>
  <si>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</si>
  <si>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</si>
  <si>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</si>
  <si>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</si>
  <si>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</si>
  <si>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</si>
  <si>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</si>
  <si>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</si>
  <si>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</si>
  <si>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</si>
  <si>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</si>
  <si>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</si>
  <si>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</si>
  <si>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</si>
  <si>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Műv. Központ és Könyvtár</t>
  </si>
  <si>
    <t>- Vasvári Pál Múzeum</t>
  </si>
  <si>
    <t>- Tiszavasvári Bölcsőde</t>
  </si>
  <si>
    <t>Polgármesteri Hivatal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</si>
  <si>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</si>
  <si>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</si>
  <si>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</si>
  <si>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</si>
  <si>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</si>
  <si>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</si>
  <si>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</si>
  <si>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</si>
  <si>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</si>
  <si>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</si>
  <si>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</si>
  <si>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</si>
  <si>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</si>
  <si>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</si>
  <si>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</si>
  <si>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</si>
  <si>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</si>
  <si>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</si>
  <si>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</si>
  <si>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</si>
  <si>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</si>
  <si>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</si>
  <si>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</si>
  <si>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</si>
  <si>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</si>
  <si>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</si>
  <si>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2016. után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</si>
  <si>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</si>
  <si>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</si>
  <si>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</si>
  <si>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</si>
  <si>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</si>
  <si>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</si>
  <si>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</si>
  <si>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</si>
  <si>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</si>
  <si>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</si>
  <si>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</si>
  <si>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</si>
  <si>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</si>
  <si>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</si>
  <si>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</si>
  <si>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</si>
  <si>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</si>
  <si>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</si>
  <si>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</si>
  <si>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</si>
  <si>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</si>
  <si>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</si>
  <si>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</si>
  <si>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</si>
  <si>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</si>
  <si>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</si>
  <si>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</si>
  <si>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</si>
  <si>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Nyírvidék Tiszk támogatás</t>
  </si>
  <si>
    <t>Nyírség Tiszk támogatás</t>
  </si>
  <si>
    <t>Magiszter Alapítványi Óvoda támogatás</t>
  </si>
  <si>
    <t>Intézményfenntartási támogatás (oktatás)</t>
  </si>
  <si>
    <t>Szennyvízcsatorna érdekeltségi hozzájárulás</t>
  </si>
  <si>
    <t xml:space="preserve">Sz-Sz-B-M-i Szilárdhulladék Társ. támogatása </t>
  </si>
  <si>
    <t>- Tiszavasvári Bölcsőde - közfoglalkoztatottak</t>
  </si>
  <si>
    <t>- Városi Kincstár - közfoglalkoztatottak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</si>
  <si>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</si>
  <si>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</si>
  <si>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</si>
  <si>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</si>
  <si>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</si>
  <si>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</si>
  <si>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</si>
  <si>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</si>
  <si>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</si>
  <si>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</si>
  <si>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</si>
  <si>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</si>
  <si>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</si>
  <si>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</si>
  <si>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</si>
  <si>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</si>
  <si>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</si>
  <si>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</si>
  <si>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</si>
  <si>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</si>
  <si>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</si>
  <si>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</si>
  <si>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</si>
  <si>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</si>
  <si>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</si>
  <si>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</si>
  <si>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</si>
  <si>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</si>
  <si>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</si>
  <si>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Záró</t>
  </si>
  <si>
    <t>pénzk.</t>
  </si>
  <si>
    <t>Tartalék</t>
  </si>
  <si>
    <t>Szennyvízcsat. építése, fenntartása, üzemeltetése</t>
  </si>
  <si>
    <t xml:space="preserve"> Szennyeződésmentesítési tevékenységek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</si>
  <si>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</si>
  <si>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</si>
  <si>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</si>
  <si>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</si>
  <si>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</si>
  <si>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</si>
  <si>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</si>
  <si>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</si>
  <si>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</si>
  <si>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</si>
  <si>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Mindösszesen közfoglalkoztattok nélkül:</t>
  </si>
  <si>
    <t>Tiszavasvári Város Önkormányzata adósságot keletkeztető ügyletekből és kezességvállalásokból fennálló kötelezettségei</t>
  </si>
  <si>
    <t>Polgármesteri hivatal</t>
  </si>
  <si>
    <t>Tiszavasvári Város Önkormányzata saját bevételeinek részletezése az adósságot keletkeztető ügyletből származó tárgyévi fizetési kötelezettség megállapításához</t>
  </si>
  <si>
    <t>Tiszavasvári Sportegyesület TAO pályázat önerő</t>
  </si>
  <si>
    <t>működési célú visszatérítendő tám.</t>
  </si>
  <si>
    <t>Kistérségi startmunka mintaprogram</t>
  </si>
  <si>
    <t>Közgfoglalkoztatás - téli és egyéb értékteremtő</t>
  </si>
  <si>
    <t>Nem veszélyes hulladék kezelése, ártalmatlanítása</t>
  </si>
  <si>
    <t>TÁJÉKOZTATÓ TÁBLA                 Ezer forintban !</t>
  </si>
  <si>
    <t>2015. évi előirányzat</t>
  </si>
  <si>
    <t>Felhasználás
2014. XII.31-ig</t>
  </si>
  <si>
    <t xml:space="preserve">
2015. év utáni szükséglet
</t>
  </si>
  <si>
    <t>Önkormányzaton kívüli EU-s projektekhez történő hozzájárulás 2015. évi előirányzat</t>
  </si>
  <si>
    <t>Előirányzat-felhasználási terv
2015 évre</t>
  </si>
  <si>
    <t>K I M U T A T Á S
a 2015. évben céljelleggel juttatott támogatásokról</t>
  </si>
  <si>
    <t>Az önkormányzat 2015. évi költségvetésének</t>
  </si>
  <si>
    <t>2015 év</t>
  </si>
  <si>
    <t>2015. év</t>
  </si>
  <si>
    <t>2015. év utáni szükséglet
(6=2 - 4 - 5)</t>
  </si>
  <si>
    <t xml:space="preserve">2015. évi költségvetése </t>
  </si>
  <si>
    <t xml:space="preserve">2015. évi költségvetésében rendelkezésre álló tartalékok </t>
  </si>
  <si>
    <t>2015. előtti kifizetés</t>
  </si>
  <si>
    <t>Egyenleg 2014.12.31.</t>
  </si>
  <si>
    <t>Tiszavasvári Egészségügyi Kft.</t>
  </si>
  <si>
    <t>Funkcióbvővítő városrehabilitációs pályázat</t>
  </si>
  <si>
    <t>2015</t>
  </si>
  <si>
    <t>Varázsceruza Óvoda lámpatest csere</t>
  </si>
  <si>
    <t>Partizán u.2 alatti önkormányzati bérlakás-tetőszigetelés</t>
  </si>
  <si>
    <t>Fóliasátor fűtés kialakítás</t>
  </si>
  <si>
    <t>Vasvári Pál u. bérlakás-kaputelefon szerelés</t>
  </si>
  <si>
    <t>Tervek készíttetése</t>
  </si>
  <si>
    <t>Térfigyelő kamerarandszer kiépítése</t>
  </si>
  <si>
    <t>Polg.Hiv.-informatikai és egyéb tárgyi eszköz beszerzése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</si>
  <si>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</si>
  <si>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</si>
  <si>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</si>
  <si>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</si>
  <si>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</si>
  <si>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</si>
  <si>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</si>
  <si>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</si>
  <si>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</si>
  <si>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</si>
  <si>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</si>
  <si>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</si>
  <si>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</si>
  <si>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</si>
  <si>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</si>
  <si>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</si>
  <si>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</si>
  <si>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</si>
  <si>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</si>
  <si>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</si>
  <si>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</si>
  <si>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</si>
  <si>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</si>
  <si>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</si>
  <si>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</si>
  <si>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</si>
  <si>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</si>
  <si>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</si>
  <si>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</si>
  <si>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</si>
  <si>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</si>
  <si>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</si>
  <si>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</si>
  <si>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</si>
  <si>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</si>
  <si>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</si>
  <si>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</si>
  <si>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</si>
  <si>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</si>
  <si>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</si>
  <si>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</si>
  <si>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</si>
  <si>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</si>
  <si>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</si>
  <si>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</si>
  <si>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</si>
  <si>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</si>
  <si>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</si>
  <si>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</si>
  <si>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</si>
  <si>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</si>
  <si>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</si>
  <si>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</si>
  <si>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</si>
  <si>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</si>
  <si>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</si>
  <si>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</si>
  <si>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</si>
  <si>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</si>
  <si>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</si>
  <si>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</si>
  <si>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</si>
  <si>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</si>
  <si>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</si>
  <si>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</si>
  <si>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</si>
  <si>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</si>
  <si>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</si>
  <si>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</si>
  <si>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</si>
  <si>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</si>
  <si>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</si>
  <si>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</si>
  <si>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</si>
  <si>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</si>
  <si>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</si>
  <si>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</si>
  <si>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</si>
  <si>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</si>
  <si>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</si>
  <si>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</si>
  <si>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</si>
  <si>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</si>
  <si>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</si>
  <si>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</si>
  <si>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</si>
  <si>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</si>
  <si>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</si>
  <si>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</si>
  <si>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-  Üdülő VKT bevételi többlet</t>
  </si>
  <si>
    <t>Szociális feladat támogatás maradvány</t>
  </si>
  <si>
    <t>ÁROP-1.A.5-2013-2013-0015 Tiszavasvári Város Önkormányzatának szervezetfejlesztése</t>
  </si>
  <si>
    <t>ÉAOP-5.1.1/0-12-2013-0004 Funkcióbővítő integrált települési fejlesztések Tiszavasváriban</t>
  </si>
  <si>
    <t>ÉAOP-5.1.2/02-11-2011-0035 Tiszavasvári Város belterületi vízrendezése</t>
  </si>
  <si>
    <t>2017 után</t>
  </si>
  <si>
    <t>Folyószámla-hitel (keret: 100.000 eFt)*</t>
  </si>
  <si>
    <t>ÉAOP Óvodabővítés projekt saját erő hitel</t>
  </si>
  <si>
    <t>Belterületi vízrendezés projekt</t>
  </si>
  <si>
    <t>Víziközmű hitel</t>
  </si>
  <si>
    <t>ÉAOP Tiszavasvári Város Belterületi vízrendezése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</si>
  <si>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</si>
  <si>
    <t>A 2015. évi általános működés és ágazati feladatok támogatásának alakulása jogcímenként</t>
  </si>
  <si>
    <t>2015. évi támogatás összesen</t>
  </si>
  <si>
    <t>A települési önkormányzatok működésének támogatása</t>
  </si>
  <si>
    <t>A települési önkormányzatok szociális feladatainak egyéb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</si>
  <si>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</si>
  <si>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Összesen
(6=3+4+5)</t>
  </si>
  <si>
    <t>Folyószámlahitel (keret: 100.000 eFt)*</t>
  </si>
  <si>
    <t>Belterületi vízrendezés projekt saját erő hitel</t>
  </si>
  <si>
    <r>
      <t xml:space="preserve">*: </t>
    </r>
    <r>
      <rPr>
        <sz val="9"/>
        <rFont val="Times New Roman CE"/>
        <family val="0"/>
      </rPr>
      <t>A likviditási hitelkeret azért nem került feltüntetésre a 3. oszlopban, mertl csak a lejáratkor ténylegesen igénybevett hitelösszeg kerül majd törlesztésre.</t>
    </r>
  </si>
  <si>
    <t>Funkcióbővítő integrált települési fejlesztések Tiszavasváriban</t>
  </si>
  <si>
    <t>Zászló beszerzés</t>
  </si>
  <si>
    <t>Vasútállomás peron aszfaltozás</t>
  </si>
  <si>
    <t>- Lakásfelújítási Alap ( felhalmozási)</t>
  </si>
  <si>
    <t>Támogató Szolgálat működtetésének tám.-TISZEK</t>
  </si>
  <si>
    <t>Tiszavasvári NOE támogatás-játszótér pály.miatt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</si>
  <si>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</si>
  <si>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</si>
  <si>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</si>
  <si>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</si>
  <si>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</si>
  <si>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Szociális és Egészségügyi Szolgáltató Központ</t>
  </si>
  <si>
    <t>Tiszavasvári Bölcsőde</t>
  </si>
  <si>
    <t xml:space="preserve">Egyéb 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</si>
  <si>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</si>
  <si>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</si>
  <si>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</si>
  <si>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</si>
  <si>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</si>
  <si>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</si>
  <si>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</si>
  <si>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</si>
  <si>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</si>
  <si>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</si>
  <si>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</si>
  <si>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</si>
  <si>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</si>
  <si>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</si>
  <si>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</si>
  <si>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</si>
  <si>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</si>
  <si>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</si>
  <si>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Városi Sportcsarnok- padlóösszefolyók felújítása</t>
  </si>
  <si>
    <t>Helyi és települési adók</t>
  </si>
  <si>
    <t>Kezesség- illetve garanciavállalással kapcsolatos megtérülés</t>
  </si>
  <si>
    <t>ÉAOP Integrált település fejlesztés Tiszavasváriban</t>
  </si>
  <si>
    <t>Családok Átmeneti Otthona-tetőfelújítás</t>
  </si>
  <si>
    <t>ÉAOP-5.1.1/0-12-2013-0004 projekthez hitel</t>
  </si>
  <si>
    <t xml:space="preserve"> Értékesítési és forgalmi adók</t>
  </si>
  <si>
    <t>Jövedelemadó</t>
  </si>
  <si>
    <t>4.3</t>
  </si>
  <si>
    <t>4.5.</t>
  </si>
  <si>
    <t>Értékesítési és forgalmi adók</t>
  </si>
  <si>
    <t>Polgármesteri Hivatal- fénymásoló beszerzés</t>
  </si>
  <si>
    <t>Városi Kincstár-riasztórendszer kiépítés</t>
  </si>
  <si>
    <t>2014</t>
  </si>
  <si>
    <t>Városi Művelődési központ-könyvbeszerzés</t>
  </si>
  <si>
    <t>Ady utca 8.-szemétgyőjtő edényzet beszerzés</t>
  </si>
  <si>
    <t>044/1 hrsz-ú ingatlan-kútfúrás, kerítés építés</t>
  </si>
  <si>
    <t>A települési önkormányzatok szociális feladatainak egyéb támogatása-2015.03.01. előtti</t>
  </si>
  <si>
    <t>Bérkompenzáció</t>
  </si>
  <si>
    <t>Szakágazati pótlék</t>
  </si>
  <si>
    <t>Kiegészítő támogatás</t>
  </si>
  <si>
    <t>Kisvárosi Önkormányzatok Országos Szövetsége</t>
  </si>
  <si>
    <t>Tiszavasvári NOE támogatás-működési</t>
  </si>
  <si>
    <t>VMK könyvtári érdek. növ. tám- könyvbeszerzés</t>
  </si>
  <si>
    <t>Közlekedési táblák beszerzése</t>
  </si>
  <si>
    <t>TISZ Városért Alap. tám-ból eszközbeszerzése</t>
  </si>
  <si>
    <t xml:space="preserve">TISZ NFA pályázatból eszközbeszerzés </t>
  </si>
  <si>
    <t>Informatika eszközök beszerzése képviselők részére</t>
  </si>
  <si>
    <t>KEOP-4.10.0/N/14-2014-0140 Napelemes rendszer telepítése Tiszavasvári Város Önkormányzatának épületeire</t>
  </si>
  <si>
    <t>- TISZ</t>
  </si>
  <si>
    <t>Tiszalöki Mentőállomás Támogatása</t>
  </si>
  <si>
    <t>Tiszavasvári Vöröskereszt támogatása</t>
  </si>
  <si>
    <t>TISZ családbarát munkahely kialakítása</t>
  </si>
  <si>
    <t>TISZ fogyatékos személyek részére játszótér kialakítása</t>
  </si>
  <si>
    <t>Polgármesteri Hivatal - függöny beszerzés</t>
  </si>
  <si>
    <t>Egyesített Óvodai Int. - kötelező eszközbeszerzés</t>
  </si>
  <si>
    <t>Polgármesteri Hivatal - vírusirtó szoftver beszerzése</t>
  </si>
  <si>
    <t>Vasvári Pál Múzeum - polc beszerzése</t>
  </si>
  <si>
    <t>Üdülő területen két ingatlan szennyvízbekötése</t>
  </si>
  <si>
    <t>Karácsonyi díszkivilágításhoz eszköz beszerzése</t>
  </si>
  <si>
    <t>GIOP 5.2.1-14 pályázat keretében foglalkoztatottak létszáma (fő)</t>
  </si>
  <si>
    <t>Tiszavasvári Eü.Szolg. Kft. 2015. évi műk. tám.</t>
  </si>
  <si>
    <t>Közmunka keretén belül egyéb tárgyi eszköz besz.</t>
  </si>
  <si>
    <t>KEF - hangtechnikai berendezés beszerzése</t>
  </si>
  <si>
    <t>Teher- és személygépjármű besz. közfoglal.-hoz</t>
  </si>
  <si>
    <t>TISZ NMH gyakorlati képzés tám. pályázat</t>
  </si>
  <si>
    <t>Vasvári Pál Múzeum - NFA pályázat felh. Kiadás</t>
  </si>
  <si>
    <t>Működési célú támogatás</t>
  </si>
  <si>
    <t>Étkeztetési céltartalék</t>
  </si>
  <si>
    <t>Funkcióbővítő pályázat - soft elemek</t>
  </si>
  <si>
    <t>Városi Kincstár Báthory riasztó, számítógép hálózat, telefonközpont kiépítése</t>
  </si>
  <si>
    <t>Városi Kincstár mosógép és fúrógép beszerzés</t>
  </si>
  <si>
    <t>Fólia beszerzés</t>
  </si>
  <si>
    <t>Beruházás ÁFA-ja</t>
  </si>
  <si>
    <t>Felújítás ÁFA-ja</t>
  </si>
  <si>
    <t>- TISZ - GIOP 5.2.1-14 pályázat keretében fogl. létszáma (fő)</t>
  </si>
  <si>
    <t>- TISZ - NRSZH pály. - megvált. munkakép. fogl. létszám (fő)</t>
  </si>
  <si>
    <t>- TISZ - Gyakorlati képz. - szoc. gondozó és ápoló létszám (fő)</t>
  </si>
  <si>
    <t>Romák társadalmi integrációját segítő tev.</t>
  </si>
  <si>
    <t>Intézmény összesen köz- és pályázat keretében fogl. nélkül</t>
  </si>
  <si>
    <t xml:space="preserve">Műv.Központ és Könyvtár- 2 db nagyteljesítményű hőlégbefúvó beszerzése </t>
  </si>
  <si>
    <t>Napelemes rendszer telepítése</t>
  </si>
  <si>
    <t>38. melléklet a 27/2015.(XI.2.) önkormányzati rendelethez tájékoztató tábla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</si>
</sst>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u val="single"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51" fillId="1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6" borderId="7" applyNumberFormat="0" applyFont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8" applyNumberFormat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17" borderId="0" applyNumberFormat="0" applyBorder="0" applyAlignment="0" applyProtection="0"/>
    <xf numFmtId="0" fontId="66" fillId="11" borderId="0" applyNumberFormat="0" applyBorder="0" applyAlignment="0" applyProtection="0"/>
    <xf numFmtId="0" fontId="67" fillId="16" borderId="1" applyNumberFormat="0" applyAlignment="0" applyProtection="0"/>
    <xf numFmtId="9" fontId="0" fillId="0" borderId="0" applyFont="0" applyFill="0" applyBorder="0" applyAlignment="0" applyProtection="0"/>
  </cellStyleXfs>
  <cellXfs count="917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Fill="1" applyBorder="1" applyAlignment="1" applyProtection="1">
      <alignment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3" xfId="68" applyFont="1" applyFill="1" applyBorder="1" applyAlignment="1" applyProtection="1">
      <alignment horizontal="left" vertical="center" wrapText="1" indent="1"/>
      <protection/>
    </xf>
    <xf numFmtId="0" fontId="17" fillId="0" borderId="14" xfId="68" applyFont="1" applyFill="1" applyBorder="1" applyAlignment="1" applyProtection="1">
      <alignment horizontal="left" vertical="center" wrapText="1" indent="1"/>
      <protection/>
    </xf>
    <xf numFmtId="0" fontId="17" fillId="0" borderId="15" xfId="68" applyFont="1" applyFill="1" applyBorder="1" applyAlignment="1" applyProtection="1">
      <alignment horizontal="left" vertical="center" wrapText="1" indent="1"/>
      <protection/>
    </xf>
    <xf numFmtId="49" fontId="17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8" applyFont="1" applyFill="1" applyBorder="1" applyAlignment="1" applyProtection="1">
      <alignment horizontal="left" vertical="center" wrapText="1" indent="1"/>
      <protection/>
    </xf>
    <xf numFmtId="0" fontId="15" fillId="0" borderId="22" xfId="68" applyFont="1" applyFill="1" applyBorder="1" applyAlignment="1" applyProtection="1">
      <alignment horizontal="left" vertical="center" wrapText="1" indent="1"/>
      <protection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0" fontId="15" fillId="0" borderId="24" xfId="68" applyFont="1" applyFill="1" applyBorder="1" applyAlignment="1" applyProtection="1">
      <alignment horizontal="left" vertical="center" wrapText="1" indent="1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7" fillId="0" borderId="23" xfId="6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8" applyFont="1" applyFill="1" applyBorder="1" applyAlignment="1" applyProtection="1">
      <alignment vertical="center" wrapText="1"/>
      <protection/>
    </xf>
    <xf numFmtId="0" fontId="15" fillId="0" borderId="27" xfId="6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8" applyFont="1" applyFill="1" applyBorder="1" applyAlignment="1" applyProtection="1">
      <alignment horizontal="center" vertical="center" wrapText="1"/>
      <protection/>
    </xf>
    <xf numFmtId="0" fontId="15" fillId="0" borderId="23" xfId="68" applyFont="1" applyFill="1" applyBorder="1" applyAlignment="1" applyProtection="1">
      <alignment horizontal="center" vertical="center" wrapText="1"/>
      <protection/>
    </xf>
    <xf numFmtId="0" fontId="15" fillId="0" borderId="29" xfId="68" applyFont="1" applyFill="1" applyBorder="1" applyAlignment="1" applyProtection="1">
      <alignment horizontal="center" vertical="center" wrapText="1"/>
      <protection/>
    </xf>
    <xf numFmtId="0" fontId="7" fillId="0" borderId="23" xfId="70" applyFont="1" applyFill="1" applyBorder="1" applyAlignment="1" applyProtection="1">
      <alignment horizontal="left" vertical="center" indent="1"/>
      <protection/>
    </xf>
    <xf numFmtId="0" fontId="7" fillId="0" borderId="29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3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27" xfId="70" applyFont="1" applyFill="1" applyBorder="1" applyAlignment="1" applyProtection="1">
      <alignment horizontal="center" vertical="center"/>
      <protection/>
    </xf>
    <xf numFmtId="0" fontId="7" fillId="0" borderId="38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7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7" fillId="0" borderId="16" xfId="70" applyFont="1" applyFill="1" applyBorder="1" applyAlignment="1" applyProtection="1">
      <alignment horizontal="left" vertical="center" indent="1"/>
      <protection/>
    </xf>
    <xf numFmtId="0" fontId="17" fillId="0" borderId="17" xfId="70" applyFont="1" applyFill="1" applyBorder="1" applyAlignment="1" applyProtection="1">
      <alignment horizontal="left" vertical="center" indent="1"/>
      <protection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5" fillId="0" borderId="23" xfId="70" applyNumberFormat="1" applyFont="1" applyFill="1" applyBorder="1" applyAlignment="1" applyProtection="1">
      <alignment vertical="center"/>
      <protection/>
    </xf>
    <xf numFmtId="164" fontId="15" fillId="0" borderId="29" xfId="70" applyNumberFormat="1" applyFont="1" applyFill="1" applyBorder="1" applyAlignment="1" applyProtection="1">
      <alignment vertical="center"/>
      <protection/>
    </xf>
    <xf numFmtId="0" fontId="17" fillId="0" borderId="18" xfId="70" applyFont="1" applyFill="1" applyBorder="1" applyAlignment="1" applyProtection="1">
      <alignment horizontal="left" vertical="center" indent="1"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164" fontId="15" fillId="0" borderId="23" xfId="70" applyNumberFormat="1" applyFont="1" applyFill="1" applyBorder="1" applyProtection="1">
      <alignment/>
      <protection/>
    </xf>
    <xf numFmtId="164" fontId="15" fillId="0" borderId="29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4" fillId="0" borderId="0" xfId="70" applyFont="1" applyFill="1" applyProtection="1">
      <alignment/>
      <protection locked="0"/>
    </xf>
    <xf numFmtId="0" fontId="6" fillId="0" borderId="0" xfId="70" applyFont="1" applyFill="1" applyProtection="1">
      <alignment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39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40" xfId="0" applyFont="1" applyFill="1" applyBorder="1" applyAlignment="1" applyProtection="1">
      <alignment horizontal="right"/>
      <protection/>
    </xf>
    <xf numFmtId="0" fontId="17" fillId="0" borderId="31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indent="6"/>
      <protection/>
    </xf>
    <xf numFmtId="0" fontId="17" fillId="0" borderId="11" xfId="68" applyFont="1" applyFill="1" applyBorder="1" applyAlignment="1" applyProtection="1">
      <alignment horizontal="left" vertical="center" wrapText="1" indent="6"/>
      <protection/>
    </xf>
    <xf numFmtId="0" fontId="17" fillId="0" borderId="15" xfId="68" applyFont="1" applyFill="1" applyBorder="1" applyAlignment="1" applyProtection="1">
      <alignment horizontal="left" vertical="center" wrapText="1" indent="6"/>
      <protection/>
    </xf>
    <xf numFmtId="0" fontId="17" fillId="0" borderId="41" xfId="68" applyFont="1" applyFill="1" applyBorder="1" applyAlignment="1" applyProtection="1">
      <alignment horizontal="left" vertical="center" wrapText="1" indent="6"/>
      <protection/>
    </xf>
    <xf numFmtId="0" fontId="1" fillId="0" borderId="0" xfId="68" applyFont="1" applyFill="1">
      <alignment/>
      <protection/>
    </xf>
    <xf numFmtId="164" fontId="4" fillId="0" borderId="0" xfId="68" applyNumberFormat="1" applyFont="1" applyFill="1" applyBorder="1" applyAlignment="1" applyProtection="1">
      <alignment horizontal="centerContinuous" vertical="center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0" fillId="0" borderId="23" xfId="68" applyFont="1" applyFill="1" applyBorder="1" applyAlignment="1">
      <alignment horizontal="center" vertical="center"/>
      <protection/>
    </xf>
    <xf numFmtId="0" fontId="0" fillId="0" borderId="29" xfId="6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23" xfId="68" applyFont="1" applyFill="1" applyBorder="1">
      <alignment/>
      <protection/>
    </xf>
    <xf numFmtId="166" fontId="0" fillId="0" borderId="36" xfId="46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0" fillId="0" borderId="11" xfId="68" applyFont="1" applyFill="1" applyBorder="1" applyProtection="1">
      <alignment/>
      <protection locked="0"/>
    </xf>
    <xf numFmtId="166" fontId="0" fillId="0" borderId="11" xfId="46" applyNumberFormat="1" applyFont="1" applyFill="1" applyBorder="1" applyAlignment="1" applyProtection="1">
      <alignment/>
      <protection locked="0"/>
    </xf>
    <xf numFmtId="0" fontId="15" fillId="0" borderId="20" xfId="68" applyFont="1" applyFill="1" applyBorder="1" applyAlignment="1" applyProtection="1">
      <alignment horizontal="center" vertical="center" wrapText="1"/>
      <protection/>
    </xf>
    <xf numFmtId="0" fontId="15" fillId="0" borderId="13" xfId="68" applyFont="1" applyFill="1" applyBorder="1" applyAlignment="1" applyProtection="1">
      <alignment horizontal="center" vertical="center" wrapText="1"/>
      <protection/>
    </xf>
    <xf numFmtId="0" fontId="15" fillId="0" borderId="28" xfId="68" applyFont="1" applyFill="1" applyBorder="1" applyAlignment="1" applyProtection="1">
      <alignment horizontal="center" vertical="center" wrapText="1"/>
      <protection/>
    </xf>
    <xf numFmtId="0" fontId="17" fillId="0" borderId="22" xfId="68" applyFont="1" applyFill="1" applyBorder="1" applyAlignment="1" applyProtection="1">
      <alignment horizontal="center" vertical="center"/>
      <protection/>
    </xf>
    <xf numFmtId="0" fontId="17" fillId="0" borderId="23" xfId="68" applyFont="1" applyFill="1" applyBorder="1" applyAlignment="1" applyProtection="1">
      <alignment horizontal="center" vertical="center"/>
      <protection/>
    </xf>
    <xf numFmtId="0" fontId="17" fillId="0" borderId="29" xfId="68" applyFont="1" applyFill="1" applyBorder="1" applyAlignment="1" applyProtection="1">
      <alignment horizontal="center" vertical="center"/>
      <protection/>
    </xf>
    <xf numFmtId="0" fontId="17" fillId="0" borderId="20" xfId="68" applyFont="1" applyFill="1" applyBorder="1" applyAlignment="1" applyProtection="1">
      <alignment horizontal="center" vertical="center"/>
      <protection/>
    </xf>
    <xf numFmtId="0" fontId="17" fillId="0" borderId="17" xfId="68" applyFont="1" applyFill="1" applyBorder="1" applyAlignment="1" applyProtection="1">
      <alignment horizontal="center" vertical="center"/>
      <protection/>
    </xf>
    <xf numFmtId="0" fontId="17" fillId="0" borderId="19" xfId="68" applyFont="1" applyFill="1" applyBorder="1" applyAlignment="1" applyProtection="1">
      <alignment horizontal="center" vertical="center"/>
      <protection/>
    </xf>
    <xf numFmtId="166" fontId="15" fillId="0" borderId="29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7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1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indent="1"/>
      <protection/>
    </xf>
    <xf numFmtId="0" fontId="17" fillId="0" borderId="12" xfId="70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wrapText="1" indent="1"/>
      <protection/>
    </xf>
    <xf numFmtId="0" fontId="17" fillId="0" borderId="12" xfId="70" applyFont="1" applyFill="1" applyBorder="1" applyAlignment="1" applyProtection="1">
      <alignment horizontal="left" vertical="center" indent="1"/>
      <protection/>
    </xf>
    <xf numFmtId="0" fontId="7" fillId="0" borderId="23" xfId="70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38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0" xfId="0" applyFont="1" applyFill="1" applyBorder="1" applyAlignment="1" applyProtection="1">
      <alignment horizontal="right" vertical="center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0" xfId="46" applyNumberFormat="1" applyFont="1" applyFill="1" applyBorder="1" applyAlignment="1" applyProtection="1">
      <alignment/>
      <protection locked="0"/>
    </xf>
    <xf numFmtId="0" fontId="17" fillId="0" borderId="12" xfId="6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8" xfId="0" applyNumberFormat="1" applyFont="1" applyFill="1" applyBorder="1" applyAlignment="1" applyProtection="1">
      <alignment horizontal="right" vertical="center"/>
      <protection/>
    </xf>
    <xf numFmtId="49" fontId="7" fillId="0" borderId="5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7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5" fillId="0" borderId="24" xfId="68" applyFont="1" applyFill="1" applyBorder="1" applyAlignment="1" applyProtection="1">
      <alignment horizontal="center" vertical="center" wrapText="1"/>
      <protection/>
    </xf>
    <xf numFmtId="0" fontId="15" fillId="0" borderId="27" xfId="68" applyFont="1" applyFill="1" applyBorder="1" applyAlignment="1" applyProtection="1">
      <alignment horizontal="center" vertical="center" wrapText="1"/>
      <protection/>
    </xf>
    <xf numFmtId="0" fontId="15" fillId="0" borderId="38" xfId="68" applyFont="1" applyFill="1" applyBorder="1" applyAlignment="1" applyProtection="1">
      <alignment horizontal="center" vertical="center" wrapText="1"/>
      <protection/>
    </xf>
    <xf numFmtId="164" fontId="17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7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6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8" applyNumberFormat="1" applyFont="1" applyFill="1" applyBorder="1" applyAlignment="1" applyProtection="1">
      <alignment horizontal="center" vertical="center" wrapText="1"/>
      <protection/>
    </xf>
    <xf numFmtId="49" fontId="17" fillId="0" borderId="17" xfId="68" applyNumberFormat="1" applyFont="1" applyFill="1" applyBorder="1" applyAlignment="1" applyProtection="1">
      <alignment horizontal="center" vertical="center" wrapText="1"/>
      <protection/>
    </xf>
    <xf numFmtId="49" fontId="17" fillId="0" borderId="19" xfId="6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49" fontId="17" fillId="0" borderId="20" xfId="68" applyNumberFormat="1" applyFont="1" applyFill="1" applyBorder="1" applyAlignment="1" applyProtection="1">
      <alignment horizontal="center" vertical="center" wrapText="1"/>
      <protection/>
    </xf>
    <xf numFmtId="49" fontId="17" fillId="0" borderId="16" xfId="68" applyNumberFormat="1" applyFont="1" applyFill="1" applyBorder="1" applyAlignment="1" applyProtection="1">
      <alignment horizontal="center" vertical="center" wrapText="1"/>
      <protection/>
    </xf>
    <xf numFmtId="49" fontId="17" fillId="0" borderId="21" xfId="6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23" xfId="68" applyNumberFormat="1" applyFont="1" applyFill="1" applyBorder="1">
      <alignment/>
      <protection/>
    </xf>
    <xf numFmtId="166" fontId="3" fillId="0" borderId="29" xfId="68" applyNumberFormat="1" applyFont="1" applyFill="1" applyBorder="1">
      <alignment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0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2" fillId="0" borderId="0" xfId="67" applyFont="1">
      <alignment/>
      <protection/>
    </xf>
    <xf numFmtId="166" fontId="8" fillId="0" borderId="0" xfId="46" applyNumberFormat="1" applyFont="1" applyAlignment="1">
      <alignment horizontal="center"/>
    </xf>
    <xf numFmtId="0" fontId="32" fillId="0" borderId="0" xfId="67">
      <alignment/>
      <protection/>
    </xf>
    <xf numFmtId="0" fontId="8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4" fillId="0" borderId="0" xfId="67" applyFont="1" applyAlignment="1">
      <alignment horizontal="centerContinuous"/>
      <protection/>
    </xf>
    <xf numFmtId="166" fontId="34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9" xfId="67" applyFont="1" applyBorder="1" applyAlignment="1">
      <alignment vertical="center"/>
      <protection/>
    </xf>
    <xf numFmtId="0" fontId="2" fillId="0" borderId="60" xfId="67" applyFont="1" applyBorder="1" applyAlignment="1">
      <alignment vertical="center"/>
      <protection/>
    </xf>
    <xf numFmtId="0" fontId="2" fillId="0" borderId="61" xfId="67" applyFont="1" applyBorder="1" applyAlignment="1">
      <alignment vertical="center"/>
      <protection/>
    </xf>
    <xf numFmtId="166" fontId="6" fillId="0" borderId="42" xfId="46" applyNumberFormat="1" applyFont="1" applyBorder="1" applyAlignment="1">
      <alignment horizontal="center" vertical="center"/>
    </xf>
    <xf numFmtId="0" fontId="32" fillId="0" borderId="0" xfId="67" applyAlignment="1">
      <alignment vertical="center"/>
      <protection/>
    </xf>
    <xf numFmtId="166" fontId="6" fillId="0" borderId="58" xfId="46" applyNumberFormat="1" applyFont="1" applyBorder="1" applyAlignment="1">
      <alignment/>
    </xf>
    <xf numFmtId="166" fontId="6" fillId="0" borderId="62" xfId="46" applyNumberFormat="1" applyFont="1" applyBorder="1" applyAlignment="1">
      <alignment/>
    </xf>
    <xf numFmtId="166" fontId="6" fillId="0" borderId="63" xfId="46" applyNumberFormat="1" applyFont="1" applyBorder="1" applyAlignment="1">
      <alignment/>
    </xf>
    <xf numFmtId="0" fontId="32" fillId="0" borderId="0" xfId="67" applyFill="1" applyBorder="1">
      <alignment/>
      <protection/>
    </xf>
    <xf numFmtId="0" fontId="32" fillId="0" borderId="0" xfId="67" applyBorder="1">
      <alignment/>
      <protection/>
    </xf>
    <xf numFmtId="166" fontId="6" fillId="0" borderId="64" xfId="46" applyNumberFormat="1" applyFont="1" applyBorder="1" applyAlignment="1">
      <alignment/>
    </xf>
    <xf numFmtId="166" fontId="2" fillId="0" borderId="65" xfId="46" applyNumberFormat="1" applyFont="1" applyBorder="1" applyAlignment="1" quotePrefix="1">
      <alignment/>
    </xf>
    <xf numFmtId="166" fontId="2" fillId="0" borderId="50" xfId="46" applyNumberFormat="1" applyFont="1" applyBorder="1" applyAlignment="1" quotePrefix="1">
      <alignment/>
    </xf>
    <xf numFmtId="166" fontId="2" fillId="0" borderId="50" xfId="46" applyNumberFormat="1" applyFont="1" applyBorder="1" applyAlignment="1">
      <alignment/>
    </xf>
    <xf numFmtId="0" fontId="0" fillId="0" borderId="64" xfId="67" applyFont="1" applyBorder="1" quotePrefix="1">
      <alignment/>
      <protection/>
    </xf>
    <xf numFmtId="0" fontId="0" fillId="0" borderId="65" xfId="67" applyFont="1" applyBorder="1">
      <alignment/>
      <protection/>
    </xf>
    <xf numFmtId="0" fontId="0" fillId="0" borderId="50" xfId="67" applyFont="1" applyBorder="1">
      <alignment/>
      <protection/>
    </xf>
    <xf numFmtId="166" fontId="0" fillId="0" borderId="50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4" xfId="67" applyFont="1" applyBorder="1">
      <alignment/>
      <protection/>
    </xf>
    <xf numFmtId="166" fontId="35" fillId="0" borderId="0" xfId="46" applyNumberFormat="1" applyFont="1" applyBorder="1" applyAlignment="1">
      <alignment/>
    </xf>
    <xf numFmtId="0" fontId="0" fillId="0" borderId="64" xfId="67" applyFont="1" applyBorder="1">
      <alignment/>
      <protection/>
    </xf>
    <xf numFmtId="0" fontId="0" fillId="0" borderId="65" xfId="67" applyFont="1" applyBorder="1">
      <alignment/>
      <protection/>
    </xf>
    <xf numFmtId="0" fontId="35" fillId="0" borderId="65" xfId="67" applyFont="1" applyBorder="1">
      <alignment/>
      <protection/>
    </xf>
    <xf numFmtId="0" fontId="35" fillId="0" borderId="50" xfId="67" applyFont="1" applyBorder="1">
      <alignment/>
      <protection/>
    </xf>
    <xf numFmtId="166" fontId="6" fillId="0" borderId="65" xfId="46" applyNumberFormat="1" applyFont="1" applyBorder="1" applyAlignment="1">
      <alignment/>
    </xf>
    <xf numFmtId="166" fontId="6" fillId="0" borderId="50" xfId="46" applyNumberFormat="1" applyFont="1" applyBorder="1" applyAlignment="1">
      <alignment/>
    </xf>
    <xf numFmtId="166" fontId="3" fillId="0" borderId="50" xfId="46" applyNumberFormat="1" applyFont="1" applyBorder="1" applyAlignment="1">
      <alignment/>
    </xf>
    <xf numFmtId="166" fontId="6" fillId="0" borderId="43" xfId="46" applyNumberFormat="1" applyFont="1" applyBorder="1" applyAlignment="1">
      <alignment/>
    </xf>
    <xf numFmtId="166" fontId="6" fillId="0" borderId="66" xfId="46" applyNumberFormat="1" applyFont="1" applyBorder="1" applyAlignment="1">
      <alignment/>
    </xf>
    <xf numFmtId="166" fontId="6" fillId="0" borderId="67" xfId="46" applyNumberFormat="1" applyFont="1" applyBorder="1" applyAlignment="1">
      <alignment/>
    </xf>
    <xf numFmtId="166" fontId="3" fillId="0" borderId="67" xfId="46" applyNumberFormat="1" applyFont="1" applyBorder="1" applyAlignment="1">
      <alignment/>
    </xf>
    <xf numFmtId="0" fontId="0" fillId="0" borderId="0" xfId="72" applyFont="1">
      <alignment/>
      <protection/>
    </xf>
    <xf numFmtId="0" fontId="18" fillId="0" borderId="0" xfId="69" applyFont="1" applyAlignment="1">
      <alignment horizontal="centerContinuous"/>
      <protection/>
    </xf>
    <xf numFmtId="0" fontId="32" fillId="0" borderId="0" xfId="72">
      <alignment/>
      <protection/>
    </xf>
    <xf numFmtId="0" fontId="18" fillId="0" borderId="0" xfId="72" applyFont="1" applyAlignment="1">
      <alignment horizontal="centerContinuous"/>
      <protection/>
    </xf>
    <xf numFmtId="0" fontId="23" fillId="0" borderId="0" xfId="72" applyFont="1" applyAlignment="1">
      <alignment horizontal="centerContinuous"/>
      <protection/>
    </xf>
    <xf numFmtId="0" fontId="23" fillId="0" borderId="0" xfId="69" applyFont="1" applyFill="1" applyAlignment="1">
      <alignment horizontal="centerContinuous"/>
      <protection/>
    </xf>
    <xf numFmtId="0" fontId="23" fillId="0" borderId="0" xfId="69" applyFont="1" applyAlignment="1">
      <alignment horizontal="centerContinuous"/>
      <protection/>
    </xf>
    <xf numFmtId="0" fontId="32" fillId="0" borderId="0" xfId="72" applyAlignment="1">
      <alignment horizontal="right"/>
      <protection/>
    </xf>
    <xf numFmtId="0" fontId="34" fillId="0" borderId="0" xfId="72" applyFont="1" applyAlignment="1">
      <alignment horizontal="left"/>
      <protection/>
    </xf>
    <xf numFmtId="0" fontId="34" fillId="0" borderId="0" xfId="72" applyFont="1" applyAlignment="1">
      <alignment horizontal="centerContinuous"/>
      <protection/>
    </xf>
    <xf numFmtId="0" fontId="0" fillId="0" borderId="0" xfId="72" applyFont="1" applyBorder="1">
      <alignment/>
      <protection/>
    </xf>
    <xf numFmtId="0" fontId="8" fillId="0" borderId="0" xfId="72" applyFont="1" applyAlignment="1">
      <alignment horizontal="right"/>
      <protection/>
    </xf>
    <xf numFmtId="0" fontId="17" fillId="0" borderId="68" xfId="72" applyFont="1" applyBorder="1">
      <alignment/>
      <protection/>
    </xf>
    <xf numFmtId="0" fontId="15" fillId="0" borderId="0" xfId="72" applyFont="1" applyBorder="1" applyAlignment="1">
      <alignment horizontal="left"/>
      <protection/>
    </xf>
    <xf numFmtId="0" fontId="32" fillId="0" borderId="0" xfId="72" applyBorder="1" applyAlignment="1">
      <alignment horizontal="left"/>
      <protection/>
    </xf>
    <xf numFmtId="0" fontId="15" fillId="0" borderId="0" xfId="72" applyFont="1" applyBorder="1" applyAlignment="1">
      <alignment horizontal="center"/>
      <protection/>
    </xf>
    <xf numFmtId="0" fontId="37" fillId="0" borderId="0" xfId="72" applyFont="1" applyBorder="1" applyAlignment="1">
      <alignment horizontal="center"/>
      <protection/>
    </xf>
    <xf numFmtId="0" fontId="15" fillId="0" borderId="35" xfId="72" applyFont="1" applyBorder="1" applyAlignment="1">
      <alignment horizontal="center"/>
      <protection/>
    </xf>
    <xf numFmtId="0" fontId="15" fillId="0" borderId="69" xfId="72" applyFont="1" applyBorder="1" applyAlignment="1">
      <alignment horizontal="center"/>
      <protection/>
    </xf>
    <xf numFmtId="49" fontId="17" fillId="0" borderId="70" xfId="71" applyNumberFormat="1" applyFont="1" applyBorder="1">
      <alignment/>
      <protection/>
    </xf>
    <xf numFmtId="3" fontId="17" fillId="0" borderId="0" xfId="72" applyNumberFormat="1" applyFont="1" applyBorder="1">
      <alignment/>
      <protection/>
    </xf>
    <xf numFmtId="3" fontId="17" fillId="0" borderId="0" xfId="72" applyNumberFormat="1" applyFont="1" applyFill="1" applyBorder="1">
      <alignment/>
      <protection/>
    </xf>
    <xf numFmtId="3" fontId="15" fillId="0" borderId="0" xfId="72" applyNumberFormat="1" applyFont="1" applyBorder="1" applyAlignment="1">
      <alignment horizontal="right"/>
      <protection/>
    </xf>
    <xf numFmtId="0" fontId="32" fillId="0" borderId="0" xfId="72" applyFont="1">
      <alignment/>
      <protection/>
    </xf>
    <xf numFmtId="0" fontId="17" fillId="0" borderId="64" xfId="71" applyFont="1" applyBorder="1" quotePrefix="1">
      <alignment/>
      <protection/>
    </xf>
    <xf numFmtId="3" fontId="17" fillId="0" borderId="0" xfId="46" applyNumberFormat="1" applyFont="1" applyBorder="1" applyAlignment="1" quotePrefix="1">
      <alignment horizontal="right"/>
    </xf>
    <xf numFmtId="3" fontId="17" fillId="0" borderId="0" xfId="46" applyNumberFormat="1" applyFont="1" applyBorder="1" applyAlignment="1">
      <alignment horizontal="right"/>
    </xf>
    <xf numFmtId="3" fontId="17" fillId="0" borderId="0" xfId="46" applyNumberFormat="1" applyFont="1" applyFill="1" applyBorder="1" applyAlignment="1">
      <alignment horizontal="right"/>
    </xf>
    <xf numFmtId="3" fontId="15" fillId="0" borderId="0" xfId="46" applyNumberFormat="1" applyFont="1" applyBorder="1" applyAlignment="1">
      <alignment horizontal="right"/>
    </xf>
    <xf numFmtId="49" fontId="17" fillId="0" borderId="64" xfId="71" applyNumberFormat="1" applyFont="1" applyBorder="1">
      <alignment/>
      <protection/>
    </xf>
    <xf numFmtId="0" fontId="17" fillId="0" borderId="64" xfId="71" applyFont="1" applyBorder="1" quotePrefix="1">
      <alignment/>
      <protection/>
    </xf>
    <xf numFmtId="0" fontId="0" fillId="0" borderId="44" xfId="72" applyFont="1" applyBorder="1">
      <alignment/>
      <protection/>
    </xf>
    <xf numFmtId="177" fontId="17" fillId="0" borderId="33" xfId="72" applyNumberFormat="1" applyFont="1" applyBorder="1">
      <alignment/>
      <protection/>
    </xf>
    <xf numFmtId="0" fontId="17" fillId="0" borderId="0" xfId="72" applyFont="1" applyBorder="1">
      <alignment/>
      <protection/>
    </xf>
    <xf numFmtId="0" fontId="3" fillId="0" borderId="48" xfId="72" applyFont="1" applyBorder="1">
      <alignment/>
      <protection/>
    </xf>
    <xf numFmtId="3" fontId="15" fillId="0" borderId="0" xfId="72" applyNumberFormat="1" applyFont="1" applyBorder="1">
      <alignment/>
      <protection/>
    </xf>
    <xf numFmtId="3" fontId="6" fillId="0" borderId="0" xfId="72" applyNumberFormat="1" applyFont="1" applyBorder="1">
      <alignment/>
      <protection/>
    </xf>
    <xf numFmtId="0" fontId="3" fillId="0" borderId="43" xfId="72" applyFont="1" applyBorder="1">
      <alignment/>
      <protection/>
    </xf>
    <xf numFmtId="0" fontId="17" fillId="0" borderId="59" xfId="72" applyFont="1" applyBorder="1">
      <alignment/>
      <protection/>
    </xf>
    <xf numFmtId="0" fontId="15" fillId="0" borderId="54" xfId="72" applyFont="1" applyBorder="1" applyAlignment="1">
      <alignment horizontal="center"/>
      <protection/>
    </xf>
    <xf numFmtId="0" fontId="15" fillId="0" borderId="20" xfId="72" applyFont="1" applyBorder="1" applyAlignment="1">
      <alignment horizontal="center"/>
      <protection/>
    </xf>
    <xf numFmtId="0" fontId="15" fillId="0" borderId="13" xfId="72" applyFont="1" applyBorder="1" applyAlignment="1">
      <alignment horizontal="center"/>
      <protection/>
    </xf>
    <xf numFmtId="0" fontId="15" fillId="0" borderId="28" xfId="72" applyFont="1" applyBorder="1" applyAlignment="1">
      <alignment horizontal="center"/>
      <protection/>
    </xf>
    <xf numFmtId="0" fontId="15" fillId="0" borderId="71" xfId="72" applyFont="1" applyBorder="1" applyAlignment="1">
      <alignment horizontal="center"/>
      <protection/>
    </xf>
    <xf numFmtId="0" fontId="15" fillId="0" borderId="72" xfId="72" applyFont="1" applyBorder="1" applyAlignment="1">
      <alignment horizontal="center"/>
      <protection/>
    </xf>
    <xf numFmtId="0" fontId="15" fillId="0" borderId="21" xfId="72" applyFont="1" applyBorder="1" applyAlignment="1">
      <alignment horizontal="center"/>
      <protection/>
    </xf>
    <xf numFmtId="0" fontId="15" fillId="0" borderId="41" xfId="72" applyFont="1" applyBorder="1" applyAlignment="1">
      <alignment horizontal="center"/>
      <protection/>
    </xf>
    <xf numFmtId="0" fontId="15" fillId="0" borderId="37" xfId="72" applyFont="1" applyBorder="1" applyAlignment="1">
      <alignment horizontal="center"/>
      <protection/>
    </xf>
    <xf numFmtId="0" fontId="15" fillId="0" borderId="51" xfId="72" applyFont="1" applyBorder="1" applyAlignment="1">
      <alignment horizontal="center"/>
      <protection/>
    </xf>
    <xf numFmtId="0" fontId="17" fillId="0" borderId="68" xfId="72" applyFont="1" applyBorder="1" applyAlignment="1">
      <alignment horizontal="left"/>
      <protection/>
    </xf>
    <xf numFmtId="0" fontId="17" fillId="0" borderId="34" xfId="72" applyFont="1" applyBorder="1" applyAlignment="1">
      <alignment horizontal="left"/>
      <protection/>
    </xf>
    <xf numFmtId="0" fontId="17" fillId="0" borderId="34" xfId="71" applyFont="1" applyBorder="1" applyAlignment="1" quotePrefix="1">
      <alignment horizontal="left"/>
      <protection/>
    </xf>
    <xf numFmtId="3" fontId="17" fillId="0" borderId="11" xfId="46" applyNumberFormat="1" applyFont="1" applyBorder="1" applyAlignment="1">
      <alignment horizontal="right"/>
    </xf>
    <xf numFmtId="0" fontId="17" fillId="0" borderId="73" xfId="71" applyFont="1" applyBorder="1" applyAlignment="1">
      <alignment horizontal="left"/>
      <protection/>
    </xf>
    <xf numFmtId="0" fontId="0" fillId="0" borderId="48" xfId="71" applyFont="1" applyBorder="1">
      <alignment/>
      <protection/>
    </xf>
    <xf numFmtId="3" fontId="15" fillId="0" borderId="22" xfId="46" applyNumberFormat="1" applyFont="1" applyBorder="1" applyAlignment="1">
      <alignment horizontal="right"/>
    </xf>
    <xf numFmtId="3" fontId="15" fillId="0" borderId="42" xfId="46" applyNumberFormat="1" applyFont="1" applyBorder="1" applyAlignment="1">
      <alignment horizontal="right"/>
    </xf>
    <xf numFmtId="177" fontId="17" fillId="0" borderId="25" xfId="72" applyNumberFormat="1" applyFont="1" applyFill="1" applyBorder="1">
      <alignment/>
      <protection/>
    </xf>
    <xf numFmtId="177" fontId="17" fillId="0" borderId="26" xfId="72" applyNumberFormat="1" applyFont="1" applyBorder="1">
      <alignment/>
      <protection/>
    </xf>
    <xf numFmtId="164" fontId="3" fillId="0" borderId="0" xfId="68" applyNumberFormat="1" applyFont="1" applyFill="1" applyBorder="1" applyAlignment="1" applyProtection="1">
      <alignment horizontal="centerContinuous" vertical="center"/>
      <protection/>
    </xf>
    <xf numFmtId="0" fontId="0" fillId="0" borderId="24" xfId="68" applyFont="1" applyFill="1" applyBorder="1" applyAlignment="1">
      <alignment horizontal="center" vertical="center"/>
      <protection/>
    </xf>
    <xf numFmtId="0" fontId="0" fillId="0" borderId="11" xfId="68" applyFont="1" applyFill="1" applyBorder="1" applyAlignment="1">
      <alignment horizontal="center" vertical="center"/>
      <protection/>
    </xf>
    <xf numFmtId="3" fontId="0" fillId="0" borderId="11" xfId="68" applyNumberFormat="1" applyFont="1" applyFill="1" applyBorder="1" applyProtection="1">
      <alignment/>
      <protection locked="0"/>
    </xf>
    <xf numFmtId="3" fontId="0" fillId="0" borderId="11" xfId="68" applyNumberFormat="1" applyFont="1" applyFill="1" applyBorder="1" applyAlignment="1" applyProtection="1">
      <alignment/>
      <protection locked="0"/>
    </xf>
    <xf numFmtId="166" fontId="0" fillId="0" borderId="11" xfId="46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/>
    </xf>
    <xf numFmtId="1" fontId="17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38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32" fillId="0" borderId="0" xfId="65">
      <alignment/>
      <protection/>
    </xf>
    <xf numFmtId="0" fontId="0" fillId="0" borderId="0" xfId="65" applyFont="1">
      <alignment/>
      <protection/>
    </xf>
    <xf numFmtId="0" fontId="39" fillId="0" borderId="0" xfId="65" applyFont="1" applyAlignment="1">
      <alignment horizontal="centerContinuous"/>
      <protection/>
    </xf>
    <xf numFmtId="0" fontId="3" fillId="0" borderId="74" xfId="65" applyFont="1" applyBorder="1" applyAlignment="1">
      <alignment horizontal="center" vertical="center" wrapText="1"/>
      <protection/>
    </xf>
    <xf numFmtId="0" fontId="32" fillId="0" borderId="0" xfId="65" applyFont="1">
      <alignment/>
      <protection/>
    </xf>
    <xf numFmtId="0" fontId="3" fillId="0" borderId="58" xfId="65" applyFont="1" applyBorder="1" applyAlignment="1">
      <alignment horizontal="left" vertical="center" wrapText="1"/>
      <protection/>
    </xf>
    <xf numFmtId="0" fontId="0" fillId="0" borderId="70" xfId="65" applyFont="1" applyBorder="1" applyAlignment="1">
      <alignment horizontal="left" vertical="center" wrapText="1"/>
      <protection/>
    </xf>
    <xf numFmtId="0" fontId="0" fillId="0" borderId="70" xfId="65" applyFont="1" applyBorder="1" applyAlignment="1">
      <alignment wrapText="1"/>
      <protection/>
    </xf>
    <xf numFmtId="0" fontId="6" fillId="0" borderId="70" xfId="65" applyFont="1" applyBorder="1" applyAlignment="1">
      <alignment wrapText="1"/>
      <protection/>
    </xf>
    <xf numFmtId="0" fontId="0" fillId="0" borderId="64" xfId="65" applyFont="1" applyBorder="1" applyAlignment="1">
      <alignment wrapText="1"/>
      <protection/>
    </xf>
    <xf numFmtId="0" fontId="0" fillId="0" borderId="64" xfId="65" applyFont="1" applyBorder="1">
      <alignment/>
      <protection/>
    </xf>
    <xf numFmtId="0" fontId="6" fillId="0" borderId="64" xfId="65" applyFont="1" applyBorder="1" applyAlignment="1">
      <alignment wrapText="1"/>
      <protection/>
    </xf>
    <xf numFmtId="0" fontId="0" fillId="0" borderId="64" xfId="65" applyFont="1" applyBorder="1">
      <alignment/>
      <protection/>
    </xf>
    <xf numFmtId="0" fontId="0" fillId="0" borderId="64" xfId="65" applyFont="1" applyBorder="1" applyAlignment="1">
      <alignment wrapText="1"/>
      <protection/>
    </xf>
    <xf numFmtId="3" fontId="3" fillId="0" borderId="75" xfId="65" applyNumberFormat="1" applyFont="1" applyBorder="1" applyAlignment="1">
      <alignment horizontal="center" vertical="center" wrapText="1"/>
      <protection/>
    </xf>
    <xf numFmtId="166" fontId="0" fillId="0" borderId="53" xfId="46" applyNumberFormat="1" applyFont="1" applyBorder="1" applyAlignment="1">
      <alignment horizontal="center"/>
    </xf>
    <xf numFmtId="166" fontId="24" fillId="0" borderId="53" xfId="46" applyNumberFormat="1" applyFont="1" applyBorder="1" applyAlignment="1">
      <alignment horizontal="center"/>
    </xf>
    <xf numFmtId="0" fontId="17" fillId="0" borderId="27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177" fontId="17" fillId="0" borderId="33" xfId="72" applyNumberFormat="1" applyFont="1" applyFill="1" applyBorder="1">
      <alignment/>
      <protection/>
    </xf>
    <xf numFmtId="177" fontId="17" fillId="0" borderId="36" xfId="72" applyNumberFormat="1" applyFont="1" applyFill="1" applyBorder="1">
      <alignment/>
      <protection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66">
      <alignment/>
      <protection/>
    </xf>
    <xf numFmtId="0" fontId="17" fillId="0" borderId="0" xfId="66" applyFont="1">
      <alignment/>
      <protection/>
    </xf>
    <xf numFmtId="0" fontId="15" fillId="0" borderId="0" xfId="66" applyFont="1">
      <alignment/>
      <protection/>
    </xf>
    <xf numFmtId="0" fontId="37" fillId="0" borderId="0" xfId="66" applyFont="1">
      <alignment/>
      <protection/>
    </xf>
    <xf numFmtId="0" fontId="0" fillId="0" borderId="0" xfId="66" applyFont="1">
      <alignment/>
      <protection/>
    </xf>
    <xf numFmtId="0" fontId="16" fillId="0" borderId="0" xfId="66" applyFont="1" applyAlignment="1">
      <alignment horizontal="right"/>
      <protection/>
    </xf>
    <xf numFmtId="49" fontId="34" fillId="0" borderId="0" xfId="66" applyNumberFormat="1" applyFont="1" applyAlignment="1">
      <alignment horizontal="centerContinuous"/>
      <protection/>
    </xf>
    <xf numFmtId="0" fontId="17" fillId="0" borderId="0" xfId="66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34" fillId="0" borderId="0" xfId="66" applyFont="1" applyAlignment="1">
      <alignment horizontal="centerContinuous"/>
      <protection/>
    </xf>
    <xf numFmtId="0" fontId="41" fillId="0" borderId="0" xfId="66" applyFont="1" applyAlignment="1">
      <alignment horizontal="centerContinuous"/>
      <protection/>
    </xf>
    <xf numFmtId="0" fontId="6" fillId="0" borderId="59" xfId="66" applyFont="1" applyBorder="1">
      <alignment/>
      <protection/>
    </xf>
    <xf numFmtId="0" fontId="6" fillId="0" borderId="60" xfId="66" applyFont="1" applyBorder="1" applyAlignment="1">
      <alignment horizontal="center"/>
      <protection/>
    </xf>
    <xf numFmtId="0" fontId="16" fillId="0" borderId="54" xfId="66" applyFont="1" applyBorder="1" applyAlignment="1">
      <alignment horizontal="center"/>
      <protection/>
    </xf>
    <xf numFmtId="0" fontId="7" fillId="0" borderId="19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7" fillId="0" borderId="33" xfId="66" applyFont="1" applyBorder="1" applyAlignment="1">
      <alignment horizontal="center"/>
      <protection/>
    </xf>
    <xf numFmtId="0" fontId="7" fillId="0" borderId="35" xfId="66" applyFont="1" applyBorder="1" applyAlignment="1">
      <alignment horizontal="center"/>
      <protection/>
    </xf>
    <xf numFmtId="0" fontId="14" fillId="0" borderId="72" xfId="66" applyFont="1" applyBorder="1">
      <alignment/>
      <protection/>
    </xf>
    <xf numFmtId="0" fontId="7" fillId="0" borderId="16" xfId="66" applyFont="1" applyBorder="1" applyAlignment="1">
      <alignment horizontal="center"/>
      <protection/>
    </xf>
    <xf numFmtId="0" fontId="7" fillId="0" borderId="10" xfId="66" applyFont="1" applyBorder="1" applyAlignment="1">
      <alignment horizontal="center"/>
      <protection/>
    </xf>
    <xf numFmtId="0" fontId="7" fillId="0" borderId="26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14" fillId="0" borderId="58" xfId="66" applyFont="1" applyBorder="1">
      <alignment/>
      <protection/>
    </xf>
    <xf numFmtId="3" fontId="7" fillId="0" borderId="13" xfId="66" applyNumberFormat="1" applyFont="1" applyBorder="1" applyAlignment="1">
      <alignment horizontal="center"/>
      <protection/>
    </xf>
    <xf numFmtId="3" fontId="14" fillId="0" borderId="13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 horizontal="center"/>
      <protection/>
    </xf>
    <xf numFmtId="3" fontId="7" fillId="0" borderId="28" xfId="66" applyNumberFormat="1" applyFont="1" applyBorder="1">
      <alignment/>
      <protection/>
    </xf>
    <xf numFmtId="3" fontId="7" fillId="0" borderId="60" xfId="66" applyNumberFormat="1" applyFont="1" applyBorder="1">
      <alignment/>
      <protection/>
    </xf>
    <xf numFmtId="3" fontId="14" fillId="0" borderId="13" xfId="66" applyNumberFormat="1" applyFont="1" applyBorder="1" applyAlignment="1">
      <alignment/>
      <protection/>
    </xf>
    <xf numFmtId="0" fontId="33" fillId="0" borderId="0" xfId="66" applyFont="1">
      <alignment/>
      <protection/>
    </xf>
    <xf numFmtId="0" fontId="14" fillId="0" borderId="64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3" fontId="7" fillId="0" borderId="25" xfId="66" applyNumberFormat="1" applyFont="1" applyBorder="1">
      <alignment/>
      <protection/>
    </xf>
    <xf numFmtId="3" fontId="7" fillId="0" borderId="35" xfId="66" applyNumberFormat="1" applyFont="1" applyBorder="1">
      <alignment/>
      <protection/>
    </xf>
    <xf numFmtId="0" fontId="14" fillId="0" borderId="64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3" fontId="7" fillId="0" borderId="11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49" fontId="14" fillId="0" borderId="64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3" fontId="44" fillId="0" borderId="11" xfId="66" applyNumberFormat="1" applyFont="1" applyBorder="1">
      <alignment/>
      <protection/>
    </xf>
    <xf numFmtId="3" fontId="7" fillId="0" borderId="25" xfId="66" applyNumberFormat="1" applyFont="1" applyBorder="1">
      <alignment/>
      <protection/>
    </xf>
    <xf numFmtId="3" fontId="45" fillId="0" borderId="11" xfId="66" applyNumberFormat="1" applyFont="1" applyBorder="1">
      <alignment/>
      <protection/>
    </xf>
    <xf numFmtId="3" fontId="16" fillId="0" borderId="35" xfId="66" applyNumberFormat="1" applyFont="1" applyBorder="1">
      <alignment/>
      <protection/>
    </xf>
    <xf numFmtId="49" fontId="14" fillId="0" borderId="64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0" fontId="7" fillId="0" borderId="64" xfId="66" applyFont="1" applyBorder="1">
      <alignment/>
      <protection/>
    </xf>
    <xf numFmtId="3" fontId="7" fillId="0" borderId="11" xfId="66" applyNumberFormat="1" applyFont="1" applyBorder="1">
      <alignment/>
      <protection/>
    </xf>
    <xf numFmtId="49" fontId="43" fillId="0" borderId="64" xfId="66" applyNumberFormat="1" applyFont="1" applyBorder="1">
      <alignment/>
      <protection/>
    </xf>
    <xf numFmtId="3" fontId="16" fillId="0" borderId="25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43" fillId="0" borderId="0" xfId="66" applyNumberFormat="1" applyFont="1" applyBorder="1">
      <alignment/>
      <protection/>
    </xf>
    <xf numFmtId="3" fontId="16" fillId="0" borderId="0" xfId="66" applyNumberFormat="1" applyFont="1" applyBorder="1">
      <alignment/>
      <protection/>
    </xf>
    <xf numFmtId="3" fontId="43" fillId="0" borderId="17" xfId="66" applyNumberFormat="1" applyFont="1" applyBorder="1">
      <alignment/>
      <protection/>
    </xf>
    <xf numFmtId="3" fontId="16" fillId="0" borderId="25" xfId="66" applyNumberFormat="1" applyFont="1" applyBorder="1">
      <alignment/>
      <protection/>
    </xf>
    <xf numFmtId="0" fontId="14" fillId="0" borderId="44" xfId="66" applyFont="1" applyBorder="1">
      <alignment/>
      <protection/>
    </xf>
    <xf numFmtId="3" fontId="14" fillId="0" borderId="19" xfId="66" applyNumberFormat="1" applyFont="1" applyBorder="1">
      <alignment/>
      <protection/>
    </xf>
    <xf numFmtId="3" fontId="14" fillId="0" borderId="15" xfId="66" applyNumberFormat="1" applyFont="1" applyBorder="1">
      <alignment/>
      <protection/>
    </xf>
    <xf numFmtId="0" fontId="14" fillId="0" borderId="54" xfId="66" applyFont="1" applyBorder="1">
      <alignment/>
      <protection/>
    </xf>
    <xf numFmtId="3" fontId="7" fillId="0" borderId="33" xfId="66" applyNumberFormat="1" applyFont="1" applyBorder="1">
      <alignment/>
      <protection/>
    </xf>
    <xf numFmtId="3" fontId="7" fillId="0" borderId="33" xfId="66" applyNumberFormat="1" applyFont="1" applyBorder="1">
      <alignment/>
      <protection/>
    </xf>
    <xf numFmtId="0" fontId="7" fillId="0" borderId="58" xfId="66" applyFont="1" applyBorder="1">
      <alignment/>
      <protection/>
    </xf>
    <xf numFmtId="3" fontId="7" fillId="0" borderId="20" xfId="66" applyNumberFormat="1" applyFont="1" applyBorder="1">
      <alignment/>
      <protection/>
    </xf>
    <xf numFmtId="3" fontId="7" fillId="0" borderId="75" xfId="66" applyNumberFormat="1" applyFont="1" applyBorder="1">
      <alignment/>
      <protection/>
    </xf>
    <xf numFmtId="0" fontId="14" fillId="0" borderId="64" xfId="66" applyFont="1" applyBorder="1" quotePrefix="1">
      <alignment/>
      <protection/>
    </xf>
    <xf numFmtId="3" fontId="7" fillId="0" borderId="0" xfId="66" applyNumberFormat="1" applyFont="1" applyBorder="1">
      <alignment/>
      <protection/>
    </xf>
    <xf numFmtId="3" fontId="14" fillId="0" borderId="25" xfId="66" applyNumberFormat="1" applyFont="1" applyBorder="1">
      <alignment/>
      <protection/>
    </xf>
    <xf numFmtId="0" fontId="7" fillId="0" borderId="76" xfId="66" applyFont="1" applyBorder="1">
      <alignment/>
      <protection/>
    </xf>
    <xf numFmtId="3" fontId="7" fillId="0" borderId="77" xfId="66" applyNumberFormat="1" applyFont="1" applyBorder="1">
      <alignment/>
      <protection/>
    </xf>
    <xf numFmtId="3" fontId="7" fillId="0" borderId="41" xfId="66" applyNumberFormat="1" applyFont="1" applyBorder="1">
      <alignment/>
      <protection/>
    </xf>
    <xf numFmtId="3" fontId="7" fillId="0" borderId="76" xfId="66" applyNumberFormat="1" applyFont="1" applyBorder="1">
      <alignment/>
      <protection/>
    </xf>
    <xf numFmtId="3" fontId="7" fillId="0" borderId="37" xfId="66" applyNumberFormat="1" applyFont="1" applyBorder="1">
      <alignment/>
      <protection/>
    </xf>
    <xf numFmtId="0" fontId="43" fillId="0" borderId="0" xfId="66" applyFont="1" applyBorder="1" quotePrefix="1">
      <alignment/>
      <protection/>
    </xf>
    <xf numFmtId="3" fontId="14" fillId="0" borderId="0" xfId="66" applyNumberFormat="1" applyFont="1" applyBorder="1">
      <alignment/>
      <protection/>
    </xf>
    <xf numFmtId="3" fontId="14" fillId="0" borderId="0" xfId="66" applyNumberFormat="1" applyFont="1" applyFill="1" applyBorder="1">
      <alignment/>
      <protection/>
    </xf>
    <xf numFmtId="3" fontId="43" fillId="0" borderId="0" xfId="66" applyNumberFormat="1" applyFont="1" applyFill="1" applyBorder="1">
      <alignment/>
      <protection/>
    </xf>
    <xf numFmtId="3" fontId="45" fillId="0" borderId="0" xfId="66" applyNumberFormat="1" applyFont="1" applyBorder="1">
      <alignment/>
      <protection/>
    </xf>
    <xf numFmtId="0" fontId="3" fillId="0" borderId="42" xfId="72" applyFont="1" applyBorder="1">
      <alignment/>
      <protection/>
    </xf>
    <xf numFmtId="0" fontId="17" fillId="0" borderId="54" xfId="72" applyFont="1" applyBorder="1">
      <alignment/>
      <protection/>
    </xf>
    <xf numFmtId="0" fontId="17" fillId="0" borderId="44" xfId="72" applyFont="1" applyBorder="1">
      <alignment/>
      <protection/>
    </xf>
    <xf numFmtId="0" fontId="27" fillId="0" borderId="48" xfId="72" applyFont="1" applyBorder="1">
      <alignment/>
      <protection/>
    </xf>
    <xf numFmtId="14" fontId="15" fillId="0" borderId="32" xfId="72" applyNumberFormat="1" applyFont="1" applyBorder="1" applyAlignment="1">
      <alignment horizontal="center"/>
      <protection/>
    </xf>
    <xf numFmtId="3" fontId="43" fillId="0" borderId="15" xfId="66" applyNumberFormat="1" applyFont="1" applyBorder="1">
      <alignment/>
      <protection/>
    </xf>
    <xf numFmtId="3" fontId="43" fillId="0" borderId="15" xfId="66" applyNumberFormat="1" applyFont="1" applyBorder="1">
      <alignment/>
      <protection/>
    </xf>
    <xf numFmtId="3" fontId="16" fillId="0" borderId="73" xfId="66" applyNumberFormat="1" applyFont="1" applyBorder="1">
      <alignment/>
      <protection/>
    </xf>
    <xf numFmtId="3" fontId="7" fillId="0" borderId="52" xfId="66" applyNumberFormat="1" applyFont="1" applyBorder="1">
      <alignment/>
      <protection/>
    </xf>
    <xf numFmtId="3" fontId="46" fillId="0" borderId="13" xfId="0" applyNumberFormat="1" applyFont="1" applyFill="1" applyBorder="1" applyAlignment="1" applyProtection="1">
      <alignment vertical="center"/>
      <protection locked="0"/>
    </xf>
    <xf numFmtId="3" fontId="46" fillId="0" borderId="28" xfId="0" applyNumberFormat="1" applyFont="1" applyFill="1" applyBorder="1" applyAlignment="1" applyProtection="1">
      <alignment vertical="center"/>
      <protection/>
    </xf>
    <xf numFmtId="3" fontId="46" fillId="0" borderId="11" xfId="0" applyNumberFormat="1" applyFont="1" applyFill="1" applyBorder="1" applyAlignment="1" applyProtection="1">
      <alignment vertical="center"/>
      <protection locked="0"/>
    </xf>
    <xf numFmtId="3" fontId="46" fillId="0" borderId="25" xfId="0" applyNumberFormat="1" applyFont="1" applyFill="1" applyBorder="1" applyAlignment="1" applyProtection="1">
      <alignment vertical="center"/>
      <protection/>
    </xf>
    <xf numFmtId="0" fontId="48" fillId="0" borderId="0" xfId="72" applyFont="1">
      <alignment/>
      <protection/>
    </xf>
    <xf numFmtId="3" fontId="46" fillId="0" borderId="25" xfId="0" applyNumberFormat="1" applyFont="1" applyBorder="1" applyAlignment="1" applyProtection="1">
      <alignment horizontal="right" vertical="center" indent="1"/>
      <protection locked="0"/>
    </xf>
    <xf numFmtId="3" fontId="42" fillId="0" borderId="11" xfId="66" applyNumberFormat="1" applyFont="1" applyBorder="1">
      <alignment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3" fontId="14" fillId="0" borderId="15" xfId="66" applyNumberFormat="1" applyFont="1" applyFill="1" applyBorder="1">
      <alignment/>
      <protection/>
    </xf>
    <xf numFmtId="164" fontId="46" fillId="0" borderId="25" xfId="0" applyNumberFormat="1" applyFont="1" applyFill="1" applyBorder="1" applyAlignment="1" applyProtection="1">
      <alignment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7" fillId="0" borderId="50" xfId="46" applyNumberFormat="1" applyFont="1" applyBorder="1" applyAlignment="1">
      <alignment/>
    </xf>
    <xf numFmtId="0" fontId="14" fillId="0" borderId="34" xfId="66" applyFont="1" applyBorder="1">
      <alignment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2" xfId="46" applyNumberFormat="1" applyFont="1" applyFill="1" applyBorder="1" applyAlignment="1" applyProtection="1">
      <alignment horizontal="left"/>
      <protection locked="0"/>
    </xf>
    <xf numFmtId="3" fontId="0" fillId="16" borderId="52" xfId="46" applyNumberFormat="1" applyFont="1" applyFill="1" applyBorder="1" applyAlignment="1" applyProtection="1">
      <alignment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11" xfId="0" applyNumberFormat="1" applyFont="1" applyFill="1" applyBorder="1" applyAlignment="1" applyProtection="1">
      <alignment vertical="center" wrapText="1"/>
      <protection locked="0"/>
    </xf>
    <xf numFmtId="164" fontId="42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3" fontId="16" fillId="0" borderId="15" xfId="66" applyNumberFormat="1" applyFont="1" applyBorder="1">
      <alignment/>
      <protection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49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49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42" fillId="0" borderId="15" xfId="0" applyNumberFormat="1" applyFont="1" applyFill="1" applyBorder="1" applyAlignment="1" applyProtection="1">
      <alignment vertical="center" wrapText="1"/>
      <protection locked="0"/>
    </xf>
    <xf numFmtId="49" fontId="42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42" xfId="72" applyNumberFormat="1" applyFont="1" applyBorder="1">
      <alignment/>
      <protection/>
    </xf>
    <xf numFmtId="2" fontId="15" fillId="0" borderId="37" xfId="72" applyNumberFormat="1" applyFont="1" applyBorder="1">
      <alignment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14" xfId="46" applyNumberFormat="1" applyFont="1" applyBorder="1" applyAlignment="1">
      <alignment horizontal="right"/>
    </xf>
    <xf numFmtId="2" fontId="22" fillId="0" borderId="42" xfId="72" applyNumberFormat="1" applyFont="1" applyBorder="1">
      <alignment/>
      <protection/>
    </xf>
    <xf numFmtId="164" fontId="17" fillId="0" borderId="58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6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4" xfId="0" applyNumberFormat="1" applyFill="1" applyBorder="1" applyAlignment="1" applyProtection="1">
      <alignment horizontal="left" vertical="center" wrapText="1"/>
      <protection locked="0"/>
    </xf>
    <xf numFmtId="164" fontId="17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5" fillId="0" borderId="22" xfId="68" applyFont="1" applyFill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0" fontId="17" fillId="0" borderId="41" xfId="68" applyFont="1" applyFill="1" applyBorder="1" applyAlignment="1" applyProtection="1">
      <alignment horizontal="left" vertical="center" wrapText="1" indent="7"/>
      <protection/>
    </xf>
    <xf numFmtId="0" fontId="15" fillId="0" borderId="30" xfId="68" applyFont="1" applyFill="1" applyBorder="1" applyAlignment="1" applyProtection="1">
      <alignment horizontal="left" vertical="center" wrapText="1" indent="1"/>
      <protection/>
    </xf>
    <xf numFmtId="0" fontId="15" fillId="0" borderId="31" xfId="68" applyFont="1" applyFill="1" applyBorder="1" applyAlignment="1" applyProtection="1">
      <alignment vertical="center" wrapText="1"/>
      <protection/>
    </xf>
    <xf numFmtId="164" fontId="15" fillId="0" borderId="32" xfId="68" applyNumberFormat="1" applyFont="1" applyFill="1" applyBorder="1" applyAlignment="1" applyProtection="1">
      <alignment horizontal="right" vertical="center" wrapText="1" indent="1"/>
      <protection/>
    </xf>
    <xf numFmtId="164" fontId="22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7" fillId="0" borderId="56" xfId="0" applyNumberFormat="1" applyFont="1" applyFill="1" applyBorder="1" applyAlignment="1" applyProtection="1">
      <alignment horizontal="right" vertical="center" indent="1"/>
      <protection/>
    </xf>
    <xf numFmtId="49" fontId="15" fillId="0" borderId="22" xfId="68" applyNumberFormat="1" applyFont="1" applyFill="1" applyBorder="1" applyAlignment="1" applyProtection="1">
      <alignment horizontal="center" vertical="center" wrapText="1"/>
      <protection/>
    </xf>
    <xf numFmtId="3" fontId="17" fillId="0" borderId="52" xfId="46" applyNumberFormat="1" applyFont="1" applyBorder="1" applyAlignment="1">
      <alignment horizontal="right"/>
    </xf>
    <xf numFmtId="2" fontId="17" fillId="0" borderId="25" xfId="72" applyNumberFormat="1" applyFont="1" applyFill="1" applyBorder="1">
      <alignment/>
      <protection/>
    </xf>
    <xf numFmtId="164" fontId="17" fillId="0" borderId="68" xfId="0" applyNumberFormat="1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57" xfId="0" applyNumberFormat="1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3" fontId="17" fillId="0" borderId="34" xfId="0" applyNumberFormat="1" applyFont="1" applyFill="1" applyBorder="1" applyAlignment="1" applyProtection="1">
      <alignment vertical="center" wrapText="1"/>
      <protection locked="0"/>
    </xf>
    <xf numFmtId="3" fontId="0" fillId="0" borderId="11" xfId="46" applyNumberFormat="1" applyFont="1" applyFill="1" applyBorder="1" applyAlignment="1" applyProtection="1">
      <alignment horizontal="center"/>
      <protection locked="0"/>
    </xf>
    <xf numFmtId="3" fontId="17" fillId="0" borderId="25" xfId="0" applyNumberFormat="1" applyFont="1" applyFill="1" applyBorder="1" applyAlignment="1" applyProtection="1">
      <alignment horizontal="center" vertical="center"/>
      <protection locked="0"/>
    </xf>
    <xf numFmtId="3" fontId="15" fillId="0" borderId="53" xfId="0" applyNumberFormat="1" applyFont="1" applyFill="1" applyBorder="1" applyAlignment="1" applyProtection="1">
      <alignment vertical="center" wrapText="1"/>
      <protection/>
    </xf>
    <xf numFmtId="3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34" xfId="0" applyNumberFormat="1" applyFont="1" applyFill="1" applyBorder="1" applyAlignment="1" applyProtection="1">
      <alignment vertical="center" wrapText="1"/>
      <protection/>
    </xf>
    <xf numFmtId="3" fontId="17" fillId="0" borderId="25" xfId="0" applyNumberFormat="1" applyFont="1" applyFill="1" applyBorder="1" applyAlignment="1" applyProtection="1">
      <alignment vertical="center" wrapText="1"/>
      <protection locked="0"/>
    </xf>
    <xf numFmtId="3" fontId="15" fillId="0" borderId="42" xfId="0" applyNumberFormat="1" applyFont="1" applyFill="1" applyBorder="1" applyAlignment="1" applyProtection="1">
      <alignment vertical="center" wrapText="1"/>
      <protection/>
    </xf>
    <xf numFmtId="164" fontId="17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65" xfId="0" applyNumberFormat="1" applyFont="1" applyFill="1" applyBorder="1" applyAlignment="1" applyProtection="1">
      <alignment vertical="center" wrapText="1"/>
      <protection locked="0"/>
    </xf>
    <xf numFmtId="164" fontId="17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3" fontId="15" fillId="0" borderId="22" xfId="0" applyNumberFormat="1" applyFont="1" applyFill="1" applyBorder="1" applyAlignment="1" applyProtection="1">
      <alignment vertical="center" wrapText="1"/>
      <protection/>
    </xf>
    <xf numFmtId="3" fontId="15" fillId="0" borderId="23" xfId="0" applyNumberFormat="1" applyFont="1" applyFill="1" applyBorder="1" applyAlignment="1" applyProtection="1">
      <alignment vertical="center" wrapText="1"/>
      <protection/>
    </xf>
    <xf numFmtId="3" fontId="15" fillId="0" borderId="29" xfId="0" applyNumberFormat="1" applyFont="1" applyFill="1" applyBorder="1" applyAlignment="1" applyProtection="1">
      <alignment vertical="center" wrapText="1"/>
      <protection/>
    </xf>
    <xf numFmtId="0" fontId="8" fillId="0" borderId="0" xfId="65" applyFont="1" applyAlignment="1">
      <alignment horizontal="center"/>
      <protection/>
    </xf>
    <xf numFmtId="166" fontId="24" fillId="0" borderId="53" xfId="46" applyNumberFormat="1" applyFont="1" applyBorder="1" applyAlignment="1">
      <alignment/>
    </xf>
    <xf numFmtId="0" fontId="2" fillId="0" borderId="64" xfId="65" applyFont="1" applyBorder="1" applyAlignment="1">
      <alignment wrapText="1"/>
      <protection/>
    </xf>
    <xf numFmtId="166" fontId="32" fillId="0" borderId="0" xfId="65" applyNumberFormat="1" applyFont="1">
      <alignment/>
      <protection/>
    </xf>
    <xf numFmtId="166" fontId="1" fillId="0" borderId="73" xfId="46" applyNumberFormat="1" applyFont="1" applyBorder="1" applyAlignment="1">
      <alignment horizontal="center"/>
    </xf>
    <xf numFmtId="166" fontId="0" fillId="0" borderId="34" xfId="46" applyNumberFormat="1" applyFont="1" applyBorder="1" applyAlignment="1">
      <alignment horizontal="center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65" applyFont="1" applyBorder="1">
      <alignment/>
      <protection/>
    </xf>
    <xf numFmtId="0" fontId="0" fillId="0" borderId="52" xfId="65" applyFont="1" applyBorder="1" applyAlignment="1">
      <alignment wrapText="1"/>
      <protection/>
    </xf>
    <xf numFmtId="0" fontId="6" fillId="0" borderId="78" xfId="65" applyFont="1" applyBorder="1" applyAlignment="1">
      <alignment wrapText="1"/>
      <protection/>
    </xf>
    <xf numFmtId="0" fontId="0" fillId="0" borderId="64" xfId="68" applyFont="1" applyFill="1" applyBorder="1" applyProtection="1">
      <alignment/>
      <protection locked="0"/>
    </xf>
    <xf numFmtId="0" fontId="35" fillId="0" borderId="0" xfId="0" applyFont="1" applyFill="1" applyAlignment="1">
      <alignment/>
    </xf>
    <xf numFmtId="4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7" fillId="0" borderId="33" xfId="72" applyNumberFormat="1" applyFont="1" applyFill="1" applyBorder="1">
      <alignment/>
      <protection/>
    </xf>
    <xf numFmtId="164" fontId="46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9" xfId="0" applyNumberFormat="1" applyFont="1" applyFill="1" applyBorder="1" applyAlignment="1" applyProtection="1">
      <alignment vertical="center" wrapText="1"/>
      <protection locked="0"/>
    </xf>
    <xf numFmtId="164" fontId="46" fillId="0" borderId="15" xfId="0" applyNumberFormat="1" applyFont="1" applyFill="1" applyBorder="1" applyAlignment="1" applyProtection="1">
      <alignment vertical="center" wrapText="1"/>
      <protection locked="0"/>
    </xf>
    <xf numFmtId="166" fontId="47" fillId="0" borderId="63" xfId="46" applyNumberFormat="1" applyFont="1" applyBorder="1" applyAlignment="1">
      <alignment/>
    </xf>
    <xf numFmtId="3" fontId="17" fillId="0" borderId="35" xfId="0" applyNumberFormat="1" applyFont="1" applyFill="1" applyBorder="1" applyAlignment="1" applyProtection="1">
      <alignment vertical="center" wrapText="1"/>
      <protection locked="0"/>
    </xf>
    <xf numFmtId="3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 applyProtection="1">
      <alignment vertical="center" wrapText="1"/>
      <protection locked="0"/>
    </xf>
    <xf numFmtId="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6" xfId="0" applyNumberFormat="1" applyFont="1" applyFill="1" applyBorder="1" applyAlignment="1" applyProtection="1">
      <alignment vertical="center" wrapText="1"/>
      <protection locked="0"/>
    </xf>
    <xf numFmtId="164" fontId="46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6" fontId="46" fillId="0" borderId="50" xfId="46" applyNumberFormat="1" applyFont="1" applyFill="1" applyBorder="1" applyAlignment="1" applyProtection="1">
      <alignment/>
      <protection locked="0"/>
    </xf>
    <xf numFmtId="164" fontId="46" fillId="0" borderId="17" xfId="0" applyNumberFormat="1" applyFont="1" applyFill="1" applyBorder="1" applyAlignment="1" applyProtection="1">
      <alignment vertical="center" wrapText="1"/>
      <protection locked="0"/>
    </xf>
    <xf numFmtId="164" fontId="46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75" xfId="72" applyFont="1" applyBorder="1" applyAlignment="1">
      <alignment horizontal="center"/>
      <protection/>
    </xf>
    <xf numFmtId="0" fontId="15" fillId="0" borderId="76" xfId="72" applyFont="1" applyBorder="1" applyAlignment="1">
      <alignment horizontal="center"/>
      <protection/>
    </xf>
    <xf numFmtId="3" fontId="17" fillId="0" borderId="24" xfId="72" applyNumberFormat="1" applyFont="1" applyBorder="1" applyAlignment="1">
      <alignment horizontal="right"/>
      <protection/>
    </xf>
    <xf numFmtId="3" fontId="17" fillId="0" borderId="27" xfId="72" applyNumberFormat="1" applyFont="1" applyBorder="1" applyAlignment="1">
      <alignment horizontal="right"/>
      <protection/>
    </xf>
    <xf numFmtId="3" fontId="17" fillId="0" borderId="79" xfId="72" applyNumberFormat="1" applyFont="1" applyBorder="1" applyAlignment="1">
      <alignment horizontal="right"/>
      <protection/>
    </xf>
    <xf numFmtId="3" fontId="17" fillId="0" borderId="12" xfId="72" applyNumberFormat="1" applyFont="1" applyBorder="1" applyAlignment="1">
      <alignment horizontal="right"/>
      <protection/>
    </xf>
    <xf numFmtId="3" fontId="17" fillId="0" borderId="80" xfId="72" applyNumberFormat="1" applyFont="1" applyBorder="1" applyAlignment="1">
      <alignment horizontal="right"/>
      <protection/>
    </xf>
    <xf numFmtId="3" fontId="15" fillId="0" borderId="53" xfId="72" applyNumberFormat="1" applyFont="1" applyBorder="1" applyAlignment="1">
      <alignment horizontal="center"/>
      <protection/>
    </xf>
    <xf numFmtId="3" fontId="17" fillId="0" borderId="15" xfId="72" applyNumberFormat="1" applyFont="1" applyBorder="1" applyAlignment="1">
      <alignment horizontal="right"/>
      <protection/>
    </xf>
    <xf numFmtId="3" fontId="17" fillId="0" borderId="14" xfId="72" applyNumberFormat="1" applyFont="1" applyBorder="1" applyAlignment="1">
      <alignment horizontal="right"/>
      <protection/>
    </xf>
    <xf numFmtId="3" fontId="17" fillId="0" borderId="11" xfId="72" applyNumberFormat="1" applyFont="1" applyBorder="1" applyAlignment="1">
      <alignment horizontal="right"/>
      <protection/>
    </xf>
    <xf numFmtId="3" fontId="17" fillId="0" borderId="52" xfId="72" applyNumberFormat="1" applyFont="1" applyBorder="1" applyAlignment="1">
      <alignment horizontal="right"/>
      <protection/>
    </xf>
    <xf numFmtId="3" fontId="15" fillId="0" borderId="34" xfId="72" applyNumberFormat="1" applyFont="1" applyBorder="1" applyAlignment="1">
      <alignment horizontal="center"/>
      <protection/>
    </xf>
    <xf numFmtId="3" fontId="17" fillId="0" borderId="17" xfId="46" applyNumberFormat="1" applyFont="1" applyBorder="1" applyAlignment="1" quotePrefix="1">
      <alignment horizontal="right"/>
    </xf>
    <xf numFmtId="3" fontId="15" fillId="0" borderId="33" xfId="72" applyNumberFormat="1" applyFont="1" applyBorder="1" applyAlignment="1">
      <alignment horizontal="center"/>
      <protection/>
    </xf>
    <xf numFmtId="3" fontId="15" fillId="0" borderId="34" xfId="72" applyNumberFormat="1" applyFont="1" applyBorder="1" applyAlignment="1">
      <alignment horizontal="center"/>
      <protection/>
    </xf>
    <xf numFmtId="3" fontId="17" fillId="0" borderId="41" xfId="72" applyNumberFormat="1" applyFont="1" applyBorder="1" applyAlignment="1">
      <alignment horizontal="right"/>
      <protection/>
    </xf>
    <xf numFmtId="3" fontId="15" fillId="0" borderId="37" xfId="72" applyNumberFormat="1" applyFont="1" applyBorder="1" applyAlignment="1">
      <alignment horizontal="center"/>
      <protection/>
    </xf>
    <xf numFmtId="3" fontId="15" fillId="0" borderId="73" xfId="72" applyNumberFormat="1" applyFont="1" applyBorder="1" applyAlignment="1">
      <alignment horizontal="center"/>
      <protection/>
    </xf>
    <xf numFmtId="3" fontId="15" fillId="0" borderId="48" xfId="46" applyNumberFormat="1" applyFont="1" applyBorder="1" applyAlignment="1">
      <alignment horizontal="right"/>
    </xf>
    <xf numFmtId="166" fontId="24" fillId="0" borderId="35" xfId="46" applyNumberFormat="1" applyFont="1" applyBorder="1" applyAlignment="1">
      <alignment horizontal="center"/>
    </xf>
    <xf numFmtId="0" fontId="6" fillId="0" borderId="48" xfId="65" applyFont="1" applyBorder="1" applyAlignment="1">
      <alignment wrapText="1"/>
      <protection/>
    </xf>
    <xf numFmtId="0" fontId="6" fillId="0" borderId="42" xfId="65" applyFont="1" applyBorder="1" applyAlignment="1">
      <alignment wrapText="1"/>
      <protection/>
    </xf>
    <xf numFmtId="0" fontId="13" fillId="0" borderId="72" xfId="65" applyFont="1" applyBorder="1" applyAlignment="1">
      <alignment horizontal="left"/>
      <protection/>
    </xf>
    <xf numFmtId="166" fontId="40" fillId="0" borderId="69" xfId="65" applyNumberFormat="1" applyFont="1" applyBorder="1" applyAlignment="1">
      <alignment horizontal="center"/>
      <protection/>
    </xf>
    <xf numFmtId="3" fontId="42" fillId="0" borderId="17" xfId="66" applyNumberFormat="1" applyFont="1" applyBorder="1">
      <alignment/>
      <protection/>
    </xf>
    <xf numFmtId="3" fontId="42" fillId="0" borderId="19" xfId="66" applyNumberFormat="1" applyFont="1" applyBorder="1">
      <alignment/>
      <protection/>
    </xf>
    <xf numFmtId="3" fontId="42" fillId="0" borderId="15" xfId="66" applyNumberFormat="1" applyFont="1" applyBorder="1">
      <alignment/>
      <protection/>
    </xf>
    <xf numFmtId="164" fontId="17" fillId="0" borderId="29" xfId="68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6" applyNumberFormat="1" applyFont="1" applyFill="1" applyBorder="1" applyAlignment="1" applyProtection="1">
      <alignment/>
      <protection locked="0"/>
    </xf>
    <xf numFmtId="166" fontId="17" fillId="0" borderId="46" xfId="46" applyNumberFormat="1" applyFont="1" applyFill="1" applyBorder="1" applyAlignment="1" applyProtection="1">
      <alignment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46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49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70" applyFont="1" applyFill="1" applyAlignment="1" applyProtection="1">
      <alignment vertical="center"/>
      <protection locked="0"/>
    </xf>
    <xf numFmtId="0" fontId="17" fillId="0" borderId="0" xfId="66" applyFont="1">
      <alignment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21" xfId="46" applyNumberFormat="1" applyFont="1" applyBorder="1" applyAlignment="1" quotePrefix="1">
      <alignment horizontal="right"/>
    </xf>
    <xf numFmtId="3" fontId="17" fillId="0" borderId="81" xfId="46" applyNumberFormat="1" applyFont="1" applyBorder="1" applyAlignment="1">
      <alignment horizontal="right"/>
    </xf>
    <xf numFmtId="3" fontId="17" fillId="0" borderId="15" xfId="46" applyNumberFormat="1" applyFont="1" applyBorder="1" applyAlignment="1">
      <alignment horizontal="right"/>
    </xf>
    <xf numFmtId="164" fontId="17" fillId="0" borderId="10" xfId="70" applyNumberFormat="1" applyFont="1" applyFill="1" applyBorder="1" applyAlignment="1" applyProtection="1">
      <alignment vertical="center"/>
      <protection locked="0"/>
    </xf>
    <xf numFmtId="164" fontId="15" fillId="0" borderId="26" xfId="70" applyNumberFormat="1" applyFont="1" applyFill="1" applyBorder="1" applyAlignment="1" applyProtection="1">
      <alignment vertical="center"/>
      <protection/>
    </xf>
    <xf numFmtId="164" fontId="15" fillId="0" borderId="25" xfId="70" applyNumberFormat="1" applyFont="1" applyFill="1" applyBorder="1" applyAlignment="1" applyProtection="1">
      <alignment vertical="center"/>
      <protection/>
    </xf>
    <xf numFmtId="164" fontId="15" fillId="0" borderId="36" xfId="70" applyNumberFormat="1" applyFont="1" applyFill="1" applyBorder="1" applyAlignment="1" applyProtection="1">
      <alignment vertical="center"/>
      <protection/>
    </xf>
    <xf numFmtId="166" fontId="47" fillId="0" borderId="53" xfId="46" applyNumberFormat="1" applyFont="1" applyBorder="1" applyAlignment="1">
      <alignment horizontal="center"/>
    </xf>
    <xf numFmtId="166" fontId="29" fillId="0" borderId="42" xfId="46" applyNumberFormat="1" applyFont="1" applyBorder="1" applyAlignment="1">
      <alignment horizontal="center"/>
    </xf>
    <xf numFmtId="164" fontId="17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6" fontId="47" fillId="0" borderId="11" xfId="46" applyNumberFormat="1" applyFont="1" applyFill="1" applyBorder="1" applyAlignment="1" applyProtection="1">
      <alignment/>
      <protection locked="0"/>
    </xf>
    <xf numFmtId="164" fontId="49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8" xfId="72" applyNumberFormat="1" applyFont="1" applyBorder="1" applyAlignment="1">
      <alignment horizontal="center"/>
      <protection/>
    </xf>
    <xf numFmtId="3" fontId="17" fillId="0" borderId="17" xfId="72" applyNumberFormat="1" applyFont="1" applyBorder="1" applyAlignment="1">
      <alignment horizontal="right"/>
      <protection/>
    </xf>
    <xf numFmtId="3" fontId="17" fillId="0" borderId="78" xfId="46" applyNumberFormat="1" applyFont="1" applyBorder="1" applyAlignment="1">
      <alignment horizontal="right"/>
    </xf>
    <xf numFmtId="3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11" xfId="0" applyNumberFormat="1" applyFont="1" applyFill="1" applyBorder="1" applyAlignment="1" applyProtection="1">
      <alignment vertical="center" wrapText="1"/>
      <protection locked="0"/>
    </xf>
    <xf numFmtId="3" fontId="14" fillId="0" borderId="11" xfId="66" applyNumberFormat="1" applyFont="1" applyFill="1" applyBorder="1">
      <alignment/>
      <protection/>
    </xf>
    <xf numFmtId="3" fontId="42" fillId="0" borderId="17" xfId="66" applyNumberFormat="1" applyFont="1" applyFill="1" applyBorder="1">
      <alignment/>
      <protection/>
    </xf>
    <xf numFmtId="164" fontId="4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17" xfId="0" applyNumberFormat="1" applyFont="1" applyFill="1" applyBorder="1" applyAlignment="1" applyProtection="1">
      <alignment vertical="center"/>
      <protection locked="0"/>
    </xf>
    <xf numFmtId="164" fontId="4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top" wrapText="1" indent="1"/>
      <protection locked="0"/>
    </xf>
    <xf numFmtId="3" fontId="14" fillId="0" borderId="20" xfId="66" applyNumberFormat="1" applyFont="1" applyBorder="1" applyAlignment="1">
      <alignment horizontal="right"/>
      <protection/>
    </xf>
    <xf numFmtId="164" fontId="17" fillId="0" borderId="64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64" xfId="0" applyNumberFormat="1" applyFont="1" applyFill="1" applyBorder="1" applyAlignment="1" applyProtection="1">
      <alignment horizontal="left" vertical="center" wrapText="1"/>
      <protection locked="0"/>
    </xf>
    <xf numFmtId="164" fontId="46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46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4" fontId="46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49" fontId="46" fillId="0" borderId="19" xfId="0" applyNumberFormat="1" applyFont="1" applyFill="1" applyBorder="1" applyAlignment="1" applyProtection="1">
      <alignment vertical="center"/>
      <protection locked="0"/>
    </xf>
    <xf numFmtId="3" fontId="46" fillId="0" borderId="15" xfId="0" applyNumberFormat="1" applyFont="1" applyFill="1" applyBorder="1" applyAlignment="1" applyProtection="1">
      <alignment vertical="center"/>
      <protection locked="0"/>
    </xf>
    <xf numFmtId="49" fontId="46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0" xfId="0" applyFont="1" applyFill="1" applyAlignment="1">
      <alignment vertical="center" wrapText="1"/>
    </xf>
    <xf numFmtId="177" fontId="46" fillId="0" borderId="25" xfId="72" applyNumberFormat="1" applyFont="1" applyFill="1" applyBorder="1">
      <alignment/>
      <protection/>
    </xf>
    <xf numFmtId="0" fontId="46" fillId="0" borderId="64" xfId="71" applyFont="1" applyBorder="1" quotePrefix="1">
      <alignment/>
      <protection/>
    </xf>
    <xf numFmtId="177" fontId="46" fillId="0" borderId="33" xfId="72" applyNumberFormat="1" applyFont="1" applyFill="1" applyBorder="1">
      <alignment/>
      <protection/>
    </xf>
    <xf numFmtId="164" fontId="3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6" fontId="68" fillId="0" borderId="42" xfId="46" applyNumberFormat="1" applyFont="1" applyBorder="1" applyAlignment="1">
      <alignment horizontal="center"/>
    </xf>
    <xf numFmtId="3" fontId="42" fillId="0" borderId="20" xfId="66" applyNumberFormat="1" applyFont="1" applyBorder="1" applyAlignment="1">
      <alignment horizontal="center"/>
      <protection/>
    </xf>
    <xf numFmtId="0" fontId="17" fillId="0" borderId="28" xfId="0" applyFont="1" applyFill="1" applyBorder="1" applyAlignment="1" applyProtection="1">
      <alignment horizontal="right" indent="1"/>
      <protection locked="0"/>
    </xf>
    <xf numFmtId="0" fontId="17" fillId="0" borderId="13" xfId="0" applyFont="1" applyFill="1" applyBorder="1" applyAlignment="1" applyProtection="1">
      <alignment horizontal="right" indent="1"/>
      <protection locked="0"/>
    </xf>
    <xf numFmtId="164" fontId="4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40" xfId="68" applyNumberFormat="1" applyFont="1" applyFill="1" applyBorder="1" applyAlignment="1" applyProtection="1">
      <alignment horizontal="left" vertical="center"/>
      <protection/>
    </xf>
    <xf numFmtId="164" fontId="6" fillId="0" borderId="0" xfId="68" applyNumberFormat="1" applyFont="1" applyFill="1" applyBorder="1" applyAlignment="1" applyProtection="1">
      <alignment horizontal="center" vertical="center"/>
      <protection/>
    </xf>
    <xf numFmtId="164" fontId="16" fillId="0" borderId="40" xfId="68" applyNumberFormat="1" applyFont="1" applyFill="1" applyBorder="1" applyAlignment="1" applyProtection="1">
      <alignment horizontal="left"/>
      <protection/>
    </xf>
    <xf numFmtId="0" fontId="6" fillId="0" borderId="0" xfId="68" applyFont="1" applyFill="1" applyAlignment="1" applyProtection="1">
      <alignment horizontal="center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9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8" xfId="68" applyFont="1" applyFill="1" applyBorder="1" applyAlignment="1">
      <alignment horizontal="center" vertical="center" wrapText="1"/>
      <protection/>
    </xf>
    <xf numFmtId="0" fontId="3" fillId="0" borderId="33" xfId="68" applyFont="1" applyFill="1" applyBorder="1" applyAlignment="1">
      <alignment horizontal="center" vertical="center" wrapText="1"/>
      <protection/>
    </xf>
    <xf numFmtId="0" fontId="3" fillId="0" borderId="20" xfId="68" applyFont="1" applyFill="1" applyBorder="1" applyAlignment="1">
      <alignment horizontal="center" vertical="center" wrapText="1"/>
      <protection/>
    </xf>
    <xf numFmtId="0" fontId="3" fillId="0" borderId="19" xfId="68" applyFont="1" applyFill="1" applyBorder="1" applyAlignment="1">
      <alignment horizontal="center" vertical="center" wrapText="1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8" applyFont="1" applyFill="1" applyBorder="1" applyAlignment="1" applyProtection="1">
      <alignment horizontal="left"/>
      <protection/>
    </xf>
    <xf numFmtId="0" fontId="7" fillId="0" borderId="23" xfId="68" applyFont="1" applyFill="1" applyBorder="1" applyAlignment="1" applyProtection="1">
      <alignment horizontal="left"/>
      <protection/>
    </xf>
    <xf numFmtId="0" fontId="17" fillId="0" borderId="60" xfId="6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8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7" fillId="0" borderId="47" xfId="0" applyFont="1" applyFill="1" applyBorder="1" applyAlignment="1" applyProtection="1">
      <alignment horizontal="left" indent="1"/>
      <protection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3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82" xfId="0" applyFont="1" applyFill="1" applyBorder="1" applyAlignment="1" applyProtection="1">
      <alignment horizontal="center"/>
      <protection/>
    </xf>
    <xf numFmtId="0" fontId="17" fillId="0" borderId="58" xfId="0" applyFont="1" applyFill="1" applyBorder="1" applyAlignment="1" applyProtection="1">
      <alignment horizontal="left" indent="1"/>
      <protection locked="0"/>
    </xf>
    <xf numFmtId="0" fontId="17" fillId="0" borderId="6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4" xfId="0" applyFont="1" applyFill="1" applyBorder="1" applyAlignment="1" applyProtection="1">
      <alignment horizontal="left" indent="1"/>
      <protection locked="0"/>
    </xf>
    <xf numFmtId="0" fontId="17" fillId="0" borderId="45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15" fillId="0" borderId="48" xfId="72" applyFont="1" applyBorder="1" applyAlignment="1">
      <alignment horizontal="left"/>
      <protection/>
    </xf>
    <xf numFmtId="0" fontId="32" fillId="0" borderId="49" xfId="72" applyBorder="1" applyAlignment="1">
      <alignment horizontal="left"/>
      <protection/>
    </xf>
    <xf numFmtId="0" fontId="32" fillId="0" borderId="55" xfId="72" applyBorder="1" applyAlignment="1">
      <alignment horizontal="left"/>
      <protection/>
    </xf>
    <xf numFmtId="0" fontId="15" fillId="0" borderId="38" xfId="72" applyFont="1" applyBorder="1" applyAlignment="1">
      <alignment horizontal="center" wrapText="1"/>
      <protection/>
    </xf>
    <xf numFmtId="0" fontId="33" fillId="0" borderId="26" xfId="69" applyFont="1" applyBorder="1" applyAlignment="1">
      <alignment wrapText="1"/>
      <protection/>
    </xf>
    <xf numFmtId="0" fontId="23" fillId="0" borderId="0" xfId="69" applyFont="1" applyFill="1" applyAlignment="1">
      <alignment horizontal="center"/>
      <protection/>
    </xf>
    <xf numFmtId="0" fontId="0" fillId="0" borderId="64" xfId="67" applyFont="1" applyBorder="1" applyAlignment="1">
      <alignment horizontal="left"/>
      <protection/>
    </xf>
    <xf numFmtId="0" fontId="0" fillId="0" borderId="65" xfId="67" applyFont="1" applyBorder="1" applyAlignment="1" quotePrefix="1">
      <alignment horizontal="left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0" fontId="16" fillId="0" borderId="39" xfId="70" applyFont="1" applyFill="1" applyBorder="1" applyAlignment="1" applyProtection="1">
      <alignment horizontal="left" vertical="center" indent="1"/>
      <protection/>
    </xf>
    <xf numFmtId="0" fontId="16" fillId="0" borderId="49" xfId="70" applyFont="1" applyFill="1" applyBorder="1" applyAlignment="1" applyProtection="1">
      <alignment horizontal="left" vertical="center" indent="1"/>
      <protection/>
    </xf>
    <xf numFmtId="0" fontId="16" fillId="0" borderId="55" xfId="70" applyFont="1" applyFill="1" applyBorder="1" applyAlignment="1" applyProtection="1">
      <alignment horizontal="left" vertical="center" indent="1"/>
      <protection/>
    </xf>
    <xf numFmtId="0" fontId="6" fillId="0" borderId="0" xfId="70" applyFont="1" applyFill="1" applyAlignment="1" applyProtection="1">
      <alignment horizontal="center" wrapText="1"/>
      <protection/>
    </xf>
    <xf numFmtId="0" fontId="6" fillId="0" borderId="0" xfId="70" applyFont="1" applyFill="1" applyAlignment="1" applyProtection="1">
      <alignment horizontal="center"/>
      <protection/>
    </xf>
    <xf numFmtId="0" fontId="8" fillId="0" borderId="0" xfId="65" applyFont="1" applyAlignment="1">
      <alignment horizontal="right"/>
      <protection/>
    </xf>
    <xf numFmtId="0" fontId="3" fillId="0" borderId="68" xfId="65" applyFont="1" applyBorder="1" applyAlignment="1">
      <alignment horizontal="center" vertical="center" wrapText="1"/>
      <protection/>
    </xf>
    <xf numFmtId="0" fontId="3" fillId="0" borderId="35" xfId="65" applyFont="1" applyBorder="1" applyAlignment="1">
      <alignment horizontal="center" vertical="center" wrapText="1"/>
      <protection/>
    </xf>
    <xf numFmtId="0" fontId="3" fillId="0" borderId="69" xfId="65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48" xfId="0" applyFont="1" applyBorder="1" applyAlignment="1" applyProtection="1">
      <alignment horizontal="left" vertical="center" indent="2"/>
      <protection/>
    </xf>
    <xf numFmtId="0" fontId="7" fillId="0" borderId="47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0" fillId="0" borderId="0" xfId="66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6" fillId="0" borderId="20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28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Már látott hiperhivatkozás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abinet\2015\04\RENDELETEK\RENDES_04.2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  <sheetData sheetId="5">
        <row r="4">
          <cell r="C4" t="str">
            <v>2015. évi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2">
    <tabColor rgb="FF92D050"/>
  </sheetPr>
  <dimension ref="A1:I159"/>
  <sheetViews>
    <sheetView zoomScaleSheetLayoutView="100" workbookViewId="0" topLeftCell="A1">
      <selection activeCell="F10" sqref="F10"/>
    </sheetView>
  </sheetViews>
  <sheetFormatPr defaultColWidth="9.00390625" defaultRowHeight="12.75"/>
  <cols>
    <col min="1" max="1" width="9.50390625" style="298" customWidth="1"/>
    <col min="2" max="2" width="91.625" style="298" customWidth="1"/>
    <col min="3" max="3" width="21.625" style="299" customWidth="1"/>
    <col min="4" max="4" width="9.00390625" style="314" customWidth="1"/>
    <col min="5" max="16384" width="9.375" style="314" customWidth="1"/>
  </cols>
  <sheetData>
    <row r="1" spans="1:3" ht="15.75" customHeight="1">
      <c r="A1" s="838" t="s">
        <v>14</v>
      </c>
      <c r="B1" s="838"/>
      <c r="C1" s="838"/>
    </row>
    <row r="2" spans="1:3" ht="15.75" customHeight="1" thickBot="1">
      <c r="A2" s="837" t="s">
        <v>149</v>
      </c>
      <c r="B2" s="837"/>
      <c r="C2" s="228" t="s">
        <v>198</v>
      </c>
    </row>
    <row r="3" spans="1:3" ht="37.5" customHeight="1" thickBot="1">
      <c r="A3" s="22" t="s">
        <v>72</v>
      </c>
      <c r="B3" s="23" t="s">
        <v>16</v>
      </c>
      <c r="C3" s="39" t="str">
        <f>+CONCATENATE(LEFT('[1]ÖSSZEFÜGGÉSEK'!A5,4),". évi előirányzat")</f>
        <v>2015. évi előirányzat</v>
      </c>
    </row>
    <row r="4" spans="1:3" s="315" customFormat="1" ht="12" customHeight="1" thickBot="1">
      <c r="A4" s="309" t="s">
        <v>574</v>
      </c>
      <c r="B4" s="310" t="s">
        <v>575</v>
      </c>
      <c r="C4" s="311" t="s">
        <v>576</v>
      </c>
    </row>
    <row r="5" spans="1:3" s="316" customFormat="1" ht="12" customHeight="1" thickBot="1">
      <c r="A5" s="19" t="s">
        <v>17</v>
      </c>
      <c r="B5" s="20" t="s">
        <v>225</v>
      </c>
      <c r="C5" s="219">
        <f>+C6+C7+C8+C9+C10+C11</f>
        <v>1039466</v>
      </c>
    </row>
    <row r="6" spans="1:3" s="316" customFormat="1" ht="12" customHeight="1">
      <c r="A6" s="14" t="s">
        <v>100</v>
      </c>
      <c r="B6" s="317" t="s">
        <v>226</v>
      </c>
      <c r="C6" s="357">
        <v>233809</v>
      </c>
    </row>
    <row r="7" spans="1:3" s="316" customFormat="1" ht="12" customHeight="1">
      <c r="A7" s="13" t="s">
        <v>101</v>
      </c>
      <c r="B7" s="318" t="s">
        <v>227</v>
      </c>
      <c r="C7" s="722">
        <v>206093</v>
      </c>
    </row>
    <row r="8" spans="1:3" s="316" customFormat="1" ht="12" customHeight="1">
      <c r="A8" s="13" t="s">
        <v>102</v>
      </c>
      <c r="B8" s="318" t="s">
        <v>228</v>
      </c>
      <c r="C8" s="223">
        <v>479200</v>
      </c>
    </row>
    <row r="9" spans="1:3" s="316" customFormat="1" ht="12" customHeight="1">
      <c r="A9" s="13" t="s">
        <v>103</v>
      </c>
      <c r="B9" s="318" t="s">
        <v>229</v>
      </c>
      <c r="C9" s="223">
        <v>25945</v>
      </c>
    </row>
    <row r="10" spans="1:3" s="316" customFormat="1" ht="12" customHeight="1">
      <c r="A10" s="13" t="s">
        <v>146</v>
      </c>
      <c r="B10" s="215" t="s">
        <v>577</v>
      </c>
      <c r="C10" s="722">
        <v>94419</v>
      </c>
    </row>
    <row r="11" spans="1:3" s="316" customFormat="1" ht="12" customHeight="1" thickBot="1">
      <c r="A11" s="15" t="s">
        <v>104</v>
      </c>
      <c r="B11" s="216" t="s">
        <v>578</v>
      </c>
      <c r="C11" s="220"/>
    </row>
    <row r="12" spans="1:3" s="316" customFormat="1" ht="12" customHeight="1" thickBot="1">
      <c r="A12" s="19" t="s">
        <v>18</v>
      </c>
      <c r="B12" s="214" t="s">
        <v>230</v>
      </c>
      <c r="C12" s="219">
        <f>+C13+C14+C15+C16+C17</f>
        <v>605770</v>
      </c>
    </row>
    <row r="13" spans="1:3" s="316" customFormat="1" ht="12" customHeight="1">
      <c r="A13" s="14" t="s">
        <v>106</v>
      </c>
      <c r="B13" s="317" t="s">
        <v>231</v>
      </c>
      <c r="C13" s="221"/>
    </row>
    <row r="14" spans="1:3" s="316" customFormat="1" ht="12" customHeight="1">
      <c r="A14" s="13" t="s">
        <v>107</v>
      </c>
      <c r="B14" s="318" t="s">
        <v>232</v>
      </c>
      <c r="C14" s="220"/>
    </row>
    <row r="15" spans="1:3" s="316" customFormat="1" ht="12" customHeight="1">
      <c r="A15" s="13" t="s">
        <v>108</v>
      </c>
      <c r="B15" s="318" t="s">
        <v>401</v>
      </c>
      <c r="C15" s="220"/>
    </row>
    <row r="16" spans="1:3" s="316" customFormat="1" ht="12" customHeight="1">
      <c r="A16" s="13" t="s">
        <v>109</v>
      </c>
      <c r="B16" s="318" t="s">
        <v>402</v>
      </c>
      <c r="C16" s="220"/>
    </row>
    <row r="17" spans="1:3" s="316" customFormat="1" ht="12" customHeight="1">
      <c r="A17" s="13" t="s">
        <v>110</v>
      </c>
      <c r="B17" s="318" t="s">
        <v>233</v>
      </c>
      <c r="C17" s="722">
        <v>605770</v>
      </c>
    </row>
    <row r="18" spans="1:3" s="316" customFormat="1" ht="12" customHeight="1" thickBot="1">
      <c r="A18" s="15" t="s">
        <v>119</v>
      </c>
      <c r="B18" s="216" t="s">
        <v>234</v>
      </c>
      <c r="C18" s="306">
        <v>48331</v>
      </c>
    </row>
    <row r="19" spans="1:3" s="316" customFormat="1" ht="12" customHeight="1" thickBot="1">
      <c r="A19" s="19" t="s">
        <v>19</v>
      </c>
      <c r="B19" s="20" t="s">
        <v>235</v>
      </c>
      <c r="C19" s="219">
        <f>+C20+C21+C22+C23+C24</f>
        <v>421035</v>
      </c>
    </row>
    <row r="20" spans="1:3" s="316" customFormat="1" ht="12" customHeight="1">
      <c r="A20" s="14" t="s">
        <v>89</v>
      </c>
      <c r="B20" s="317" t="s">
        <v>236</v>
      </c>
      <c r="C20" s="724">
        <v>11861</v>
      </c>
    </row>
    <row r="21" spans="1:3" s="316" customFormat="1" ht="12" customHeight="1">
      <c r="A21" s="13" t="s">
        <v>90</v>
      </c>
      <c r="B21" s="318" t="s">
        <v>237</v>
      </c>
      <c r="C21" s="223"/>
    </row>
    <row r="22" spans="1:3" s="316" customFormat="1" ht="12" customHeight="1">
      <c r="A22" s="13" t="s">
        <v>91</v>
      </c>
      <c r="B22" s="318" t="s">
        <v>403</v>
      </c>
      <c r="C22" s="223"/>
    </row>
    <row r="23" spans="1:3" s="316" customFormat="1" ht="12" customHeight="1">
      <c r="A23" s="13" t="s">
        <v>92</v>
      </c>
      <c r="B23" s="318" t="s">
        <v>404</v>
      </c>
      <c r="C23" s="223"/>
    </row>
    <row r="24" spans="1:3" s="316" customFormat="1" ht="12" customHeight="1">
      <c r="A24" s="13" t="s">
        <v>158</v>
      </c>
      <c r="B24" s="318" t="s">
        <v>238</v>
      </c>
      <c r="C24" s="223">
        <v>409174</v>
      </c>
    </row>
    <row r="25" spans="1:3" s="316" customFormat="1" ht="12" customHeight="1" thickBot="1">
      <c r="A25" s="15" t="s">
        <v>159</v>
      </c>
      <c r="B25" s="319" t="s">
        <v>239</v>
      </c>
      <c r="C25" s="306">
        <v>406971</v>
      </c>
    </row>
    <row r="26" spans="1:3" s="316" customFormat="1" ht="12" customHeight="1" thickBot="1">
      <c r="A26" s="19" t="s">
        <v>160</v>
      </c>
      <c r="B26" s="20" t="s">
        <v>240</v>
      </c>
      <c r="C26" s="224">
        <f>+C27+C31+C32+C33</f>
        <v>294863</v>
      </c>
    </row>
    <row r="27" spans="1:3" s="316" customFormat="1" ht="12" customHeight="1">
      <c r="A27" s="14" t="s">
        <v>241</v>
      </c>
      <c r="B27" s="317" t="s">
        <v>579</v>
      </c>
      <c r="C27" s="312">
        <f>+C28+C29+C30</f>
        <v>260863</v>
      </c>
    </row>
    <row r="28" spans="1:3" s="316" customFormat="1" ht="12" customHeight="1">
      <c r="A28" s="13" t="s">
        <v>242</v>
      </c>
      <c r="B28" s="318" t="s">
        <v>247</v>
      </c>
      <c r="C28" s="220">
        <v>72000</v>
      </c>
    </row>
    <row r="29" spans="1:3" s="316" customFormat="1" ht="12" customHeight="1">
      <c r="A29" s="13" t="s">
        <v>243</v>
      </c>
      <c r="B29" s="318" t="s">
        <v>722</v>
      </c>
      <c r="C29" s="220">
        <v>188698</v>
      </c>
    </row>
    <row r="30" spans="1:3" s="316" customFormat="1" ht="12" customHeight="1">
      <c r="A30" s="13" t="s">
        <v>244</v>
      </c>
      <c r="B30" s="318" t="s">
        <v>723</v>
      </c>
      <c r="C30" s="223">
        <v>165</v>
      </c>
    </row>
    <row r="31" spans="1:3" s="316" customFormat="1" ht="12" customHeight="1">
      <c r="A31" s="13" t="s">
        <v>724</v>
      </c>
      <c r="B31" s="318" t="s">
        <v>249</v>
      </c>
      <c r="C31" s="220">
        <v>26000</v>
      </c>
    </row>
    <row r="32" spans="1:3" s="316" customFormat="1" ht="12" customHeight="1">
      <c r="A32" s="13" t="s">
        <v>246</v>
      </c>
      <c r="B32" s="318" t="s">
        <v>250</v>
      </c>
      <c r="C32" s="220"/>
    </row>
    <row r="33" spans="1:3" s="316" customFormat="1" ht="12" customHeight="1" thickBot="1">
      <c r="A33" s="15" t="s">
        <v>725</v>
      </c>
      <c r="B33" s="319" t="s">
        <v>251</v>
      </c>
      <c r="C33" s="306">
        <v>8000</v>
      </c>
    </row>
    <row r="34" spans="1:3" s="316" customFormat="1" ht="12" customHeight="1" thickBot="1">
      <c r="A34" s="19" t="s">
        <v>21</v>
      </c>
      <c r="B34" s="20" t="s">
        <v>582</v>
      </c>
      <c r="C34" s="219">
        <f>SUM(C35:C45)</f>
        <v>460662</v>
      </c>
    </row>
    <row r="35" spans="1:3" s="316" customFormat="1" ht="12" customHeight="1">
      <c r="A35" s="14" t="s">
        <v>93</v>
      </c>
      <c r="B35" s="317" t="s">
        <v>254</v>
      </c>
      <c r="C35" s="357">
        <v>21125</v>
      </c>
    </row>
    <row r="36" spans="1:3" s="316" customFormat="1" ht="12" customHeight="1">
      <c r="A36" s="13" t="s">
        <v>94</v>
      </c>
      <c r="B36" s="318" t="s">
        <v>255</v>
      </c>
      <c r="C36" s="722">
        <v>77571</v>
      </c>
    </row>
    <row r="37" spans="1:3" s="316" customFormat="1" ht="12" customHeight="1">
      <c r="A37" s="13" t="s">
        <v>95</v>
      </c>
      <c r="B37" s="318" t="s">
        <v>256</v>
      </c>
      <c r="C37" s="722">
        <v>84458</v>
      </c>
    </row>
    <row r="38" spans="1:3" s="316" customFormat="1" ht="12" customHeight="1">
      <c r="A38" s="13" t="s">
        <v>162</v>
      </c>
      <c r="B38" s="318" t="s">
        <v>257</v>
      </c>
      <c r="C38" s="722">
        <v>16575</v>
      </c>
    </row>
    <row r="39" spans="1:3" s="316" customFormat="1" ht="12" customHeight="1">
      <c r="A39" s="13" t="s">
        <v>163</v>
      </c>
      <c r="B39" s="318" t="s">
        <v>258</v>
      </c>
      <c r="C39" s="722">
        <v>178515</v>
      </c>
    </row>
    <row r="40" spans="1:3" s="316" customFormat="1" ht="12" customHeight="1">
      <c r="A40" s="13" t="s">
        <v>164</v>
      </c>
      <c r="B40" s="318" t="s">
        <v>259</v>
      </c>
      <c r="C40" s="223">
        <v>41445</v>
      </c>
    </row>
    <row r="41" spans="1:3" s="316" customFormat="1" ht="12" customHeight="1">
      <c r="A41" s="13" t="s">
        <v>165</v>
      </c>
      <c r="B41" s="318" t="s">
        <v>260</v>
      </c>
      <c r="C41" s="223">
        <v>19799</v>
      </c>
    </row>
    <row r="42" spans="1:3" s="316" customFormat="1" ht="12" customHeight="1">
      <c r="A42" s="13" t="s">
        <v>166</v>
      </c>
      <c r="B42" s="318" t="s">
        <v>261</v>
      </c>
      <c r="C42" s="223">
        <v>255</v>
      </c>
    </row>
    <row r="43" spans="1:3" s="316" customFormat="1" ht="12" customHeight="1">
      <c r="A43" s="13" t="s">
        <v>252</v>
      </c>
      <c r="B43" s="318" t="s">
        <v>262</v>
      </c>
      <c r="C43" s="223"/>
    </row>
    <row r="44" spans="1:3" s="316" customFormat="1" ht="12" customHeight="1">
      <c r="A44" s="15" t="s">
        <v>253</v>
      </c>
      <c r="B44" s="319" t="s">
        <v>583</v>
      </c>
      <c r="C44" s="306"/>
    </row>
    <row r="45" spans="1:3" s="316" customFormat="1" ht="12" customHeight="1" thickBot="1">
      <c r="A45" s="15" t="s">
        <v>584</v>
      </c>
      <c r="B45" s="216" t="s">
        <v>263</v>
      </c>
      <c r="C45" s="723">
        <v>20919</v>
      </c>
    </row>
    <row r="46" spans="1:3" s="316" customFormat="1" ht="12" customHeight="1" thickBot="1">
      <c r="A46" s="19" t="s">
        <v>22</v>
      </c>
      <c r="B46" s="20" t="s">
        <v>264</v>
      </c>
      <c r="C46" s="219">
        <f>SUM(C47:C51)</f>
        <v>6598</v>
      </c>
    </row>
    <row r="47" spans="1:3" s="316" customFormat="1" ht="12" customHeight="1">
      <c r="A47" s="14" t="s">
        <v>96</v>
      </c>
      <c r="B47" s="317" t="s">
        <v>268</v>
      </c>
      <c r="C47" s="357"/>
    </row>
    <row r="48" spans="1:3" s="316" customFormat="1" ht="12" customHeight="1">
      <c r="A48" s="13" t="s">
        <v>97</v>
      </c>
      <c r="B48" s="318" t="s">
        <v>269</v>
      </c>
      <c r="C48" s="722">
        <v>6494</v>
      </c>
    </row>
    <row r="49" spans="1:3" s="316" customFormat="1" ht="12" customHeight="1">
      <c r="A49" s="13" t="s">
        <v>265</v>
      </c>
      <c r="B49" s="318" t="s">
        <v>270</v>
      </c>
      <c r="C49" s="722">
        <v>48</v>
      </c>
    </row>
    <row r="50" spans="1:3" s="316" customFormat="1" ht="12" customHeight="1">
      <c r="A50" s="13" t="s">
        <v>266</v>
      </c>
      <c r="B50" s="318" t="s">
        <v>271</v>
      </c>
      <c r="C50" s="722">
        <v>56</v>
      </c>
    </row>
    <row r="51" spans="1:3" s="316" customFormat="1" ht="12" customHeight="1" thickBot="1">
      <c r="A51" s="15" t="s">
        <v>267</v>
      </c>
      <c r="B51" s="216" t="s">
        <v>272</v>
      </c>
      <c r="C51" s="306"/>
    </row>
    <row r="52" spans="1:3" s="316" customFormat="1" ht="12" customHeight="1" thickBot="1">
      <c r="A52" s="19" t="s">
        <v>167</v>
      </c>
      <c r="B52" s="20" t="s">
        <v>273</v>
      </c>
      <c r="C52" s="219">
        <f>SUM(C53:C55)</f>
        <v>16086</v>
      </c>
    </row>
    <row r="53" spans="1:3" s="316" customFormat="1" ht="12" customHeight="1">
      <c r="A53" s="14" t="s">
        <v>98</v>
      </c>
      <c r="B53" s="317" t="s">
        <v>274</v>
      </c>
      <c r="C53" s="221"/>
    </row>
    <row r="54" spans="1:3" s="316" customFormat="1" ht="12" customHeight="1">
      <c r="A54" s="13" t="s">
        <v>99</v>
      </c>
      <c r="B54" s="318" t="s">
        <v>405</v>
      </c>
      <c r="C54" s="223">
        <v>14510</v>
      </c>
    </row>
    <row r="55" spans="1:3" s="316" customFormat="1" ht="12" customHeight="1">
      <c r="A55" s="13" t="s">
        <v>277</v>
      </c>
      <c r="B55" s="318" t="s">
        <v>275</v>
      </c>
      <c r="C55" s="722">
        <v>1576</v>
      </c>
    </row>
    <row r="56" spans="1:3" s="316" customFormat="1" ht="12" customHeight="1" thickBot="1">
      <c r="A56" s="15" t="s">
        <v>278</v>
      </c>
      <c r="B56" s="216" t="s">
        <v>276</v>
      </c>
      <c r="C56" s="222"/>
    </row>
    <row r="57" spans="1:3" s="316" customFormat="1" ht="12" customHeight="1" thickBot="1">
      <c r="A57" s="19" t="s">
        <v>24</v>
      </c>
      <c r="B57" s="214" t="s">
        <v>279</v>
      </c>
      <c r="C57" s="219">
        <f>SUM(C58:C60)</f>
        <v>3780</v>
      </c>
    </row>
    <row r="58" spans="1:3" s="316" customFormat="1" ht="12" customHeight="1">
      <c r="A58" s="14" t="s">
        <v>168</v>
      </c>
      <c r="B58" s="317" t="s">
        <v>281</v>
      </c>
      <c r="C58" s="223"/>
    </row>
    <row r="59" spans="1:3" s="316" customFormat="1" ht="12" customHeight="1">
      <c r="A59" s="13" t="s">
        <v>169</v>
      </c>
      <c r="B59" s="318" t="s">
        <v>406</v>
      </c>
      <c r="C59" s="223"/>
    </row>
    <row r="60" spans="1:3" s="316" customFormat="1" ht="12" customHeight="1">
      <c r="A60" s="13" t="s">
        <v>199</v>
      </c>
      <c r="B60" s="318" t="s">
        <v>282</v>
      </c>
      <c r="C60" s="722">
        <v>3780</v>
      </c>
    </row>
    <row r="61" spans="1:3" s="316" customFormat="1" ht="12" customHeight="1" thickBot="1">
      <c r="A61" s="15" t="s">
        <v>280</v>
      </c>
      <c r="B61" s="216" t="s">
        <v>283</v>
      </c>
      <c r="C61" s="223"/>
    </row>
    <row r="62" spans="1:3" s="316" customFormat="1" ht="12" customHeight="1" thickBot="1">
      <c r="A62" s="667" t="s">
        <v>585</v>
      </c>
      <c r="B62" s="20" t="s">
        <v>284</v>
      </c>
      <c r="C62" s="224">
        <f>+C5+C12+C19+C26+C34+C46+C52+C57</f>
        <v>2848260</v>
      </c>
    </row>
    <row r="63" spans="1:3" s="316" customFormat="1" ht="12" customHeight="1" thickBot="1">
      <c r="A63" s="668" t="s">
        <v>285</v>
      </c>
      <c r="B63" s="214" t="s">
        <v>286</v>
      </c>
      <c r="C63" s="219">
        <f>SUM(C64:C66)</f>
        <v>100000</v>
      </c>
    </row>
    <row r="64" spans="1:3" s="316" customFormat="1" ht="12" customHeight="1">
      <c r="A64" s="14" t="s">
        <v>317</v>
      </c>
      <c r="B64" s="317" t="s">
        <v>287</v>
      </c>
      <c r="C64" s="223">
        <v>0</v>
      </c>
    </row>
    <row r="65" spans="1:3" s="316" customFormat="1" ht="12" customHeight="1">
      <c r="A65" s="13" t="s">
        <v>326</v>
      </c>
      <c r="B65" s="318" t="s">
        <v>288</v>
      </c>
      <c r="C65" s="223">
        <v>100000</v>
      </c>
    </row>
    <row r="66" spans="1:3" s="316" customFormat="1" ht="12" customHeight="1" thickBot="1">
      <c r="A66" s="15" t="s">
        <v>327</v>
      </c>
      <c r="B66" s="669" t="s">
        <v>586</v>
      </c>
      <c r="C66" s="223"/>
    </row>
    <row r="67" spans="1:3" s="316" customFormat="1" ht="12" customHeight="1" thickBot="1">
      <c r="A67" s="668" t="s">
        <v>290</v>
      </c>
      <c r="B67" s="214" t="s">
        <v>291</v>
      </c>
      <c r="C67" s="219">
        <f>SUM(C68:C71)</f>
        <v>0</v>
      </c>
    </row>
    <row r="68" spans="1:3" s="316" customFormat="1" ht="12" customHeight="1">
      <c r="A68" s="14" t="s">
        <v>147</v>
      </c>
      <c r="B68" s="317" t="s">
        <v>292</v>
      </c>
      <c r="C68" s="223"/>
    </row>
    <row r="69" spans="1:3" s="316" customFormat="1" ht="12" customHeight="1">
      <c r="A69" s="13" t="s">
        <v>148</v>
      </c>
      <c r="B69" s="318" t="s">
        <v>293</v>
      </c>
      <c r="C69" s="223"/>
    </row>
    <row r="70" spans="1:3" s="316" customFormat="1" ht="12" customHeight="1">
      <c r="A70" s="13" t="s">
        <v>318</v>
      </c>
      <c r="B70" s="318" t="s">
        <v>294</v>
      </c>
      <c r="C70" s="223"/>
    </row>
    <row r="71" spans="1:3" s="316" customFormat="1" ht="12" customHeight="1" thickBot="1">
      <c r="A71" s="15" t="s">
        <v>319</v>
      </c>
      <c r="B71" s="216" t="s">
        <v>295</v>
      </c>
      <c r="C71" s="223"/>
    </row>
    <row r="72" spans="1:3" s="316" customFormat="1" ht="12" customHeight="1" thickBot="1">
      <c r="A72" s="668" t="s">
        <v>296</v>
      </c>
      <c r="B72" s="214" t="s">
        <v>297</v>
      </c>
      <c r="C72" s="219">
        <f>SUM(C73:C74)</f>
        <v>192441</v>
      </c>
    </row>
    <row r="73" spans="1:3" s="316" customFormat="1" ht="12" customHeight="1">
      <c r="A73" s="14" t="s">
        <v>320</v>
      </c>
      <c r="B73" s="317" t="s">
        <v>298</v>
      </c>
      <c r="C73" s="223">
        <v>192441</v>
      </c>
    </row>
    <row r="74" spans="1:3" s="316" customFormat="1" ht="12" customHeight="1" thickBot="1">
      <c r="A74" s="15" t="s">
        <v>321</v>
      </c>
      <c r="B74" s="216" t="s">
        <v>299</v>
      </c>
      <c r="C74" s="223"/>
    </row>
    <row r="75" spans="1:3" s="316" customFormat="1" ht="12" customHeight="1" thickBot="1">
      <c r="A75" s="668" t="s">
        <v>300</v>
      </c>
      <c r="B75" s="214" t="s">
        <v>301</v>
      </c>
      <c r="C75" s="219">
        <f>SUM(C76:C78)</f>
        <v>0</v>
      </c>
    </row>
    <row r="76" spans="1:3" s="316" customFormat="1" ht="12" customHeight="1">
      <c r="A76" s="14" t="s">
        <v>322</v>
      </c>
      <c r="B76" s="317" t="s">
        <v>302</v>
      </c>
      <c r="C76" s="223"/>
    </row>
    <row r="77" spans="1:3" s="316" customFormat="1" ht="12" customHeight="1">
      <c r="A77" s="13" t="s">
        <v>323</v>
      </c>
      <c r="B77" s="318" t="s">
        <v>303</v>
      </c>
      <c r="C77" s="223"/>
    </row>
    <row r="78" spans="1:3" s="316" customFormat="1" ht="12" customHeight="1" thickBot="1">
      <c r="A78" s="15" t="s">
        <v>324</v>
      </c>
      <c r="B78" s="216" t="s">
        <v>304</v>
      </c>
      <c r="C78" s="223"/>
    </row>
    <row r="79" spans="1:3" s="316" customFormat="1" ht="12" customHeight="1" thickBot="1">
      <c r="A79" s="668" t="s">
        <v>305</v>
      </c>
      <c r="B79" s="214" t="s">
        <v>325</v>
      </c>
      <c r="C79" s="219">
        <f>SUM(C80:C83)</f>
        <v>0</v>
      </c>
    </row>
    <row r="80" spans="1:3" s="316" customFormat="1" ht="12" customHeight="1">
      <c r="A80" s="321" t="s">
        <v>306</v>
      </c>
      <c r="B80" s="317" t="s">
        <v>307</v>
      </c>
      <c r="C80" s="223"/>
    </row>
    <row r="81" spans="1:3" s="316" customFormat="1" ht="12" customHeight="1">
      <c r="A81" s="322" t="s">
        <v>308</v>
      </c>
      <c r="B81" s="318" t="s">
        <v>309</v>
      </c>
      <c r="C81" s="223"/>
    </row>
    <row r="82" spans="1:3" s="316" customFormat="1" ht="12" customHeight="1">
      <c r="A82" s="322" t="s">
        <v>310</v>
      </c>
      <c r="B82" s="318" t="s">
        <v>311</v>
      </c>
      <c r="C82" s="223"/>
    </row>
    <row r="83" spans="1:3" s="316" customFormat="1" ht="12" customHeight="1" thickBot="1">
      <c r="A83" s="323" t="s">
        <v>312</v>
      </c>
      <c r="B83" s="216" t="s">
        <v>313</v>
      </c>
      <c r="C83" s="223"/>
    </row>
    <row r="84" spans="1:3" s="316" customFormat="1" ht="12" customHeight="1" thickBot="1">
      <c r="A84" s="668" t="s">
        <v>314</v>
      </c>
      <c r="B84" s="214" t="s">
        <v>587</v>
      </c>
      <c r="C84" s="358"/>
    </row>
    <row r="85" spans="1:3" s="316" customFormat="1" ht="13.5" customHeight="1" thickBot="1">
      <c r="A85" s="668" t="s">
        <v>316</v>
      </c>
      <c r="B85" s="214" t="s">
        <v>315</v>
      </c>
      <c r="C85" s="358"/>
    </row>
    <row r="86" spans="1:3" s="316" customFormat="1" ht="15.75" customHeight="1" thickBot="1">
      <c r="A86" s="668" t="s">
        <v>328</v>
      </c>
      <c r="B86" s="324" t="s">
        <v>588</v>
      </c>
      <c r="C86" s="224">
        <f>+C63+C67+C72+C75+C79+C85+C84</f>
        <v>292441</v>
      </c>
    </row>
    <row r="87" spans="1:3" s="316" customFormat="1" ht="16.5" customHeight="1" thickBot="1">
      <c r="A87" s="670" t="s">
        <v>589</v>
      </c>
      <c r="B87" s="325" t="s">
        <v>590</v>
      </c>
      <c r="C87" s="224">
        <f>+C62+C86</f>
        <v>3140701</v>
      </c>
    </row>
    <row r="88" spans="1:3" s="316" customFormat="1" ht="83.25" customHeight="1">
      <c r="A88" s="4"/>
      <c r="B88" s="5"/>
      <c r="C88" s="225"/>
    </row>
    <row r="89" spans="1:3" ht="16.5" customHeight="1">
      <c r="A89" s="838" t="s">
        <v>46</v>
      </c>
      <c r="B89" s="838"/>
      <c r="C89" s="838"/>
    </row>
    <row r="90" spans="1:3" s="326" customFormat="1" ht="16.5" customHeight="1" thickBot="1">
      <c r="A90" s="839" t="s">
        <v>150</v>
      </c>
      <c r="B90" s="839"/>
      <c r="C90" s="113" t="s">
        <v>198</v>
      </c>
    </row>
    <row r="91" spans="1:3" ht="37.5" customHeight="1" thickBot="1">
      <c r="A91" s="22" t="s">
        <v>72</v>
      </c>
      <c r="B91" s="23" t="s">
        <v>47</v>
      </c>
      <c r="C91" s="39" t="str">
        <f>+C3</f>
        <v>2015. évi előirányzat</v>
      </c>
    </row>
    <row r="92" spans="1:3" s="315" customFormat="1" ht="12" customHeight="1" thickBot="1">
      <c r="A92" s="35" t="s">
        <v>574</v>
      </c>
      <c r="B92" s="36" t="s">
        <v>575</v>
      </c>
      <c r="C92" s="37" t="s">
        <v>576</v>
      </c>
    </row>
    <row r="93" spans="1:3" ht="12" customHeight="1" thickBot="1">
      <c r="A93" s="21" t="s">
        <v>17</v>
      </c>
      <c r="B93" s="29" t="s">
        <v>628</v>
      </c>
      <c r="C93" s="218">
        <f>C94+C95+C96+C97+C98+C111</f>
        <v>2585770</v>
      </c>
    </row>
    <row r="94" spans="1:3" ht="12" customHeight="1">
      <c r="A94" s="16" t="s">
        <v>100</v>
      </c>
      <c r="B94" s="9" t="s">
        <v>48</v>
      </c>
      <c r="C94" s="738">
        <v>1054327</v>
      </c>
    </row>
    <row r="95" spans="1:3" ht="12" customHeight="1">
      <c r="A95" s="13" t="s">
        <v>101</v>
      </c>
      <c r="B95" s="7" t="s">
        <v>170</v>
      </c>
      <c r="C95" s="722">
        <v>246036</v>
      </c>
    </row>
    <row r="96" spans="1:3" ht="12" customHeight="1">
      <c r="A96" s="13" t="s">
        <v>102</v>
      </c>
      <c r="B96" s="7" t="s">
        <v>138</v>
      </c>
      <c r="C96" s="723">
        <v>926760</v>
      </c>
    </row>
    <row r="97" spans="1:3" ht="12" customHeight="1">
      <c r="A97" s="13" t="s">
        <v>103</v>
      </c>
      <c r="B97" s="10" t="s">
        <v>171</v>
      </c>
      <c r="C97" s="723">
        <v>109787</v>
      </c>
    </row>
    <row r="98" spans="1:3" ht="12" customHeight="1">
      <c r="A98" s="13" t="s">
        <v>114</v>
      </c>
      <c r="B98" s="18" t="s">
        <v>172</v>
      </c>
      <c r="C98" s="723">
        <v>186560</v>
      </c>
    </row>
    <row r="99" spans="1:3" ht="12" customHeight="1">
      <c r="A99" s="13" t="s">
        <v>104</v>
      </c>
      <c r="B99" s="7" t="s">
        <v>591</v>
      </c>
      <c r="C99" s="306">
        <v>9233</v>
      </c>
    </row>
    <row r="100" spans="1:3" ht="12" customHeight="1">
      <c r="A100" s="13" t="s">
        <v>105</v>
      </c>
      <c r="B100" s="117" t="s">
        <v>592</v>
      </c>
      <c r="C100" s="306"/>
    </row>
    <row r="101" spans="1:3" ht="12" customHeight="1">
      <c r="A101" s="13" t="s">
        <v>115</v>
      </c>
      <c r="B101" s="117" t="s">
        <v>593</v>
      </c>
      <c r="C101" s="306">
        <v>816</v>
      </c>
    </row>
    <row r="102" spans="1:3" ht="12" customHeight="1">
      <c r="A102" s="13" t="s">
        <v>116</v>
      </c>
      <c r="B102" s="115" t="s">
        <v>331</v>
      </c>
      <c r="C102" s="306"/>
    </row>
    <row r="103" spans="1:3" ht="12" customHeight="1">
      <c r="A103" s="13" t="s">
        <v>117</v>
      </c>
      <c r="B103" s="116" t="s">
        <v>332</v>
      </c>
      <c r="C103" s="306"/>
    </row>
    <row r="104" spans="1:3" ht="12" customHeight="1">
      <c r="A104" s="13" t="s">
        <v>118</v>
      </c>
      <c r="B104" s="116" t="s">
        <v>333</v>
      </c>
      <c r="C104" s="306"/>
    </row>
    <row r="105" spans="1:3" ht="12" customHeight="1">
      <c r="A105" s="13" t="s">
        <v>120</v>
      </c>
      <c r="B105" s="115" t="s">
        <v>334</v>
      </c>
      <c r="C105" s="306">
        <v>118793</v>
      </c>
    </row>
    <row r="106" spans="1:3" ht="12" customHeight="1">
      <c r="A106" s="13" t="s">
        <v>173</v>
      </c>
      <c r="B106" s="115" t="s">
        <v>335</v>
      </c>
      <c r="C106" s="306"/>
    </row>
    <row r="107" spans="1:3" ht="12" customHeight="1">
      <c r="A107" s="13" t="s">
        <v>329</v>
      </c>
      <c r="B107" s="116" t="s">
        <v>336</v>
      </c>
      <c r="C107" s="306">
        <v>3050</v>
      </c>
    </row>
    <row r="108" spans="1:3" ht="12" customHeight="1">
      <c r="A108" s="12" t="s">
        <v>330</v>
      </c>
      <c r="B108" s="117" t="s">
        <v>337</v>
      </c>
      <c r="C108" s="306"/>
    </row>
    <row r="109" spans="1:3" ht="12" customHeight="1">
      <c r="A109" s="13" t="s">
        <v>594</v>
      </c>
      <c r="B109" s="117" t="s">
        <v>338</v>
      </c>
      <c r="C109" s="306"/>
    </row>
    <row r="110" spans="1:3" ht="12" customHeight="1">
      <c r="A110" s="15" t="s">
        <v>595</v>
      </c>
      <c r="B110" s="117" t="s">
        <v>339</v>
      </c>
      <c r="C110" s="723">
        <v>54668</v>
      </c>
    </row>
    <row r="111" spans="1:3" ht="12" customHeight="1">
      <c r="A111" s="13" t="s">
        <v>596</v>
      </c>
      <c r="B111" s="10" t="s">
        <v>49</v>
      </c>
      <c r="C111" s="223">
        <f>C112+C113</f>
        <v>62300</v>
      </c>
    </row>
    <row r="112" spans="1:3" ht="12" customHeight="1">
      <c r="A112" s="13" t="s">
        <v>597</v>
      </c>
      <c r="B112" s="7" t="s">
        <v>598</v>
      </c>
      <c r="C112" s="722">
        <v>2766</v>
      </c>
    </row>
    <row r="113" spans="1:3" ht="12" customHeight="1" thickBot="1">
      <c r="A113" s="17" t="s">
        <v>599</v>
      </c>
      <c r="B113" s="671" t="s">
        <v>600</v>
      </c>
      <c r="C113" s="739">
        <v>59534</v>
      </c>
    </row>
    <row r="114" spans="1:3" ht="12" customHeight="1" thickBot="1">
      <c r="A114" s="672" t="s">
        <v>18</v>
      </c>
      <c r="B114" s="673" t="s">
        <v>340</v>
      </c>
      <c r="C114" s="674">
        <f>+C115+C117+C119</f>
        <v>423183</v>
      </c>
    </row>
    <row r="115" spans="1:3" ht="12" customHeight="1">
      <c r="A115" s="14" t="s">
        <v>106</v>
      </c>
      <c r="B115" s="7" t="s">
        <v>197</v>
      </c>
      <c r="C115" s="724">
        <v>161636</v>
      </c>
    </row>
    <row r="116" spans="1:3" ht="12" customHeight="1">
      <c r="A116" s="14" t="s">
        <v>107</v>
      </c>
      <c r="B116" s="11" t="s">
        <v>344</v>
      </c>
      <c r="C116" s="724">
        <v>106496</v>
      </c>
    </row>
    <row r="117" spans="1:3" ht="12" customHeight="1">
      <c r="A117" s="14" t="s">
        <v>108</v>
      </c>
      <c r="B117" s="11" t="s">
        <v>174</v>
      </c>
      <c r="C117" s="722">
        <v>243135</v>
      </c>
    </row>
    <row r="118" spans="1:3" ht="12" customHeight="1">
      <c r="A118" s="14" t="s">
        <v>109</v>
      </c>
      <c r="B118" s="11" t="s">
        <v>345</v>
      </c>
      <c r="C118" s="725">
        <v>237427</v>
      </c>
    </row>
    <row r="119" spans="1:3" ht="12" customHeight="1">
      <c r="A119" s="14" t="s">
        <v>110</v>
      </c>
      <c r="B119" s="216" t="s">
        <v>200</v>
      </c>
      <c r="C119" s="740">
        <v>18412</v>
      </c>
    </row>
    <row r="120" spans="1:3" ht="12" customHeight="1">
      <c r="A120" s="14" t="s">
        <v>119</v>
      </c>
      <c r="B120" s="215" t="s">
        <v>407</v>
      </c>
      <c r="C120" s="740"/>
    </row>
    <row r="121" spans="1:3" ht="12" customHeight="1">
      <c r="A121" s="14" t="s">
        <v>121</v>
      </c>
      <c r="B121" s="313" t="s">
        <v>350</v>
      </c>
      <c r="C121" s="740"/>
    </row>
    <row r="122" spans="1:3" ht="15.75">
      <c r="A122" s="14" t="s">
        <v>175</v>
      </c>
      <c r="B122" s="116" t="s">
        <v>333</v>
      </c>
      <c r="C122" s="740"/>
    </row>
    <row r="123" spans="1:3" ht="12" customHeight="1">
      <c r="A123" s="14" t="s">
        <v>176</v>
      </c>
      <c r="B123" s="116" t="s">
        <v>349</v>
      </c>
      <c r="C123" s="740"/>
    </row>
    <row r="124" spans="1:3" ht="12" customHeight="1">
      <c r="A124" s="14" t="s">
        <v>177</v>
      </c>
      <c r="B124" s="116" t="s">
        <v>348</v>
      </c>
      <c r="C124" s="740"/>
    </row>
    <row r="125" spans="1:3" ht="12" customHeight="1">
      <c r="A125" s="14" t="s">
        <v>341</v>
      </c>
      <c r="B125" s="116" t="s">
        <v>336</v>
      </c>
      <c r="C125" s="740">
        <v>118</v>
      </c>
    </row>
    <row r="126" spans="1:3" ht="12" customHeight="1">
      <c r="A126" s="14" t="s">
        <v>342</v>
      </c>
      <c r="B126" s="116" t="s">
        <v>347</v>
      </c>
      <c r="C126" s="740"/>
    </row>
    <row r="127" spans="1:3" ht="16.5" thickBot="1">
      <c r="A127" s="12" t="s">
        <v>343</v>
      </c>
      <c r="B127" s="116" t="s">
        <v>346</v>
      </c>
      <c r="C127" s="794">
        <v>18294</v>
      </c>
    </row>
    <row r="128" spans="1:3" ht="12" customHeight="1" thickBot="1">
      <c r="A128" s="19" t="s">
        <v>19</v>
      </c>
      <c r="B128" s="111" t="s">
        <v>601</v>
      </c>
      <c r="C128" s="219">
        <f>+C93+C114</f>
        <v>3008953</v>
      </c>
    </row>
    <row r="129" spans="1:3" ht="12" customHeight="1" thickBot="1">
      <c r="A129" s="19" t="s">
        <v>20</v>
      </c>
      <c r="B129" s="111" t="s">
        <v>602</v>
      </c>
      <c r="C129" s="219">
        <f>+C130+C131+C132</f>
        <v>104328</v>
      </c>
    </row>
    <row r="130" spans="1:3" ht="12" customHeight="1">
      <c r="A130" s="14" t="s">
        <v>241</v>
      </c>
      <c r="B130" s="11" t="s">
        <v>603</v>
      </c>
      <c r="C130" s="725">
        <v>4328</v>
      </c>
    </row>
    <row r="131" spans="1:3" ht="12" customHeight="1">
      <c r="A131" s="14" t="s">
        <v>244</v>
      </c>
      <c r="B131" s="11" t="s">
        <v>604</v>
      </c>
      <c r="C131" s="197">
        <v>100000</v>
      </c>
    </row>
    <row r="132" spans="1:3" ht="12" customHeight="1" thickBot="1">
      <c r="A132" s="12" t="s">
        <v>245</v>
      </c>
      <c r="B132" s="11" t="s">
        <v>605</v>
      </c>
      <c r="C132" s="197"/>
    </row>
    <row r="133" spans="1:3" ht="12" customHeight="1" thickBot="1">
      <c r="A133" s="19" t="s">
        <v>21</v>
      </c>
      <c r="B133" s="111" t="s">
        <v>606</v>
      </c>
      <c r="C133" s="219">
        <f>SUM(C134:C139)</f>
        <v>0</v>
      </c>
    </row>
    <row r="134" spans="1:3" ht="12" customHeight="1">
      <c r="A134" s="14" t="s">
        <v>93</v>
      </c>
      <c r="B134" s="8" t="s">
        <v>607</v>
      </c>
      <c r="C134" s="197"/>
    </row>
    <row r="135" spans="1:3" ht="12" customHeight="1">
      <c r="A135" s="14" t="s">
        <v>94</v>
      </c>
      <c r="B135" s="8" t="s">
        <v>608</v>
      </c>
      <c r="C135" s="197"/>
    </row>
    <row r="136" spans="1:3" ht="12" customHeight="1">
      <c r="A136" s="14" t="s">
        <v>95</v>
      </c>
      <c r="B136" s="8" t="s">
        <v>609</v>
      </c>
      <c r="C136" s="197"/>
    </row>
    <row r="137" spans="1:3" ht="12" customHeight="1">
      <c r="A137" s="14" t="s">
        <v>162</v>
      </c>
      <c r="B137" s="8" t="s">
        <v>610</v>
      </c>
      <c r="C137" s="197"/>
    </row>
    <row r="138" spans="1:3" ht="12" customHeight="1">
      <c r="A138" s="14" t="s">
        <v>163</v>
      </c>
      <c r="B138" s="8" t="s">
        <v>611</v>
      </c>
      <c r="C138" s="197"/>
    </row>
    <row r="139" spans="1:3" ht="12" customHeight="1" thickBot="1">
      <c r="A139" s="12" t="s">
        <v>164</v>
      </c>
      <c r="B139" s="8" t="s">
        <v>612</v>
      </c>
      <c r="C139" s="197"/>
    </row>
    <row r="140" spans="1:3" ht="12" customHeight="1" thickBot="1">
      <c r="A140" s="19" t="s">
        <v>22</v>
      </c>
      <c r="B140" s="111" t="s">
        <v>613</v>
      </c>
      <c r="C140" s="224">
        <f>+C141+C142+C143+C144</f>
        <v>27420</v>
      </c>
    </row>
    <row r="141" spans="1:3" ht="12" customHeight="1">
      <c r="A141" s="14" t="s">
        <v>96</v>
      </c>
      <c r="B141" s="8" t="s">
        <v>351</v>
      </c>
      <c r="C141" s="197"/>
    </row>
    <row r="142" spans="1:3" ht="12" customHeight="1">
      <c r="A142" s="14" t="s">
        <v>97</v>
      </c>
      <c r="B142" s="8" t="s">
        <v>352</v>
      </c>
      <c r="C142" s="197">
        <v>27420</v>
      </c>
    </row>
    <row r="143" spans="1:3" ht="12" customHeight="1">
      <c r="A143" s="14" t="s">
        <v>265</v>
      </c>
      <c r="B143" s="8" t="s">
        <v>614</v>
      </c>
      <c r="C143" s="197"/>
    </row>
    <row r="144" spans="1:3" ht="12" customHeight="1" thickBot="1">
      <c r="A144" s="12" t="s">
        <v>266</v>
      </c>
      <c r="B144" s="6" t="s">
        <v>370</v>
      </c>
      <c r="C144" s="197"/>
    </row>
    <row r="145" spans="1:3" ht="12" customHeight="1" thickBot="1">
      <c r="A145" s="19" t="s">
        <v>23</v>
      </c>
      <c r="B145" s="111" t="s">
        <v>615</v>
      </c>
      <c r="C145" s="227">
        <f>SUM(C146:C150)</f>
        <v>0</v>
      </c>
    </row>
    <row r="146" spans="1:3" ht="12" customHeight="1">
      <c r="A146" s="14" t="s">
        <v>98</v>
      </c>
      <c r="B146" s="8" t="s">
        <v>616</v>
      </c>
      <c r="C146" s="197"/>
    </row>
    <row r="147" spans="1:3" ht="12" customHeight="1">
      <c r="A147" s="14" t="s">
        <v>99</v>
      </c>
      <c r="B147" s="8" t="s">
        <v>617</v>
      </c>
      <c r="C147" s="197"/>
    </row>
    <row r="148" spans="1:3" ht="12" customHeight="1">
      <c r="A148" s="14" t="s">
        <v>277</v>
      </c>
      <c r="B148" s="8" t="s">
        <v>618</v>
      </c>
      <c r="C148" s="197"/>
    </row>
    <row r="149" spans="1:3" ht="12" customHeight="1">
      <c r="A149" s="14" t="s">
        <v>278</v>
      </c>
      <c r="B149" s="8" t="s">
        <v>619</v>
      </c>
      <c r="C149" s="197"/>
    </row>
    <row r="150" spans="1:3" ht="12" customHeight="1" thickBot="1">
      <c r="A150" s="14" t="s">
        <v>620</v>
      </c>
      <c r="B150" s="8" t="s">
        <v>621</v>
      </c>
      <c r="C150" s="197"/>
    </row>
    <row r="151" spans="1:3" ht="12" customHeight="1" thickBot="1">
      <c r="A151" s="19" t="s">
        <v>24</v>
      </c>
      <c r="B151" s="111" t="s">
        <v>622</v>
      </c>
      <c r="C151" s="675"/>
    </row>
    <row r="152" spans="1:3" ht="12" customHeight="1" thickBot="1">
      <c r="A152" s="19" t="s">
        <v>25</v>
      </c>
      <c r="B152" s="111" t="s">
        <v>623</v>
      </c>
      <c r="C152" s="675"/>
    </row>
    <row r="153" spans="1:9" ht="15" customHeight="1" thickBot="1">
      <c r="A153" s="19" t="s">
        <v>26</v>
      </c>
      <c r="B153" s="111" t="s">
        <v>624</v>
      </c>
      <c r="C153" s="327">
        <f>+C129+C133+C140+C145+C151+C152</f>
        <v>131748</v>
      </c>
      <c r="F153" s="328"/>
      <c r="G153" s="329"/>
      <c r="H153" s="329"/>
      <c r="I153" s="329"/>
    </row>
    <row r="154" spans="1:3" s="316" customFormat="1" ht="12.75" customHeight="1" thickBot="1">
      <c r="A154" s="217" t="s">
        <v>27</v>
      </c>
      <c r="B154" s="297" t="s">
        <v>625</v>
      </c>
      <c r="C154" s="327">
        <f>+C128+C153</f>
        <v>3140701</v>
      </c>
    </row>
    <row r="155" ht="7.5" customHeight="1"/>
    <row r="156" spans="1:3" ht="15.75">
      <c r="A156" s="840" t="s">
        <v>353</v>
      </c>
      <c r="B156" s="840"/>
      <c r="C156" s="840"/>
    </row>
    <row r="157" spans="1:3" ht="15" customHeight="1" thickBot="1">
      <c r="A157" s="837" t="s">
        <v>151</v>
      </c>
      <c r="B157" s="837"/>
      <c r="C157" s="228" t="s">
        <v>198</v>
      </c>
    </row>
    <row r="158" spans="1:4" ht="13.5" customHeight="1" thickBot="1">
      <c r="A158" s="19">
        <v>1</v>
      </c>
      <c r="B158" s="28" t="s">
        <v>626</v>
      </c>
      <c r="C158" s="219">
        <f>+C62-C128</f>
        <v>-160693</v>
      </c>
      <c r="D158" s="330"/>
    </row>
    <row r="159" spans="1:3" ht="27.75" customHeight="1" thickBot="1">
      <c r="A159" s="19" t="s">
        <v>18</v>
      </c>
      <c r="B159" s="28" t="s">
        <v>627</v>
      </c>
      <c r="C159" s="219">
        <f>+C86-C153</f>
        <v>160693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27/2015.(XI.2.)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73">
    <tabColor rgb="FF92D050"/>
    <pageSetUpPr fitToPage="1"/>
  </sheetPr>
  <dimension ref="A1:F27"/>
  <sheetViews>
    <sheetView workbookViewId="0" topLeftCell="A1">
      <selection activeCell="D12" sqref="D12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4.75" customHeight="1">
      <c r="A1" s="859" t="s">
        <v>3</v>
      </c>
      <c r="B1" s="859"/>
      <c r="C1" s="859"/>
      <c r="D1" s="859"/>
      <c r="E1" s="859"/>
      <c r="F1" s="859"/>
    </row>
    <row r="2" spans="1:6" ht="23.25" customHeight="1" thickBot="1">
      <c r="A2" s="140"/>
      <c r="B2" s="52"/>
      <c r="C2" s="52"/>
      <c r="D2" s="52"/>
      <c r="E2" s="52"/>
      <c r="F2" s="47" t="s">
        <v>63</v>
      </c>
    </row>
    <row r="3" spans="1:6" s="42" customFormat="1" ht="48.75" customHeight="1" thickBot="1">
      <c r="A3" s="141" t="s">
        <v>70</v>
      </c>
      <c r="B3" s="142" t="s">
        <v>68</v>
      </c>
      <c r="C3" s="142" t="s">
        <v>69</v>
      </c>
      <c r="D3" s="142" t="s">
        <v>551</v>
      </c>
      <c r="E3" s="142" t="s">
        <v>550</v>
      </c>
      <c r="F3" s="48" t="s">
        <v>559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746" t="s">
        <v>565</v>
      </c>
      <c r="B5" s="642">
        <v>250738</v>
      </c>
      <c r="C5" s="633" t="s">
        <v>566</v>
      </c>
      <c r="D5" s="642">
        <v>14241</v>
      </c>
      <c r="E5" s="642">
        <v>236497</v>
      </c>
      <c r="F5" s="60">
        <f>B5-D5-E5</f>
        <v>0</v>
      </c>
    </row>
    <row r="6" spans="1:6" ht="15.75" customHeight="1">
      <c r="A6" s="639" t="s">
        <v>716</v>
      </c>
      <c r="B6" s="626">
        <v>2015</v>
      </c>
      <c r="C6" s="633" t="s">
        <v>566</v>
      </c>
      <c r="D6" s="626"/>
      <c r="E6" s="626">
        <v>2015</v>
      </c>
      <c r="F6" s="60"/>
    </row>
    <row r="7" spans="1:6" ht="15.75" customHeight="1">
      <c r="A7" s="746" t="s">
        <v>720</v>
      </c>
      <c r="B7" s="642">
        <v>2200</v>
      </c>
      <c r="C7" s="633" t="s">
        <v>566</v>
      </c>
      <c r="D7" s="642"/>
      <c r="E7" s="642">
        <v>2200</v>
      </c>
      <c r="F7" s="60">
        <f aca="true" t="shared" si="0" ref="F7:F26">B7-D7-E7</f>
        <v>0</v>
      </c>
    </row>
    <row r="8" spans="1:6" ht="15.75" customHeight="1">
      <c r="A8" s="639" t="s">
        <v>567</v>
      </c>
      <c r="B8" s="626">
        <v>1407</v>
      </c>
      <c r="C8" s="633" t="s">
        <v>566</v>
      </c>
      <c r="D8" s="626"/>
      <c r="E8" s="626">
        <v>1407</v>
      </c>
      <c r="F8" s="60">
        <f t="shared" si="0"/>
        <v>0</v>
      </c>
    </row>
    <row r="9" spans="1:6" ht="15.75" customHeight="1">
      <c r="A9" s="639" t="s">
        <v>568</v>
      </c>
      <c r="B9" s="626">
        <v>1016</v>
      </c>
      <c r="C9" s="633" t="s">
        <v>566</v>
      </c>
      <c r="D9" s="626"/>
      <c r="E9" s="626">
        <v>1016</v>
      </c>
      <c r="F9" s="60">
        <f t="shared" si="0"/>
        <v>0</v>
      </c>
    </row>
    <row r="10" spans="1:6" ht="15.75" customHeight="1">
      <c r="A10" s="58"/>
      <c r="B10" s="59"/>
      <c r="C10" s="364"/>
      <c r="D10" s="59"/>
      <c r="E10" s="59"/>
      <c r="F10" s="60">
        <f t="shared" si="0"/>
        <v>0</v>
      </c>
    </row>
    <row r="11" spans="1:6" ht="15.75" customHeight="1">
      <c r="A11" s="58"/>
      <c r="B11" s="59"/>
      <c r="C11" s="364"/>
      <c r="D11" s="59"/>
      <c r="E11" s="59"/>
      <c r="F11" s="60">
        <f t="shared" si="0"/>
        <v>0</v>
      </c>
    </row>
    <row r="12" spans="1:6" ht="15.75" customHeight="1">
      <c r="A12" s="58"/>
      <c r="B12" s="59"/>
      <c r="C12" s="364"/>
      <c r="D12" s="59"/>
      <c r="E12" s="59"/>
      <c r="F12" s="60">
        <f t="shared" si="0"/>
        <v>0</v>
      </c>
    </row>
    <row r="13" spans="1:6" ht="15.75" customHeight="1">
      <c r="A13" s="362"/>
      <c r="B13" s="26"/>
      <c r="C13" s="363"/>
      <c r="D13" s="26"/>
      <c r="E13" s="26"/>
      <c r="F13" s="60">
        <f t="shared" si="0"/>
        <v>0</v>
      </c>
    </row>
    <row r="14" spans="1:6" ht="15.75" customHeight="1">
      <c r="A14" s="361"/>
      <c r="B14" s="26"/>
      <c r="C14" s="363"/>
      <c r="D14" s="26"/>
      <c r="E14" s="26"/>
      <c r="F14" s="60">
        <f t="shared" si="0"/>
        <v>0</v>
      </c>
    </row>
    <row r="15" spans="1:6" ht="15.75" customHeight="1">
      <c r="A15" s="637"/>
      <c r="B15" s="626"/>
      <c r="C15" s="633"/>
      <c r="D15" s="626"/>
      <c r="E15" s="626"/>
      <c r="F15" s="60">
        <f t="shared" si="0"/>
        <v>0</v>
      </c>
    </row>
    <row r="16" spans="1:6" ht="15.75" customHeight="1">
      <c r="A16" s="638"/>
      <c r="B16" s="626"/>
      <c r="C16" s="633"/>
      <c r="D16" s="626"/>
      <c r="E16" s="626"/>
      <c r="F16" s="60">
        <f t="shared" si="0"/>
        <v>0</v>
      </c>
    </row>
    <row r="17" spans="1:6" ht="15.75" customHeight="1">
      <c r="A17" s="639"/>
      <c r="B17" s="626"/>
      <c r="C17" s="633"/>
      <c r="D17" s="626"/>
      <c r="E17" s="626"/>
      <c r="F17" s="60">
        <f t="shared" si="0"/>
        <v>0</v>
      </c>
    </row>
    <row r="18" spans="1:6" ht="15.75" customHeight="1">
      <c r="A18" s="639"/>
      <c r="B18" s="642"/>
      <c r="C18" s="633"/>
      <c r="D18" s="626"/>
      <c r="E18" s="642"/>
      <c r="F18" s="60">
        <f t="shared" si="0"/>
        <v>0</v>
      </c>
    </row>
    <row r="19" spans="1:6" ht="15.75" customHeight="1">
      <c r="A19" s="58"/>
      <c r="B19" s="626"/>
      <c r="C19" s="633"/>
      <c r="D19" s="626"/>
      <c r="E19" s="626"/>
      <c r="F19" s="60">
        <f t="shared" si="0"/>
        <v>0</v>
      </c>
    </row>
    <row r="20" spans="1:6" ht="15.75" customHeight="1">
      <c r="A20" s="639"/>
      <c r="B20" s="642"/>
      <c r="C20" s="633"/>
      <c r="D20" s="626"/>
      <c r="E20" s="642"/>
      <c r="F20" s="60">
        <f t="shared" si="0"/>
        <v>0</v>
      </c>
    </row>
    <row r="21" spans="1:6" ht="15.75" customHeight="1">
      <c r="A21" s="639"/>
      <c r="B21" s="626"/>
      <c r="C21" s="633"/>
      <c r="D21" s="626"/>
      <c r="E21" s="626"/>
      <c r="F21" s="60">
        <f t="shared" si="0"/>
        <v>0</v>
      </c>
    </row>
    <row r="22" spans="1:6" ht="15.75" customHeight="1">
      <c r="A22" s="659"/>
      <c r="B22" s="630"/>
      <c r="C22" s="629"/>
      <c r="D22" s="630"/>
      <c r="E22" s="630"/>
      <c r="F22" s="61">
        <f t="shared" si="0"/>
        <v>0</v>
      </c>
    </row>
    <row r="23" spans="1:6" ht="15.75" customHeight="1">
      <c r="A23" s="659"/>
      <c r="B23" s="630"/>
      <c r="C23" s="629"/>
      <c r="D23" s="630"/>
      <c r="E23" s="630"/>
      <c r="F23" s="61">
        <f t="shared" si="0"/>
        <v>0</v>
      </c>
    </row>
    <row r="24" spans="1:6" ht="15.75" customHeight="1">
      <c r="A24" s="659"/>
      <c r="B24" s="630"/>
      <c r="C24" s="629"/>
      <c r="D24" s="630"/>
      <c r="E24" s="630"/>
      <c r="F24" s="61">
        <f t="shared" si="0"/>
        <v>0</v>
      </c>
    </row>
    <row r="25" spans="1:6" ht="15.75" customHeight="1">
      <c r="A25" s="659"/>
      <c r="B25" s="655"/>
      <c r="C25" s="656"/>
      <c r="D25" s="655"/>
      <c r="E25" s="655"/>
      <c r="F25" s="61">
        <f t="shared" si="0"/>
        <v>0</v>
      </c>
    </row>
    <row r="26" spans="1:6" ht="15.75" customHeight="1" thickBot="1">
      <c r="A26" s="659"/>
      <c r="B26" s="630"/>
      <c r="C26" s="629"/>
      <c r="D26" s="630"/>
      <c r="E26" s="630"/>
      <c r="F26" s="61">
        <f t="shared" si="0"/>
        <v>0</v>
      </c>
    </row>
    <row r="27" spans="1:6" s="57" customFormat="1" ht="18" customHeight="1" thickBot="1">
      <c r="A27" s="143" t="s">
        <v>66</v>
      </c>
      <c r="B27" s="144">
        <f>SUM(B5:B26)</f>
        <v>257376</v>
      </c>
      <c r="C27" s="107"/>
      <c r="D27" s="144">
        <f>SUM(D5:D26)</f>
        <v>14241</v>
      </c>
      <c r="E27" s="144">
        <f>SUM(E5:E26)</f>
        <v>243135</v>
      </c>
      <c r="F27" s="62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10. melléklet a 27/2015.(XI.2.) 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60">
    <tabColor rgb="FF92D050"/>
  </sheetPr>
  <dimension ref="A1:H51"/>
  <sheetViews>
    <sheetView tabSelected="1" workbookViewId="0" topLeftCell="A16">
      <selection activeCell="B41" sqref="B41"/>
    </sheetView>
  </sheetViews>
  <sheetFormatPr defaultColWidth="9.00390625" defaultRowHeight="12.75"/>
  <cols>
    <col min="1" max="1" width="38.625" style="44" customWidth="1"/>
    <col min="2" max="5" width="13.875" style="44" customWidth="1"/>
    <col min="6" max="16384" width="9.375" style="44" customWidth="1"/>
  </cols>
  <sheetData>
    <row r="1" spans="1:5" ht="12.75">
      <c r="A1" s="155"/>
      <c r="B1" s="155"/>
      <c r="C1" s="155"/>
      <c r="D1" s="155"/>
      <c r="E1" s="155"/>
    </row>
    <row r="2" spans="1:5" ht="28.5" customHeight="1">
      <c r="A2" s="156" t="s">
        <v>136</v>
      </c>
      <c r="B2" s="860" t="s">
        <v>665</v>
      </c>
      <c r="C2" s="860"/>
      <c r="D2" s="860"/>
      <c r="E2" s="860"/>
    </row>
    <row r="3" spans="1:5" ht="14.25" thickBot="1">
      <c r="A3" s="155"/>
      <c r="B3" s="155"/>
      <c r="C3" s="155"/>
      <c r="D3" s="861" t="s">
        <v>129</v>
      </c>
      <c r="E3" s="861"/>
    </row>
    <row r="4" spans="1:5" ht="15" customHeight="1" thickBot="1">
      <c r="A4" s="157" t="s">
        <v>128</v>
      </c>
      <c r="B4" s="158" t="s">
        <v>219</v>
      </c>
      <c r="C4" s="158" t="s">
        <v>220</v>
      </c>
      <c r="D4" s="158" t="s">
        <v>459</v>
      </c>
      <c r="E4" s="159" t="s">
        <v>50</v>
      </c>
    </row>
    <row r="5" spans="1:5" ht="12.75">
      <c r="A5" s="160" t="s">
        <v>130</v>
      </c>
      <c r="B5" s="75"/>
      <c r="C5" s="75"/>
      <c r="D5" s="75"/>
      <c r="E5" s="161">
        <f aca="true" t="shared" si="0" ref="E5:E11">SUM(B5:D5)</f>
        <v>0</v>
      </c>
    </row>
    <row r="6" spans="1:5" ht="12.75">
      <c r="A6" s="162" t="s">
        <v>143</v>
      </c>
      <c r="B6" s="76"/>
      <c r="C6" s="76"/>
      <c r="D6" s="76"/>
      <c r="E6" s="163">
        <f t="shared" si="0"/>
        <v>0</v>
      </c>
    </row>
    <row r="7" spans="1:5" ht="12.75">
      <c r="A7" s="164" t="s">
        <v>131</v>
      </c>
      <c r="B7" s="77">
        <v>2085</v>
      </c>
      <c r="C7" s="77"/>
      <c r="D7" s="77"/>
      <c r="E7" s="165">
        <f t="shared" si="0"/>
        <v>2085</v>
      </c>
    </row>
    <row r="8" spans="1:5" ht="12.75">
      <c r="A8" s="164" t="s">
        <v>144</v>
      </c>
      <c r="B8" s="77"/>
      <c r="C8" s="77"/>
      <c r="D8" s="77"/>
      <c r="E8" s="165">
        <f t="shared" si="0"/>
        <v>0</v>
      </c>
    </row>
    <row r="9" spans="1:5" ht="12.75">
      <c r="A9" s="164" t="s">
        <v>132</v>
      </c>
      <c r="B9" s="77"/>
      <c r="C9" s="77"/>
      <c r="D9" s="77"/>
      <c r="E9" s="165">
        <f t="shared" si="0"/>
        <v>0</v>
      </c>
    </row>
    <row r="10" spans="1:5" ht="12.75">
      <c r="A10" s="164" t="s">
        <v>133</v>
      </c>
      <c r="B10" s="77"/>
      <c r="C10" s="77"/>
      <c r="D10" s="77"/>
      <c r="E10" s="165">
        <f t="shared" si="0"/>
        <v>0</v>
      </c>
    </row>
    <row r="11" spans="1:5" ht="13.5" thickBot="1">
      <c r="A11" s="78"/>
      <c r="B11" s="79"/>
      <c r="C11" s="79"/>
      <c r="D11" s="79"/>
      <c r="E11" s="165">
        <f t="shared" si="0"/>
        <v>0</v>
      </c>
    </row>
    <row r="12" spans="1:5" ht="13.5" thickBot="1">
      <c r="A12" s="166" t="s">
        <v>135</v>
      </c>
      <c r="B12" s="167">
        <f>B5+SUM(B7:B11)</f>
        <v>2085</v>
      </c>
      <c r="C12" s="167">
        <f>C5+SUM(C7:C11)</f>
        <v>0</v>
      </c>
      <c r="D12" s="167">
        <f>D5+SUM(D7:D11)</f>
        <v>0</v>
      </c>
      <c r="E12" s="168">
        <f>E5+SUM(E7:E11)</f>
        <v>2085</v>
      </c>
    </row>
    <row r="13" spans="1:5" ht="13.5" thickBot="1">
      <c r="A13" s="46"/>
      <c r="B13" s="46"/>
      <c r="C13" s="46"/>
      <c r="D13" s="46"/>
      <c r="E13" s="46"/>
    </row>
    <row r="14" spans="1:5" ht="15" customHeight="1" thickBot="1">
      <c r="A14" s="157" t="s">
        <v>134</v>
      </c>
      <c r="B14" s="158" t="s">
        <v>219</v>
      </c>
      <c r="C14" s="158" t="s">
        <v>220</v>
      </c>
      <c r="D14" s="158" t="s">
        <v>459</v>
      </c>
      <c r="E14" s="159" t="s">
        <v>50</v>
      </c>
    </row>
    <row r="15" spans="1:5" ht="12.75">
      <c r="A15" s="160" t="s">
        <v>139</v>
      </c>
      <c r="B15" s="75">
        <v>461</v>
      </c>
      <c r="C15" s="75"/>
      <c r="D15" s="75"/>
      <c r="E15" s="161">
        <f aca="true" t="shared" si="1" ref="E15:E21">SUM(B15:D15)</f>
        <v>461</v>
      </c>
    </row>
    <row r="16" spans="1:5" ht="12.75">
      <c r="A16" s="169" t="s">
        <v>140</v>
      </c>
      <c r="B16" s="77"/>
      <c r="C16" s="77"/>
      <c r="D16" s="77"/>
      <c r="E16" s="165">
        <f t="shared" si="1"/>
        <v>0</v>
      </c>
    </row>
    <row r="17" spans="1:5" ht="12.75">
      <c r="A17" s="164" t="s">
        <v>141</v>
      </c>
      <c r="B17" s="77">
        <v>141</v>
      </c>
      <c r="C17" s="77"/>
      <c r="D17" s="77"/>
      <c r="E17" s="165">
        <f t="shared" si="1"/>
        <v>141</v>
      </c>
    </row>
    <row r="18" spans="1:5" ht="12.75">
      <c r="A18" s="164" t="s">
        <v>142</v>
      </c>
      <c r="B18" s="77"/>
      <c r="C18" s="77"/>
      <c r="D18" s="77"/>
      <c r="E18" s="165">
        <f t="shared" si="1"/>
        <v>0</v>
      </c>
    </row>
    <row r="19" spans="1:5" ht="12.75">
      <c r="A19" s="80"/>
      <c r="B19" s="77"/>
      <c r="C19" s="77"/>
      <c r="D19" s="77"/>
      <c r="E19" s="165">
        <f t="shared" si="1"/>
        <v>0</v>
      </c>
    </row>
    <row r="20" spans="1:5" ht="12.75">
      <c r="A20" s="80"/>
      <c r="B20" s="77"/>
      <c r="C20" s="77"/>
      <c r="D20" s="77"/>
      <c r="E20" s="165">
        <f t="shared" si="1"/>
        <v>0</v>
      </c>
    </row>
    <row r="21" spans="1:5" ht="13.5" thickBot="1">
      <c r="A21" s="78"/>
      <c r="B21" s="79"/>
      <c r="C21" s="79"/>
      <c r="D21" s="79"/>
      <c r="E21" s="165">
        <f t="shared" si="1"/>
        <v>0</v>
      </c>
    </row>
    <row r="22" spans="1:5" ht="13.5" thickBot="1">
      <c r="A22" s="166" t="s">
        <v>52</v>
      </c>
      <c r="B22" s="167">
        <f>SUM(B15:B21)</f>
        <v>602</v>
      </c>
      <c r="C22" s="167">
        <f>SUM(C15:C21)</f>
        <v>0</v>
      </c>
      <c r="D22" s="167">
        <f>SUM(D15:D21)</f>
        <v>0</v>
      </c>
      <c r="E22" s="168">
        <f>SUM(E15:E21)</f>
        <v>602</v>
      </c>
    </row>
    <row r="23" spans="1:5" ht="12.75">
      <c r="A23" s="155"/>
      <c r="B23" s="155"/>
      <c r="C23" s="155"/>
      <c r="D23" s="155"/>
      <c r="E23" s="155"/>
    </row>
    <row r="24" spans="1:5" ht="28.5" customHeight="1">
      <c r="A24" s="156" t="s">
        <v>136</v>
      </c>
      <c r="B24" s="860" t="s">
        <v>666</v>
      </c>
      <c r="C24" s="860"/>
      <c r="D24" s="860"/>
      <c r="E24" s="860"/>
    </row>
    <row r="25" spans="1:5" ht="14.25" thickBot="1">
      <c r="A25" s="155"/>
      <c r="B25" s="155"/>
      <c r="C25" s="155"/>
      <c r="D25" s="861" t="s">
        <v>129</v>
      </c>
      <c r="E25" s="861"/>
    </row>
    <row r="26" spans="1:5" ht="13.5" thickBot="1">
      <c r="A26" s="157" t="s">
        <v>128</v>
      </c>
      <c r="B26" s="158" t="s">
        <v>219</v>
      </c>
      <c r="C26" s="158" t="s">
        <v>220</v>
      </c>
      <c r="D26" s="158" t="s">
        <v>459</v>
      </c>
      <c r="E26" s="159" t="s">
        <v>50</v>
      </c>
    </row>
    <row r="27" spans="1:5" ht="12.75">
      <c r="A27" s="160" t="s">
        <v>130</v>
      </c>
      <c r="B27" s="75">
        <v>250</v>
      </c>
      <c r="C27" s="75"/>
      <c r="D27" s="75"/>
      <c r="E27" s="161">
        <f aca="true" t="shared" si="2" ref="E27:E33">SUM(B27:D27)</f>
        <v>250</v>
      </c>
    </row>
    <row r="28" spans="1:5" ht="12.75">
      <c r="A28" s="162" t="s">
        <v>143</v>
      </c>
      <c r="B28" s="76"/>
      <c r="C28" s="76"/>
      <c r="D28" s="76"/>
      <c r="E28" s="163">
        <f t="shared" si="2"/>
        <v>0</v>
      </c>
    </row>
    <row r="29" spans="1:5" ht="12.75">
      <c r="A29" s="164" t="s">
        <v>131</v>
      </c>
      <c r="B29" s="77">
        <v>404865</v>
      </c>
      <c r="C29" s="77"/>
      <c r="D29" s="77"/>
      <c r="E29" s="165">
        <f t="shared" si="2"/>
        <v>404865</v>
      </c>
    </row>
    <row r="30" spans="1:5" ht="12.75">
      <c r="A30" s="164" t="s">
        <v>144</v>
      </c>
      <c r="B30" s="77"/>
      <c r="C30" s="77"/>
      <c r="D30" s="77"/>
      <c r="E30" s="165">
        <f t="shared" si="2"/>
        <v>0</v>
      </c>
    </row>
    <row r="31" spans="1:5" ht="12.75">
      <c r="A31" s="164" t="s">
        <v>132</v>
      </c>
      <c r="B31" s="621"/>
      <c r="C31" s="77"/>
      <c r="D31" s="77"/>
      <c r="E31" s="165">
        <f t="shared" si="2"/>
        <v>0</v>
      </c>
    </row>
    <row r="32" spans="1:5" ht="12.75">
      <c r="A32" s="164" t="s">
        <v>133</v>
      </c>
      <c r="B32" s="77"/>
      <c r="C32" s="77"/>
      <c r="D32" s="77"/>
      <c r="E32" s="165">
        <f t="shared" si="2"/>
        <v>0</v>
      </c>
    </row>
    <row r="33" spans="1:5" ht="13.5" thickBot="1">
      <c r="A33" s="78"/>
      <c r="B33" s="79"/>
      <c r="C33" s="79"/>
      <c r="D33" s="79"/>
      <c r="E33" s="165">
        <f t="shared" si="2"/>
        <v>0</v>
      </c>
    </row>
    <row r="34" spans="1:5" ht="13.5" thickBot="1">
      <c r="A34" s="166" t="s">
        <v>135</v>
      </c>
      <c r="B34" s="167">
        <f>B27+SUM(B29:B33)</f>
        <v>405115</v>
      </c>
      <c r="C34" s="167">
        <f>C27+SUM(C29:C33)</f>
        <v>0</v>
      </c>
      <c r="D34" s="167">
        <f>D27+SUM(D29:D33)</f>
        <v>0</v>
      </c>
      <c r="E34" s="168">
        <f>E27+SUM(E29:E33)</f>
        <v>405115</v>
      </c>
    </row>
    <row r="35" spans="1:5" ht="13.5" thickBot="1">
      <c r="A35" s="46"/>
      <c r="B35" s="46"/>
      <c r="C35" s="46"/>
      <c r="D35" s="46"/>
      <c r="E35" s="46"/>
    </row>
    <row r="36" spans="1:5" ht="13.5" thickBot="1">
      <c r="A36" s="157" t="s">
        <v>134</v>
      </c>
      <c r="B36" s="158" t="s">
        <v>219</v>
      </c>
      <c r="C36" s="158" t="s">
        <v>220</v>
      </c>
      <c r="D36" s="158" t="s">
        <v>459</v>
      </c>
      <c r="E36" s="159" t="s">
        <v>50</v>
      </c>
    </row>
    <row r="37" spans="1:5" ht="12.75">
      <c r="A37" s="160" t="s">
        <v>139</v>
      </c>
      <c r="B37" s="75">
        <v>566</v>
      </c>
      <c r="C37" s="75"/>
      <c r="D37" s="75"/>
      <c r="E37" s="161">
        <f aca="true" t="shared" si="3" ref="E37:E43">SUM(B37:D37)</f>
        <v>566</v>
      </c>
    </row>
    <row r="38" spans="1:5" ht="12.75">
      <c r="A38" s="823" t="s">
        <v>140</v>
      </c>
      <c r="B38" s="621">
        <v>298881</v>
      </c>
      <c r="C38" s="621"/>
      <c r="D38" s="621"/>
      <c r="E38" s="622">
        <f t="shared" si="3"/>
        <v>298881</v>
      </c>
    </row>
    <row r="39" spans="1:5" ht="12.75">
      <c r="A39" s="164" t="s">
        <v>141</v>
      </c>
      <c r="B39" s="77">
        <v>28742</v>
      </c>
      <c r="C39" s="77"/>
      <c r="D39" s="77"/>
      <c r="E39" s="165">
        <f t="shared" si="3"/>
        <v>28742</v>
      </c>
    </row>
    <row r="40" spans="1:5" ht="12.75">
      <c r="A40" s="164" t="s">
        <v>142</v>
      </c>
      <c r="B40" s="77"/>
      <c r="C40" s="77"/>
      <c r="D40" s="77"/>
      <c r="E40" s="165">
        <f t="shared" si="3"/>
        <v>0</v>
      </c>
    </row>
    <row r="41" spans="1:5" ht="12.75">
      <c r="A41" s="80" t="s">
        <v>763</v>
      </c>
      <c r="B41" s="77">
        <v>9434</v>
      </c>
      <c r="C41" s="77"/>
      <c r="D41" s="77"/>
      <c r="E41" s="165">
        <f t="shared" si="3"/>
        <v>9434</v>
      </c>
    </row>
    <row r="42" spans="1:5" ht="12.75">
      <c r="A42" s="806" t="s">
        <v>769</v>
      </c>
      <c r="B42" s="621">
        <v>17492</v>
      </c>
      <c r="C42" s="621"/>
      <c r="D42" s="621"/>
      <c r="E42" s="622">
        <f t="shared" si="3"/>
        <v>17492</v>
      </c>
    </row>
    <row r="43" spans="1:5" ht="13.5" thickBot="1">
      <c r="A43" s="821" t="s">
        <v>770</v>
      </c>
      <c r="B43" s="822">
        <v>50000</v>
      </c>
      <c r="C43" s="822"/>
      <c r="D43" s="822"/>
      <c r="E43" s="622">
        <f t="shared" si="3"/>
        <v>50000</v>
      </c>
    </row>
    <row r="44" spans="1:5" ht="13.5" thickBot="1">
      <c r="A44" s="166" t="s">
        <v>52</v>
      </c>
      <c r="B44" s="167">
        <f>SUM(B37:B43)</f>
        <v>405115</v>
      </c>
      <c r="C44" s="167">
        <f>SUM(C37:C43)</f>
        <v>0</v>
      </c>
      <c r="D44" s="167">
        <f>SUM(D37:D43)</f>
        <v>0</v>
      </c>
      <c r="E44" s="168">
        <f>SUM(E37:E43)</f>
        <v>405115</v>
      </c>
    </row>
    <row r="45" spans="1:5" ht="12.75">
      <c r="A45" s="155"/>
      <c r="B45" s="155"/>
      <c r="C45" s="155"/>
      <c r="D45" s="155"/>
      <c r="E45" s="155"/>
    </row>
    <row r="46" spans="1:5" ht="15.75">
      <c r="A46" s="867" t="s">
        <v>553</v>
      </c>
      <c r="B46" s="867"/>
      <c r="C46" s="867"/>
      <c r="D46" s="867"/>
      <c r="E46" s="867"/>
    </row>
    <row r="47" spans="1:5" ht="13.5" thickBot="1">
      <c r="A47" s="155"/>
      <c r="B47" s="155"/>
      <c r="C47" s="155"/>
      <c r="D47" s="155"/>
      <c r="E47" s="155"/>
    </row>
    <row r="48" spans="1:8" ht="13.5" thickBot="1">
      <c r="A48" s="872" t="s">
        <v>137</v>
      </c>
      <c r="B48" s="873"/>
      <c r="C48" s="874"/>
      <c r="D48" s="870" t="s">
        <v>145</v>
      </c>
      <c r="E48" s="871"/>
      <c r="H48" s="45"/>
    </row>
    <row r="49" spans="1:5" ht="12.75">
      <c r="A49" s="875"/>
      <c r="B49" s="876"/>
      <c r="C49" s="877"/>
      <c r="D49" s="835"/>
      <c r="E49" s="834"/>
    </row>
    <row r="50" spans="1:5" ht="13.5" thickBot="1">
      <c r="A50" s="878"/>
      <c r="B50" s="879"/>
      <c r="C50" s="880"/>
      <c r="D50" s="865"/>
      <c r="E50" s="866"/>
    </row>
    <row r="51" spans="1:5" ht="13.5" thickBot="1">
      <c r="A51" s="862" t="s">
        <v>52</v>
      </c>
      <c r="B51" s="863"/>
      <c r="C51" s="864"/>
      <c r="D51" s="868">
        <f>SUM(D49:E50)</f>
        <v>0</v>
      </c>
      <c r="E51" s="869"/>
    </row>
  </sheetData>
  <sheetProtection/>
  <mergeCells count="13"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  <mergeCell ref="B2:E2"/>
    <mergeCell ref="B24:E24"/>
    <mergeCell ref="D3:E3"/>
    <mergeCell ref="D25:E25"/>
  </mergeCells>
  <conditionalFormatting sqref="E27:E34 B34:D34 E37:E44 B44:D44 D51:E51 E5:E12 B12:D12 B22:E22 E15:E21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11. melléklet a 27/2015.(XI.2.)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2">
    <tabColor rgb="FF92D050"/>
  </sheetPr>
  <dimension ref="A1:H51"/>
  <sheetViews>
    <sheetView workbookViewId="0" topLeftCell="A1">
      <selection activeCell="J29" sqref="J29"/>
    </sheetView>
  </sheetViews>
  <sheetFormatPr defaultColWidth="9.00390625" defaultRowHeight="12.75"/>
  <cols>
    <col min="1" max="1" width="38.625" style="44" customWidth="1"/>
    <col min="2" max="5" width="13.875" style="44" customWidth="1"/>
    <col min="6" max="16384" width="9.375" style="44" customWidth="1"/>
  </cols>
  <sheetData>
    <row r="1" spans="1:5" ht="12.75">
      <c r="A1" s="155"/>
      <c r="B1" s="155"/>
      <c r="C1" s="155"/>
      <c r="D1" s="155"/>
      <c r="E1" s="155"/>
    </row>
    <row r="2" spans="1:5" ht="28.5" customHeight="1">
      <c r="A2" s="156" t="s">
        <v>136</v>
      </c>
      <c r="B2" s="860" t="s">
        <v>667</v>
      </c>
      <c r="C2" s="860"/>
      <c r="D2" s="860"/>
      <c r="E2" s="860"/>
    </row>
    <row r="3" spans="1:5" ht="14.25" thickBot="1">
      <c r="A3" s="155"/>
      <c r="B3" s="155"/>
      <c r="C3" s="155"/>
      <c r="D3" s="861" t="s">
        <v>129</v>
      </c>
      <c r="E3" s="861"/>
    </row>
    <row r="4" spans="1:5" ht="15" customHeight="1" thickBot="1">
      <c r="A4" s="157" t="s">
        <v>128</v>
      </c>
      <c r="B4" s="158" t="s">
        <v>219</v>
      </c>
      <c r="C4" s="158" t="s">
        <v>220</v>
      </c>
      <c r="D4" s="158" t="s">
        <v>459</v>
      </c>
      <c r="E4" s="159" t="s">
        <v>50</v>
      </c>
    </row>
    <row r="5" spans="1:5" ht="12.75">
      <c r="A5" s="160" t="s">
        <v>130</v>
      </c>
      <c r="B5" s="75">
        <v>7240</v>
      </c>
      <c r="C5" s="75"/>
      <c r="D5" s="75"/>
      <c r="E5" s="161">
        <f aca="true" t="shared" si="0" ref="E5:E11">SUM(B5:D5)</f>
        <v>7240</v>
      </c>
    </row>
    <row r="6" spans="1:5" ht="12.75">
      <c r="A6" s="162" t="s">
        <v>143</v>
      </c>
      <c r="B6" s="76">
        <v>7240</v>
      </c>
      <c r="C6" s="76"/>
      <c r="D6" s="76"/>
      <c r="E6" s="163">
        <f t="shared" si="0"/>
        <v>7240</v>
      </c>
    </row>
    <row r="7" spans="1:5" ht="12.75">
      <c r="A7" s="164" t="s">
        <v>131</v>
      </c>
      <c r="B7" s="77">
        <v>1118</v>
      </c>
      <c r="C7" s="77"/>
      <c r="D7" s="77"/>
      <c r="E7" s="165">
        <f t="shared" si="0"/>
        <v>1118</v>
      </c>
    </row>
    <row r="8" spans="1:5" ht="12.75">
      <c r="A8" s="164" t="s">
        <v>144</v>
      </c>
      <c r="B8" s="77"/>
      <c r="C8" s="77"/>
      <c r="D8" s="77"/>
      <c r="E8" s="165">
        <f t="shared" si="0"/>
        <v>0</v>
      </c>
    </row>
    <row r="9" spans="1:5" ht="12.75">
      <c r="A9" s="164" t="s">
        <v>132</v>
      </c>
      <c r="B9" s="77"/>
      <c r="C9" s="77"/>
      <c r="D9" s="77"/>
      <c r="E9" s="165">
        <f t="shared" si="0"/>
        <v>0</v>
      </c>
    </row>
    <row r="10" spans="1:5" ht="12.75">
      <c r="A10" s="164" t="s">
        <v>133</v>
      </c>
      <c r="B10" s="77"/>
      <c r="C10" s="77"/>
      <c r="D10" s="77"/>
      <c r="E10" s="165">
        <f t="shared" si="0"/>
        <v>0</v>
      </c>
    </row>
    <row r="11" spans="1:5" ht="13.5" thickBot="1">
      <c r="A11" s="78"/>
      <c r="B11" s="79"/>
      <c r="C11" s="79"/>
      <c r="D11" s="79"/>
      <c r="E11" s="165">
        <f t="shared" si="0"/>
        <v>0</v>
      </c>
    </row>
    <row r="12" spans="1:5" ht="13.5" thickBot="1">
      <c r="A12" s="166" t="s">
        <v>135</v>
      </c>
      <c r="B12" s="167">
        <f>B5+SUM(B7:B11)</f>
        <v>8358</v>
      </c>
      <c r="C12" s="167">
        <f>C5+SUM(C7:C11)</f>
        <v>0</v>
      </c>
      <c r="D12" s="167">
        <f>D5+SUM(D7:D11)</f>
        <v>0</v>
      </c>
      <c r="E12" s="168">
        <f>E5+SUM(E7:E11)</f>
        <v>8358</v>
      </c>
    </row>
    <row r="13" spans="1:5" ht="13.5" thickBot="1">
      <c r="A13" s="46"/>
      <c r="B13" s="46"/>
      <c r="C13" s="46"/>
      <c r="D13" s="46"/>
      <c r="E13" s="46"/>
    </row>
    <row r="14" spans="1:5" ht="15" customHeight="1" thickBot="1">
      <c r="A14" s="157" t="s">
        <v>134</v>
      </c>
      <c r="B14" s="158" t="s">
        <v>219</v>
      </c>
      <c r="C14" s="158" t="s">
        <v>220</v>
      </c>
      <c r="D14" s="158" t="s">
        <v>459</v>
      </c>
      <c r="E14" s="159" t="s">
        <v>50</v>
      </c>
    </row>
    <row r="15" spans="1:5" ht="12.75">
      <c r="A15" s="160" t="s">
        <v>139</v>
      </c>
      <c r="B15" s="619"/>
      <c r="C15" s="75"/>
      <c r="D15" s="75"/>
      <c r="E15" s="620">
        <f aca="true" t="shared" si="1" ref="E15:E21">SUM(B15:D15)</f>
        <v>0</v>
      </c>
    </row>
    <row r="16" spans="1:5" ht="12.75">
      <c r="A16" s="169" t="s">
        <v>140</v>
      </c>
      <c r="B16" s="77"/>
      <c r="C16" s="77"/>
      <c r="D16" s="77"/>
      <c r="E16" s="165">
        <f t="shared" si="1"/>
        <v>0</v>
      </c>
    </row>
    <row r="17" spans="1:5" ht="12.75">
      <c r="A17" s="164" t="s">
        <v>141</v>
      </c>
      <c r="B17" s="621"/>
      <c r="C17" s="77"/>
      <c r="D17" s="77"/>
      <c r="E17" s="622">
        <f t="shared" si="1"/>
        <v>0</v>
      </c>
    </row>
    <row r="18" spans="1:5" ht="12.75">
      <c r="A18" s="164" t="s">
        <v>142</v>
      </c>
      <c r="B18" s="77"/>
      <c r="C18" s="77"/>
      <c r="D18" s="77"/>
      <c r="E18" s="165">
        <f t="shared" si="1"/>
        <v>0</v>
      </c>
    </row>
    <row r="19" spans="1:5" ht="12.75">
      <c r="A19" s="80"/>
      <c r="B19" s="77"/>
      <c r="C19" s="77"/>
      <c r="D19" s="77"/>
      <c r="E19" s="165">
        <f t="shared" si="1"/>
        <v>0</v>
      </c>
    </row>
    <row r="20" spans="1:5" ht="12.75">
      <c r="A20" s="80"/>
      <c r="B20" s="77"/>
      <c r="C20" s="77"/>
      <c r="D20" s="77"/>
      <c r="E20" s="165">
        <f t="shared" si="1"/>
        <v>0</v>
      </c>
    </row>
    <row r="21" spans="1:5" ht="13.5" thickBot="1">
      <c r="A21" s="78"/>
      <c r="B21" s="79"/>
      <c r="C21" s="79"/>
      <c r="D21" s="79"/>
      <c r="E21" s="165">
        <f t="shared" si="1"/>
        <v>0</v>
      </c>
    </row>
    <row r="22" spans="1:5" ht="13.5" thickBot="1">
      <c r="A22" s="166" t="s">
        <v>52</v>
      </c>
      <c r="B22" s="167">
        <f>SUM(B15:B21)</f>
        <v>0</v>
      </c>
      <c r="C22" s="167">
        <f>SUM(C15:C21)</f>
        <v>0</v>
      </c>
      <c r="D22" s="167">
        <f>SUM(D15:D21)</f>
        <v>0</v>
      </c>
      <c r="E22" s="168">
        <f>SUM(E15:E21)</f>
        <v>0</v>
      </c>
    </row>
    <row r="23" spans="1:5" ht="12.75">
      <c r="A23" s="155"/>
      <c r="B23" s="155"/>
      <c r="C23" s="155"/>
      <c r="D23" s="155"/>
      <c r="E23" s="155"/>
    </row>
    <row r="24" spans="1:5" ht="28.5" customHeight="1">
      <c r="A24" s="156" t="s">
        <v>136</v>
      </c>
      <c r="B24" s="860" t="s">
        <v>744</v>
      </c>
      <c r="C24" s="860"/>
      <c r="D24" s="860"/>
      <c r="E24" s="860"/>
    </row>
    <row r="25" spans="1:5" ht="14.25" thickBot="1">
      <c r="A25" s="155"/>
      <c r="B25" s="155"/>
      <c r="C25" s="155"/>
      <c r="D25" s="861" t="s">
        <v>129</v>
      </c>
      <c r="E25" s="861"/>
    </row>
    <row r="26" spans="1:5" ht="13.5" thickBot="1">
      <c r="A26" s="157" t="s">
        <v>128</v>
      </c>
      <c r="B26" s="158" t="s">
        <v>219</v>
      </c>
      <c r="C26" s="158" t="s">
        <v>220</v>
      </c>
      <c r="D26" s="158" t="s">
        <v>459</v>
      </c>
      <c r="E26" s="159" t="s">
        <v>50</v>
      </c>
    </row>
    <row r="27" spans="1:5" ht="12.75">
      <c r="A27" s="160" t="s">
        <v>130</v>
      </c>
      <c r="B27" s="75"/>
      <c r="C27" s="75"/>
      <c r="D27" s="75"/>
      <c r="E27" s="161">
        <f aca="true" t="shared" si="2" ref="E27:E33">SUM(B27:D27)</f>
        <v>0</v>
      </c>
    </row>
    <row r="28" spans="1:5" ht="12.75">
      <c r="A28" s="162" t="s">
        <v>143</v>
      </c>
      <c r="B28" s="76"/>
      <c r="C28" s="76"/>
      <c r="D28" s="76"/>
      <c r="E28" s="163">
        <f t="shared" si="2"/>
        <v>0</v>
      </c>
    </row>
    <row r="29" spans="1:5" ht="12.75">
      <c r="A29" s="164" t="s">
        <v>131</v>
      </c>
      <c r="B29" s="77">
        <v>42629</v>
      </c>
      <c r="C29" s="77"/>
      <c r="D29" s="77"/>
      <c r="E29" s="165">
        <f t="shared" si="2"/>
        <v>42629</v>
      </c>
    </row>
    <row r="30" spans="1:5" ht="12.75">
      <c r="A30" s="164" t="s">
        <v>144</v>
      </c>
      <c r="B30" s="77"/>
      <c r="C30" s="77"/>
      <c r="D30" s="77"/>
      <c r="E30" s="165">
        <f t="shared" si="2"/>
        <v>0</v>
      </c>
    </row>
    <row r="31" spans="1:5" ht="12.75">
      <c r="A31" s="164" t="s">
        <v>132</v>
      </c>
      <c r="B31" s="77"/>
      <c r="C31" s="77"/>
      <c r="D31" s="77"/>
      <c r="E31" s="165">
        <f t="shared" si="2"/>
        <v>0</v>
      </c>
    </row>
    <row r="32" spans="1:5" ht="12.75">
      <c r="A32" s="164" t="s">
        <v>133</v>
      </c>
      <c r="B32" s="77"/>
      <c r="C32" s="77"/>
      <c r="D32" s="77"/>
      <c r="E32" s="165">
        <f t="shared" si="2"/>
        <v>0</v>
      </c>
    </row>
    <row r="33" spans="1:5" ht="13.5" thickBot="1">
      <c r="A33" s="78"/>
      <c r="B33" s="79"/>
      <c r="C33" s="79"/>
      <c r="D33" s="79"/>
      <c r="E33" s="165">
        <f t="shared" si="2"/>
        <v>0</v>
      </c>
    </row>
    <row r="34" spans="1:5" ht="13.5" thickBot="1">
      <c r="A34" s="166" t="s">
        <v>135</v>
      </c>
      <c r="B34" s="167">
        <f>B27+SUM(B29:B33)</f>
        <v>42629</v>
      </c>
      <c r="C34" s="167">
        <f>C27+SUM(C29:C33)</f>
        <v>0</v>
      </c>
      <c r="D34" s="167">
        <f>D27+SUM(D29:D33)</f>
        <v>0</v>
      </c>
      <c r="E34" s="168">
        <f>E27+SUM(E29:E33)</f>
        <v>42629</v>
      </c>
    </row>
    <row r="35" spans="1:5" ht="13.5" thickBot="1">
      <c r="A35" s="46"/>
      <c r="B35" s="46"/>
      <c r="C35" s="46"/>
      <c r="D35" s="46"/>
      <c r="E35" s="46"/>
    </row>
    <row r="36" spans="1:5" ht="13.5" thickBot="1">
      <c r="A36" s="157" t="s">
        <v>134</v>
      </c>
      <c r="B36" s="158" t="s">
        <v>219</v>
      </c>
      <c r="C36" s="158" t="s">
        <v>220</v>
      </c>
      <c r="D36" s="158" t="s">
        <v>459</v>
      </c>
      <c r="E36" s="159" t="s">
        <v>50</v>
      </c>
    </row>
    <row r="37" spans="1:5" ht="12.75">
      <c r="A37" s="160" t="s">
        <v>139</v>
      </c>
      <c r="B37" s="75"/>
      <c r="C37" s="75"/>
      <c r="D37" s="75"/>
      <c r="E37" s="161">
        <f aca="true" t="shared" si="3" ref="E37:E43">SUM(B37:D37)</f>
        <v>0</v>
      </c>
    </row>
    <row r="38" spans="1:5" ht="12.75">
      <c r="A38" s="823" t="s">
        <v>140</v>
      </c>
      <c r="B38" s="621">
        <v>42629</v>
      </c>
      <c r="C38" s="621"/>
      <c r="D38" s="621"/>
      <c r="E38" s="622">
        <f t="shared" si="3"/>
        <v>42629</v>
      </c>
    </row>
    <row r="39" spans="1:5" ht="12.75">
      <c r="A39" s="164" t="s">
        <v>141</v>
      </c>
      <c r="B39" s="77"/>
      <c r="C39" s="77"/>
      <c r="D39" s="77"/>
      <c r="E39" s="165">
        <f t="shared" si="3"/>
        <v>0</v>
      </c>
    </row>
    <row r="40" spans="1:5" ht="12.75">
      <c r="A40" s="164" t="s">
        <v>142</v>
      </c>
      <c r="B40" s="77"/>
      <c r="C40" s="77"/>
      <c r="D40" s="77"/>
      <c r="E40" s="165">
        <f t="shared" si="3"/>
        <v>0</v>
      </c>
    </row>
    <row r="41" spans="1:5" ht="12.75">
      <c r="A41" s="80"/>
      <c r="B41" s="77"/>
      <c r="C41" s="77"/>
      <c r="D41" s="77"/>
      <c r="E41" s="165">
        <f t="shared" si="3"/>
        <v>0</v>
      </c>
    </row>
    <row r="42" spans="1:5" ht="12.75">
      <c r="A42" s="80"/>
      <c r="B42" s="77"/>
      <c r="C42" s="77"/>
      <c r="D42" s="77"/>
      <c r="E42" s="165">
        <f t="shared" si="3"/>
        <v>0</v>
      </c>
    </row>
    <row r="43" spans="1:5" ht="13.5" thickBot="1">
      <c r="A43" s="78"/>
      <c r="B43" s="79"/>
      <c r="C43" s="79"/>
      <c r="D43" s="79"/>
      <c r="E43" s="165">
        <f t="shared" si="3"/>
        <v>0</v>
      </c>
    </row>
    <row r="44" spans="1:5" ht="13.5" thickBot="1">
      <c r="A44" s="166" t="s">
        <v>52</v>
      </c>
      <c r="B44" s="167">
        <f>SUM(B37:B43)</f>
        <v>42629</v>
      </c>
      <c r="C44" s="167">
        <f>SUM(C37:C43)</f>
        <v>0</v>
      </c>
      <c r="D44" s="167">
        <f>SUM(D37:D43)</f>
        <v>0</v>
      </c>
      <c r="E44" s="168">
        <f>SUM(E37:E43)</f>
        <v>42629</v>
      </c>
    </row>
    <row r="45" spans="1:5" ht="12.75">
      <c r="A45" s="155"/>
      <c r="B45" s="155"/>
      <c r="C45" s="155"/>
      <c r="D45" s="155"/>
      <c r="E45" s="155"/>
    </row>
    <row r="46" spans="1:5" ht="15.75">
      <c r="A46" s="867" t="s">
        <v>553</v>
      </c>
      <c r="B46" s="867"/>
      <c r="C46" s="867"/>
      <c r="D46" s="867"/>
      <c r="E46" s="867"/>
    </row>
    <row r="47" spans="1:5" ht="13.5" thickBot="1">
      <c r="A47" s="155"/>
      <c r="B47" s="155"/>
      <c r="C47" s="155"/>
      <c r="D47" s="155"/>
      <c r="E47" s="155"/>
    </row>
    <row r="48" spans="1:8" ht="13.5" thickBot="1">
      <c r="A48" s="872" t="s">
        <v>137</v>
      </c>
      <c r="B48" s="873"/>
      <c r="C48" s="874"/>
      <c r="D48" s="870" t="s">
        <v>145</v>
      </c>
      <c r="E48" s="871"/>
      <c r="H48" s="45"/>
    </row>
    <row r="49" spans="1:5" ht="12.75">
      <c r="A49" s="875"/>
      <c r="B49" s="876"/>
      <c r="C49" s="877"/>
      <c r="D49" s="835"/>
      <c r="E49" s="834"/>
    </row>
    <row r="50" spans="1:5" ht="13.5" thickBot="1">
      <c r="A50" s="878"/>
      <c r="B50" s="879"/>
      <c r="C50" s="880"/>
      <c r="D50" s="865"/>
      <c r="E50" s="866"/>
    </row>
    <row r="51" spans="1:5" ht="13.5" thickBot="1">
      <c r="A51" s="862" t="s">
        <v>52</v>
      </c>
      <c r="B51" s="863"/>
      <c r="C51" s="864"/>
      <c r="D51" s="868">
        <f>SUM(D49:E50)</f>
        <v>0</v>
      </c>
      <c r="E51" s="869"/>
    </row>
  </sheetData>
  <sheetProtection/>
  <mergeCells count="13">
    <mergeCell ref="B2:E2"/>
    <mergeCell ref="B24:E24"/>
    <mergeCell ref="D3:E3"/>
    <mergeCell ref="D25:E25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</mergeCells>
  <conditionalFormatting sqref="E27:E34 B34:D34 E37:E44 B44:D44 D51:E51 E5:E12 B12:D12 B22:E22 E15:E21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12. melléklet a 27/2015.(XI.2.)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15">
    <tabColor rgb="FF92D050"/>
  </sheetPr>
  <dimension ref="A1:K158"/>
  <sheetViews>
    <sheetView zoomScaleSheetLayoutView="85" workbookViewId="0" topLeftCell="A37">
      <selection activeCell="F127" sqref="F127"/>
    </sheetView>
  </sheetViews>
  <sheetFormatPr defaultColWidth="9.00390625" defaultRowHeight="12.75"/>
  <cols>
    <col min="1" max="1" width="19.50390625" style="368" customWidth="1"/>
    <col min="2" max="2" width="72.00390625" style="369" customWidth="1"/>
    <col min="3" max="3" width="25.00390625" style="370" customWidth="1"/>
    <col min="4" max="16384" width="9.375" style="2" customWidth="1"/>
  </cols>
  <sheetData>
    <row r="1" spans="1:3" s="1" customFormat="1" ht="16.5" customHeight="1" thickBot="1">
      <c r="A1" s="170"/>
      <c r="B1" s="172"/>
      <c r="C1" s="195"/>
    </row>
    <row r="2" spans="1:3" s="81" customFormat="1" ht="21" customHeight="1">
      <c r="A2" s="307" t="s">
        <v>64</v>
      </c>
      <c r="B2" s="275" t="s">
        <v>193</v>
      </c>
      <c r="C2" s="277" t="s">
        <v>53</v>
      </c>
    </row>
    <row r="3" spans="1:3" s="81" customFormat="1" ht="16.5" thickBot="1">
      <c r="A3" s="173" t="s">
        <v>187</v>
      </c>
      <c r="B3" s="276" t="s">
        <v>378</v>
      </c>
      <c r="C3" s="679" t="s">
        <v>53</v>
      </c>
    </row>
    <row r="4" spans="1:3" s="82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278" t="s">
        <v>56</v>
      </c>
    </row>
    <row r="6" spans="1:3" s="63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63" customFormat="1" ht="15.75" customHeight="1" thickBot="1">
      <c r="A7" s="178"/>
      <c r="B7" s="179" t="s">
        <v>57</v>
      </c>
      <c r="C7" s="279"/>
    </row>
    <row r="8" spans="1:3" s="63" customFormat="1" ht="12" customHeight="1" thickBot="1">
      <c r="A8" s="35" t="s">
        <v>17</v>
      </c>
      <c r="B8" s="20" t="s">
        <v>225</v>
      </c>
      <c r="C8" s="219">
        <f>+C9+C10+C11+C12+C13+C14</f>
        <v>1039466</v>
      </c>
    </row>
    <row r="9" spans="1:3" s="83" customFormat="1" ht="12" customHeight="1">
      <c r="A9" s="333" t="s">
        <v>100</v>
      </c>
      <c r="B9" s="317" t="s">
        <v>226</v>
      </c>
      <c r="C9" s="357">
        <v>233809</v>
      </c>
    </row>
    <row r="10" spans="1:3" s="84" customFormat="1" ht="12" customHeight="1">
      <c r="A10" s="334" t="s">
        <v>101</v>
      </c>
      <c r="B10" s="318" t="s">
        <v>227</v>
      </c>
      <c r="C10" s="722">
        <v>206093</v>
      </c>
    </row>
    <row r="11" spans="1:3" s="84" customFormat="1" ht="12" customHeight="1">
      <c r="A11" s="334" t="s">
        <v>102</v>
      </c>
      <c r="B11" s="318" t="s">
        <v>228</v>
      </c>
      <c r="C11" s="223">
        <v>479200</v>
      </c>
    </row>
    <row r="12" spans="1:3" s="84" customFormat="1" ht="12" customHeight="1">
      <c r="A12" s="334" t="s">
        <v>103</v>
      </c>
      <c r="B12" s="318" t="s">
        <v>229</v>
      </c>
      <c r="C12" s="220">
        <v>25945</v>
      </c>
    </row>
    <row r="13" spans="1:3" s="84" customFormat="1" ht="12" customHeight="1">
      <c r="A13" s="334" t="s">
        <v>146</v>
      </c>
      <c r="B13" s="318" t="s">
        <v>638</v>
      </c>
      <c r="C13" s="722">
        <v>94419</v>
      </c>
    </row>
    <row r="14" spans="1:3" s="83" customFormat="1" ht="12" customHeight="1" thickBot="1">
      <c r="A14" s="335" t="s">
        <v>104</v>
      </c>
      <c r="B14" s="319" t="s">
        <v>578</v>
      </c>
      <c r="C14" s="220"/>
    </row>
    <row r="15" spans="1:3" s="83" customFormat="1" ht="12" customHeight="1" thickBot="1">
      <c r="A15" s="35" t="s">
        <v>18</v>
      </c>
      <c r="B15" s="214" t="s">
        <v>230</v>
      </c>
      <c r="C15" s="219">
        <f>+C16+C17+C18+C19+C20</f>
        <v>555143</v>
      </c>
    </row>
    <row r="16" spans="1:3" s="83" customFormat="1" ht="12" customHeight="1">
      <c r="A16" s="333" t="s">
        <v>106</v>
      </c>
      <c r="B16" s="317" t="s">
        <v>231</v>
      </c>
      <c r="C16" s="221"/>
    </row>
    <row r="17" spans="1:3" s="83" customFormat="1" ht="12" customHeight="1">
      <c r="A17" s="334" t="s">
        <v>107</v>
      </c>
      <c r="B17" s="318" t="s">
        <v>232</v>
      </c>
      <c r="C17" s="220"/>
    </row>
    <row r="18" spans="1:3" s="83" customFormat="1" ht="12" customHeight="1">
      <c r="A18" s="334" t="s">
        <v>108</v>
      </c>
      <c r="B18" s="318" t="s">
        <v>401</v>
      </c>
      <c r="C18" s="220"/>
    </row>
    <row r="19" spans="1:3" s="83" customFormat="1" ht="12" customHeight="1">
      <c r="A19" s="334" t="s">
        <v>109</v>
      </c>
      <c r="B19" s="318" t="s">
        <v>402</v>
      </c>
      <c r="C19" s="220"/>
    </row>
    <row r="20" spans="1:3" s="83" customFormat="1" ht="12" customHeight="1">
      <c r="A20" s="334" t="s">
        <v>110</v>
      </c>
      <c r="B20" s="318" t="s">
        <v>233</v>
      </c>
      <c r="C20" s="722">
        <v>555143</v>
      </c>
    </row>
    <row r="21" spans="1:3" s="84" customFormat="1" ht="12" customHeight="1" thickBot="1">
      <c r="A21" s="335" t="s">
        <v>119</v>
      </c>
      <c r="B21" s="319" t="s">
        <v>234</v>
      </c>
      <c r="C21" s="306">
        <v>46308</v>
      </c>
    </row>
    <row r="22" spans="1:3" s="84" customFormat="1" ht="12" customHeight="1" thickBot="1">
      <c r="A22" s="35" t="s">
        <v>19</v>
      </c>
      <c r="B22" s="20" t="s">
        <v>235</v>
      </c>
      <c r="C22" s="219">
        <f>+C23+C24+C25+C26+C27</f>
        <v>419277</v>
      </c>
    </row>
    <row r="23" spans="1:3" s="84" customFormat="1" ht="12" customHeight="1">
      <c r="A23" s="333" t="s">
        <v>89</v>
      </c>
      <c r="B23" s="317" t="s">
        <v>236</v>
      </c>
      <c r="C23" s="724">
        <v>11861</v>
      </c>
    </row>
    <row r="24" spans="1:3" s="83" customFormat="1" ht="12" customHeight="1">
      <c r="A24" s="334" t="s">
        <v>90</v>
      </c>
      <c r="B24" s="318" t="s">
        <v>237</v>
      </c>
      <c r="C24" s="223"/>
    </row>
    <row r="25" spans="1:3" s="84" customFormat="1" ht="12" customHeight="1">
      <c r="A25" s="334" t="s">
        <v>91</v>
      </c>
      <c r="B25" s="318" t="s">
        <v>403</v>
      </c>
      <c r="C25" s="223"/>
    </row>
    <row r="26" spans="1:3" s="84" customFormat="1" ht="12" customHeight="1">
      <c r="A26" s="334" t="s">
        <v>92</v>
      </c>
      <c r="B26" s="318" t="s">
        <v>404</v>
      </c>
      <c r="C26" s="223"/>
    </row>
    <row r="27" spans="1:3" s="84" customFormat="1" ht="12" customHeight="1">
      <c r="A27" s="334" t="s">
        <v>158</v>
      </c>
      <c r="B27" s="318" t="s">
        <v>238</v>
      </c>
      <c r="C27" s="223">
        <v>407416</v>
      </c>
    </row>
    <row r="28" spans="1:3" s="84" customFormat="1" ht="12" customHeight="1" thickBot="1">
      <c r="A28" s="335" t="s">
        <v>159</v>
      </c>
      <c r="B28" s="319" t="s">
        <v>239</v>
      </c>
      <c r="C28" s="306">
        <v>366430</v>
      </c>
    </row>
    <row r="29" spans="1:3" s="84" customFormat="1" ht="12" customHeight="1" thickBot="1">
      <c r="A29" s="35" t="s">
        <v>160</v>
      </c>
      <c r="B29" s="20" t="s">
        <v>240</v>
      </c>
      <c r="C29" s="224">
        <f>+C30+C34+C35+C36</f>
        <v>294863</v>
      </c>
    </row>
    <row r="30" spans="1:3" s="84" customFormat="1" ht="12" customHeight="1">
      <c r="A30" s="333" t="s">
        <v>241</v>
      </c>
      <c r="B30" s="317" t="s">
        <v>639</v>
      </c>
      <c r="C30" s="312">
        <f>+C31+C32+C33</f>
        <v>260863</v>
      </c>
    </row>
    <row r="31" spans="1:3" s="84" customFormat="1" ht="12" customHeight="1">
      <c r="A31" s="334" t="s">
        <v>242</v>
      </c>
      <c r="B31" s="318" t="s">
        <v>247</v>
      </c>
      <c r="C31" s="220">
        <v>72000</v>
      </c>
    </row>
    <row r="32" spans="1:3" s="84" customFormat="1" ht="12" customHeight="1">
      <c r="A32" s="334" t="s">
        <v>243</v>
      </c>
      <c r="B32" s="318" t="s">
        <v>726</v>
      </c>
      <c r="C32" s="220">
        <v>188698</v>
      </c>
    </row>
    <row r="33" spans="1:3" s="84" customFormat="1" ht="12" customHeight="1">
      <c r="A33" s="334" t="s">
        <v>580</v>
      </c>
      <c r="B33" s="318" t="s">
        <v>723</v>
      </c>
      <c r="C33" s="223">
        <v>165</v>
      </c>
    </row>
    <row r="34" spans="1:3" s="84" customFormat="1" ht="12" customHeight="1">
      <c r="A34" s="334" t="s">
        <v>244</v>
      </c>
      <c r="B34" s="318" t="s">
        <v>249</v>
      </c>
      <c r="C34" s="220">
        <v>26000</v>
      </c>
    </row>
    <row r="35" spans="1:3" s="84" customFormat="1" ht="12" customHeight="1">
      <c r="A35" s="334" t="s">
        <v>245</v>
      </c>
      <c r="B35" s="318" t="s">
        <v>250</v>
      </c>
      <c r="C35" s="220"/>
    </row>
    <row r="36" spans="1:3" s="84" customFormat="1" ht="12" customHeight="1" thickBot="1">
      <c r="A36" s="335" t="s">
        <v>246</v>
      </c>
      <c r="B36" s="319" t="s">
        <v>251</v>
      </c>
      <c r="C36" s="306">
        <v>8000</v>
      </c>
    </row>
    <row r="37" spans="1:3" s="84" customFormat="1" ht="12" customHeight="1" thickBot="1">
      <c r="A37" s="35" t="s">
        <v>21</v>
      </c>
      <c r="B37" s="20" t="s">
        <v>582</v>
      </c>
      <c r="C37" s="219">
        <f>SUM(C38:C48)</f>
        <v>74504</v>
      </c>
    </row>
    <row r="38" spans="1:3" s="84" customFormat="1" ht="12" customHeight="1">
      <c r="A38" s="333" t="s">
        <v>93</v>
      </c>
      <c r="B38" s="317" t="s">
        <v>254</v>
      </c>
      <c r="C38" s="357">
        <v>21075</v>
      </c>
    </row>
    <row r="39" spans="1:3" s="84" customFormat="1" ht="12" customHeight="1">
      <c r="A39" s="334" t="s">
        <v>94</v>
      </c>
      <c r="B39" s="318" t="s">
        <v>255</v>
      </c>
      <c r="C39" s="223">
        <v>30</v>
      </c>
    </row>
    <row r="40" spans="1:3" s="84" customFormat="1" ht="12" customHeight="1">
      <c r="A40" s="334" t="s">
        <v>95</v>
      </c>
      <c r="B40" s="318" t="s">
        <v>256</v>
      </c>
      <c r="C40" s="223">
        <v>12350</v>
      </c>
    </row>
    <row r="41" spans="1:3" s="84" customFormat="1" ht="12" customHeight="1">
      <c r="A41" s="334" t="s">
        <v>162</v>
      </c>
      <c r="B41" s="318" t="s">
        <v>257</v>
      </c>
      <c r="C41" s="722">
        <v>16575</v>
      </c>
    </row>
    <row r="42" spans="1:3" s="84" customFormat="1" ht="12" customHeight="1">
      <c r="A42" s="334" t="s">
        <v>163</v>
      </c>
      <c r="B42" s="318" t="s">
        <v>258</v>
      </c>
      <c r="C42" s="223"/>
    </row>
    <row r="43" spans="1:3" s="84" customFormat="1" ht="12" customHeight="1">
      <c r="A43" s="334" t="s">
        <v>164</v>
      </c>
      <c r="B43" s="318" t="s">
        <v>259</v>
      </c>
      <c r="C43" s="223">
        <v>8476</v>
      </c>
    </row>
    <row r="44" spans="1:3" s="84" customFormat="1" ht="12" customHeight="1">
      <c r="A44" s="334" t="s">
        <v>165</v>
      </c>
      <c r="B44" s="318" t="s">
        <v>260</v>
      </c>
      <c r="C44" s="223"/>
    </row>
    <row r="45" spans="1:3" s="84" customFormat="1" ht="12" customHeight="1">
      <c r="A45" s="334" t="s">
        <v>166</v>
      </c>
      <c r="B45" s="318" t="s">
        <v>261</v>
      </c>
      <c r="C45" s="223">
        <v>204</v>
      </c>
    </row>
    <row r="46" spans="1:3" s="84" customFormat="1" ht="12" customHeight="1">
      <c r="A46" s="334" t="s">
        <v>252</v>
      </c>
      <c r="B46" s="318" t="s">
        <v>262</v>
      </c>
      <c r="C46" s="223"/>
    </row>
    <row r="47" spans="1:3" s="84" customFormat="1" ht="12" customHeight="1">
      <c r="A47" s="335" t="s">
        <v>253</v>
      </c>
      <c r="B47" s="319" t="s">
        <v>583</v>
      </c>
      <c r="C47" s="306"/>
    </row>
    <row r="48" spans="1:3" s="84" customFormat="1" ht="12" customHeight="1" thickBot="1">
      <c r="A48" s="335" t="s">
        <v>584</v>
      </c>
      <c r="B48" s="319" t="s">
        <v>263</v>
      </c>
      <c r="C48" s="723">
        <v>15794</v>
      </c>
    </row>
    <row r="49" spans="1:3" s="84" customFormat="1" ht="12" customHeight="1" thickBot="1">
      <c r="A49" s="35" t="s">
        <v>22</v>
      </c>
      <c r="B49" s="20" t="s">
        <v>264</v>
      </c>
      <c r="C49" s="219">
        <f>SUM(C50:C54)</f>
        <v>6598</v>
      </c>
    </row>
    <row r="50" spans="1:3" s="84" customFormat="1" ht="12" customHeight="1">
      <c r="A50" s="333" t="s">
        <v>96</v>
      </c>
      <c r="B50" s="317" t="s">
        <v>268</v>
      </c>
      <c r="C50" s="357"/>
    </row>
    <row r="51" spans="1:3" s="84" customFormat="1" ht="12" customHeight="1">
      <c r="A51" s="334" t="s">
        <v>97</v>
      </c>
      <c r="B51" s="318" t="s">
        <v>269</v>
      </c>
      <c r="C51" s="722">
        <v>6494</v>
      </c>
    </row>
    <row r="52" spans="1:3" s="84" customFormat="1" ht="12" customHeight="1">
      <c r="A52" s="334" t="s">
        <v>265</v>
      </c>
      <c r="B52" s="318" t="s">
        <v>270</v>
      </c>
      <c r="C52" s="722">
        <v>48</v>
      </c>
    </row>
    <row r="53" spans="1:3" s="84" customFormat="1" ht="12" customHeight="1">
      <c r="A53" s="334" t="s">
        <v>266</v>
      </c>
      <c r="B53" s="318" t="s">
        <v>271</v>
      </c>
      <c r="C53" s="722">
        <v>56</v>
      </c>
    </row>
    <row r="54" spans="1:3" s="84" customFormat="1" ht="12" customHeight="1" thickBot="1">
      <c r="A54" s="335" t="s">
        <v>267</v>
      </c>
      <c r="B54" s="319" t="s">
        <v>272</v>
      </c>
      <c r="C54" s="306"/>
    </row>
    <row r="55" spans="1:3" s="84" customFormat="1" ht="12" customHeight="1" thickBot="1">
      <c r="A55" s="35" t="s">
        <v>167</v>
      </c>
      <c r="B55" s="20" t="s">
        <v>273</v>
      </c>
      <c r="C55" s="219">
        <f>SUM(C56:C58)</f>
        <v>15986</v>
      </c>
    </row>
    <row r="56" spans="1:3" s="84" customFormat="1" ht="12" customHeight="1">
      <c r="A56" s="333" t="s">
        <v>98</v>
      </c>
      <c r="B56" s="317" t="s">
        <v>274</v>
      </c>
      <c r="C56" s="221"/>
    </row>
    <row r="57" spans="1:3" s="84" customFormat="1" ht="12" customHeight="1">
      <c r="A57" s="334" t="s">
        <v>99</v>
      </c>
      <c r="B57" s="318" t="s">
        <v>405</v>
      </c>
      <c r="C57" s="223">
        <v>14510</v>
      </c>
    </row>
    <row r="58" spans="1:3" s="84" customFormat="1" ht="12" customHeight="1">
      <c r="A58" s="334" t="s">
        <v>277</v>
      </c>
      <c r="B58" s="318" t="s">
        <v>275</v>
      </c>
      <c r="C58" s="722">
        <v>1476</v>
      </c>
    </row>
    <row r="59" spans="1:3" s="84" customFormat="1" ht="12" customHeight="1" thickBot="1">
      <c r="A59" s="335" t="s">
        <v>278</v>
      </c>
      <c r="B59" s="319" t="s">
        <v>276</v>
      </c>
      <c r="C59" s="222"/>
    </row>
    <row r="60" spans="1:3" s="84" customFormat="1" ht="12" customHeight="1" thickBot="1">
      <c r="A60" s="35" t="s">
        <v>24</v>
      </c>
      <c r="B60" s="214" t="s">
        <v>279</v>
      </c>
      <c r="C60" s="219">
        <f>SUM(C61:C63)</f>
        <v>1880</v>
      </c>
    </row>
    <row r="61" spans="1:3" s="84" customFormat="1" ht="12" customHeight="1">
      <c r="A61" s="333" t="s">
        <v>168</v>
      </c>
      <c r="B61" s="317" t="s">
        <v>281</v>
      </c>
      <c r="C61" s="223"/>
    </row>
    <row r="62" spans="1:3" s="84" customFormat="1" ht="12" customHeight="1">
      <c r="A62" s="334" t="s">
        <v>169</v>
      </c>
      <c r="B62" s="318" t="s">
        <v>406</v>
      </c>
      <c r="C62" s="223"/>
    </row>
    <row r="63" spans="1:3" s="84" customFormat="1" ht="12" customHeight="1">
      <c r="A63" s="334" t="s">
        <v>199</v>
      </c>
      <c r="B63" s="318" t="s">
        <v>282</v>
      </c>
      <c r="C63" s="722">
        <v>1880</v>
      </c>
    </row>
    <row r="64" spans="1:3" s="84" customFormat="1" ht="12" customHeight="1" thickBot="1">
      <c r="A64" s="335" t="s">
        <v>280</v>
      </c>
      <c r="B64" s="319" t="s">
        <v>283</v>
      </c>
      <c r="C64" s="223"/>
    </row>
    <row r="65" spans="1:3" s="84" customFormat="1" ht="12" customHeight="1" thickBot="1">
      <c r="A65" s="35" t="s">
        <v>25</v>
      </c>
      <c r="B65" s="20" t="s">
        <v>284</v>
      </c>
      <c r="C65" s="224">
        <f>+C8+C15+C22+C29+C37+C49+C55+C60</f>
        <v>2407717</v>
      </c>
    </row>
    <row r="66" spans="1:3" s="84" customFormat="1" ht="12" customHeight="1" thickBot="1">
      <c r="A66" s="336" t="s">
        <v>374</v>
      </c>
      <c r="B66" s="214" t="s">
        <v>286</v>
      </c>
      <c r="C66" s="219">
        <f>SUM(C67:C69)</f>
        <v>100000</v>
      </c>
    </row>
    <row r="67" spans="1:3" s="84" customFormat="1" ht="12" customHeight="1">
      <c r="A67" s="333" t="s">
        <v>317</v>
      </c>
      <c r="B67" s="317" t="s">
        <v>287</v>
      </c>
      <c r="C67" s="223"/>
    </row>
    <row r="68" spans="1:3" s="84" customFormat="1" ht="12" customHeight="1">
      <c r="A68" s="334" t="s">
        <v>326</v>
      </c>
      <c r="B68" s="318" t="s">
        <v>288</v>
      </c>
      <c r="C68" s="223">
        <v>100000</v>
      </c>
    </row>
    <row r="69" spans="1:3" s="84" customFormat="1" ht="12" customHeight="1" thickBot="1">
      <c r="A69" s="335" t="s">
        <v>327</v>
      </c>
      <c r="B69" s="320" t="s">
        <v>289</v>
      </c>
      <c r="C69" s="223"/>
    </row>
    <row r="70" spans="1:3" s="84" customFormat="1" ht="12" customHeight="1" thickBot="1">
      <c r="A70" s="336" t="s">
        <v>290</v>
      </c>
      <c r="B70" s="214" t="s">
        <v>291</v>
      </c>
      <c r="C70" s="219">
        <f>SUM(C71:C74)</f>
        <v>0</v>
      </c>
    </row>
    <row r="71" spans="1:3" s="84" customFormat="1" ht="12" customHeight="1">
      <c r="A71" s="333" t="s">
        <v>147</v>
      </c>
      <c r="B71" s="317" t="s">
        <v>292</v>
      </c>
      <c r="C71" s="223"/>
    </row>
    <row r="72" spans="1:3" s="84" customFormat="1" ht="12" customHeight="1">
      <c r="A72" s="334" t="s">
        <v>148</v>
      </c>
      <c r="B72" s="318" t="s">
        <v>293</v>
      </c>
      <c r="C72" s="223"/>
    </row>
    <row r="73" spans="1:3" s="84" customFormat="1" ht="12" customHeight="1">
      <c r="A73" s="334" t="s">
        <v>318</v>
      </c>
      <c r="B73" s="318" t="s">
        <v>294</v>
      </c>
      <c r="C73" s="223"/>
    </row>
    <row r="74" spans="1:3" s="84" customFormat="1" ht="12" customHeight="1" thickBot="1">
      <c r="A74" s="335" t="s">
        <v>319</v>
      </c>
      <c r="B74" s="319" t="s">
        <v>295</v>
      </c>
      <c r="C74" s="223"/>
    </row>
    <row r="75" spans="1:3" s="84" customFormat="1" ht="12" customHeight="1" thickBot="1">
      <c r="A75" s="336" t="s">
        <v>296</v>
      </c>
      <c r="B75" s="214" t="s">
        <v>297</v>
      </c>
      <c r="C75" s="219">
        <f>SUM(C76:C77)</f>
        <v>188603</v>
      </c>
    </row>
    <row r="76" spans="1:3" s="84" customFormat="1" ht="12" customHeight="1">
      <c r="A76" s="333" t="s">
        <v>320</v>
      </c>
      <c r="B76" s="317" t="s">
        <v>298</v>
      </c>
      <c r="C76" s="223">
        <v>188603</v>
      </c>
    </row>
    <row r="77" spans="1:3" s="84" customFormat="1" ht="12" customHeight="1" thickBot="1">
      <c r="A77" s="335" t="s">
        <v>321</v>
      </c>
      <c r="B77" s="319" t="s">
        <v>299</v>
      </c>
      <c r="C77" s="223"/>
    </row>
    <row r="78" spans="1:3" s="83" customFormat="1" ht="12" customHeight="1" thickBot="1">
      <c r="A78" s="336" t="s">
        <v>300</v>
      </c>
      <c r="B78" s="214" t="s">
        <v>301</v>
      </c>
      <c r="C78" s="219">
        <f>SUM(C79:C81)</f>
        <v>0</v>
      </c>
    </row>
    <row r="79" spans="1:3" s="84" customFormat="1" ht="12" customHeight="1">
      <c r="A79" s="333" t="s">
        <v>322</v>
      </c>
      <c r="B79" s="317" t="s">
        <v>302</v>
      </c>
      <c r="C79" s="223"/>
    </row>
    <row r="80" spans="1:3" s="84" customFormat="1" ht="12" customHeight="1">
      <c r="A80" s="334" t="s">
        <v>323</v>
      </c>
      <c r="B80" s="318" t="s">
        <v>303</v>
      </c>
      <c r="C80" s="223"/>
    </row>
    <row r="81" spans="1:3" s="84" customFormat="1" ht="12" customHeight="1" thickBot="1">
      <c r="A81" s="335" t="s">
        <v>324</v>
      </c>
      <c r="B81" s="319" t="s">
        <v>304</v>
      </c>
      <c r="C81" s="223"/>
    </row>
    <row r="82" spans="1:3" s="84" customFormat="1" ht="12" customHeight="1" thickBot="1">
      <c r="A82" s="336" t="s">
        <v>305</v>
      </c>
      <c r="B82" s="214" t="s">
        <v>325</v>
      </c>
      <c r="C82" s="219">
        <f>SUM(C83:C86)</f>
        <v>0</v>
      </c>
    </row>
    <row r="83" spans="1:3" s="84" customFormat="1" ht="12" customHeight="1">
      <c r="A83" s="337" t="s">
        <v>306</v>
      </c>
      <c r="B83" s="317" t="s">
        <v>307</v>
      </c>
      <c r="C83" s="223"/>
    </row>
    <row r="84" spans="1:3" s="84" customFormat="1" ht="12" customHeight="1">
      <c r="A84" s="338" t="s">
        <v>308</v>
      </c>
      <c r="B84" s="318" t="s">
        <v>309</v>
      </c>
      <c r="C84" s="223"/>
    </row>
    <row r="85" spans="1:3" s="84" customFormat="1" ht="12" customHeight="1">
      <c r="A85" s="338" t="s">
        <v>310</v>
      </c>
      <c r="B85" s="318" t="s">
        <v>311</v>
      </c>
      <c r="C85" s="223"/>
    </row>
    <row r="86" spans="1:3" s="83" customFormat="1" ht="12" customHeight="1" thickBot="1">
      <c r="A86" s="339" t="s">
        <v>312</v>
      </c>
      <c r="B86" s="319" t="s">
        <v>313</v>
      </c>
      <c r="C86" s="223"/>
    </row>
    <row r="87" spans="1:3" s="83" customFormat="1" ht="12" customHeight="1" thickBot="1">
      <c r="A87" s="336" t="s">
        <v>314</v>
      </c>
      <c r="B87" s="214" t="s">
        <v>587</v>
      </c>
      <c r="C87" s="358"/>
    </row>
    <row r="88" spans="1:3" s="83" customFormat="1" ht="12" customHeight="1" thickBot="1">
      <c r="A88" s="336" t="s">
        <v>640</v>
      </c>
      <c r="B88" s="214" t="s">
        <v>315</v>
      </c>
      <c r="C88" s="358"/>
    </row>
    <row r="89" spans="1:3" s="83" customFormat="1" ht="12" customHeight="1" thickBot="1">
      <c r="A89" s="336" t="s">
        <v>641</v>
      </c>
      <c r="B89" s="324" t="s">
        <v>588</v>
      </c>
      <c r="C89" s="224">
        <f>+C66+C70+C75+C78+C82+C88+C87</f>
        <v>288603</v>
      </c>
    </row>
    <row r="90" spans="1:3" s="83" customFormat="1" ht="12" customHeight="1" thickBot="1">
      <c r="A90" s="340" t="s">
        <v>642</v>
      </c>
      <c r="B90" s="325" t="s">
        <v>643</v>
      </c>
      <c r="C90" s="224">
        <f>+C65+C89</f>
        <v>2696320</v>
      </c>
    </row>
    <row r="91" spans="1:3" s="84" customFormat="1" ht="15" customHeight="1" thickBot="1">
      <c r="A91" s="184"/>
      <c r="B91" s="185"/>
      <c r="C91" s="284"/>
    </row>
    <row r="92" spans="1:3" s="63" customFormat="1" ht="16.5" customHeight="1" thickBot="1">
      <c r="A92" s="188"/>
      <c r="B92" s="189" t="s">
        <v>58</v>
      </c>
      <c r="C92" s="286"/>
    </row>
    <row r="93" spans="1:3" s="85" customFormat="1" ht="12" customHeight="1" thickBot="1">
      <c r="A93" s="309" t="s">
        <v>17</v>
      </c>
      <c r="B93" s="29" t="s">
        <v>654</v>
      </c>
      <c r="C93" s="218">
        <f>+C94+C95+C96+C97+C98+C111</f>
        <v>993015</v>
      </c>
    </row>
    <row r="94" spans="1:3" ht="12" customHeight="1">
      <c r="A94" s="341" t="s">
        <v>100</v>
      </c>
      <c r="B94" s="9" t="s">
        <v>48</v>
      </c>
      <c r="C94" s="738">
        <v>359671</v>
      </c>
    </row>
    <row r="95" spans="1:3" ht="12" customHeight="1">
      <c r="A95" s="334" t="s">
        <v>101</v>
      </c>
      <c r="B95" s="7" t="s">
        <v>170</v>
      </c>
      <c r="C95" s="722">
        <v>52487</v>
      </c>
    </row>
    <row r="96" spans="1:3" ht="12" customHeight="1">
      <c r="A96" s="334" t="s">
        <v>102</v>
      </c>
      <c r="B96" s="7" t="s">
        <v>138</v>
      </c>
      <c r="C96" s="723">
        <v>295097</v>
      </c>
    </row>
    <row r="97" spans="1:3" ht="12" customHeight="1">
      <c r="A97" s="334" t="s">
        <v>103</v>
      </c>
      <c r="B97" s="10" t="s">
        <v>171</v>
      </c>
      <c r="C97" s="723">
        <v>36900</v>
      </c>
    </row>
    <row r="98" spans="1:3" ht="12" customHeight="1">
      <c r="A98" s="334" t="s">
        <v>114</v>
      </c>
      <c r="B98" s="18" t="s">
        <v>172</v>
      </c>
      <c r="C98" s="723">
        <v>186560</v>
      </c>
    </row>
    <row r="99" spans="1:3" ht="12" customHeight="1">
      <c r="A99" s="334" t="s">
        <v>104</v>
      </c>
      <c r="B99" s="7" t="s">
        <v>644</v>
      </c>
      <c r="C99" s="306">
        <v>9233</v>
      </c>
    </row>
    <row r="100" spans="1:3" ht="12" customHeight="1">
      <c r="A100" s="334" t="s">
        <v>105</v>
      </c>
      <c r="B100" s="115" t="s">
        <v>592</v>
      </c>
      <c r="C100" s="306"/>
    </row>
    <row r="101" spans="1:3" ht="12" customHeight="1">
      <c r="A101" s="334" t="s">
        <v>115</v>
      </c>
      <c r="B101" s="115" t="s">
        <v>593</v>
      </c>
      <c r="C101" s="306">
        <v>816</v>
      </c>
    </row>
    <row r="102" spans="1:3" ht="12" customHeight="1">
      <c r="A102" s="334" t="s">
        <v>116</v>
      </c>
      <c r="B102" s="115" t="s">
        <v>331</v>
      </c>
      <c r="C102" s="306"/>
    </row>
    <row r="103" spans="1:3" ht="12" customHeight="1">
      <c r="A103" s="334" t="s">
        <v>117</v>
      </c>
      <c r="B103" s="116" t="s">
        <v>332</v>
      </c>
      <c r="C103" s="306"/>
    </row>
    <row r="104" spans="1:3" ht="12" customHeight="1">
      <c r="A104" s="334" t="s">
        <v>118</v>
      </c>
      <c r="B104" s="116" t="s">
        <v>333</v>
      </c>
      <c r="C104" s="306"/>
    </row>
    <row r="105" spans="1:3" ht="12" customHeight="1">
      <c r="A105" s="334" t="s">
        <v>120</v>
      </c>
      <c r="B105" s="115" t="s">
        <v>334</v>
      </c>
      <c r="C105" s="306">
        <v>118793</v>
      </c>
    </row>
    <row r="106" spans="1:3" ht="12" customHeight="1">
      <c r="A106" s="334" t="s">
        <v>173</v>
      </c>
      <c r="B106" s="115" t="s">
        <v>335</v>
      </c>
      <c r="C106" s="306"/>
    </row>
    <row r="107" spans="1:3" ht="12" customHeight="1">
      <c r="A107" s="334" t="s">
        <v>329</v>
      </c>
      <c r="B107" s="116" t="s">
        <v>336</v>
      </c>
      <c r="C107" s="306">
        <v>3050</v>
      </c>
    </row>
    <row r="108" spans="1:3" ht="12" customHeight="1">
      <c r="A108" s="342" t="s">
        <v>330</v>
      </c>
      <c r="B108" s="117" t="s">
        <v>337</v>
      </c>
      <c r="C108" s="306"/>
    </row>
    <row r="109" spans="1:3" ht="12" customHeight="1">
      <c r="A109" s="334" t="s">
        <v>594</v>
      </c>
      <c r="B109" s="117" t="s">
        <v>338</v>
      </c>
      <c r="C109" s="306"/>
    </row>
    <row r="110" spans="1:3" ht="12" customHeight="1">
      <c r="A110" s="334" t="s">
        <v>595</v>
      </c>
      <c r="B110" s="116" t="s">
        <v>339</v>
      </c>
      <c r="C110" s="722">
        <v>54668</v>
      </c>
    </row>
    <row r="111" spans="1:3" ht="12" customHeight="1">
      <c r="A111" s="334" t="s">
        <v>596</v>
      </c>
      <c r="B111" s="10" t="s">
        <v>49</v>
      </c>
      <c r="C111" s="223">
        <f>SUM(C112:C113)</f>
        <v>62300</v>
      </c>
    </row>
    <row r="112" spans="1:3" ht="12" customHeight="1">
      <c r="A112" s="335" t="s">
        <v>597</v>
      </c>
      <c r="B112" s="7" t="s">
        <v>645</v>
      </c>
      <c r="C112" s="723">
        <v>2766</v>
      </c>
    </row>
    <row r="113" spans="1:3" ht="12" customHeight="1" thickBot="1">
      <c r="A113" s="343" t="s">
        <v>599</v>
      </c>
      <c r="B113" s="118" t="s">
        <v>646</v>
      </c>
      <c r="C113" s="739">
        <v>59534</v>
      </c>
    </row>
    <row r="114" spans="1:3" ht="12" customHeight="1" thickBot="1">
      <c r="A114" s="35" t="s">
        <v>18</v>
      </c>
      <c r="B114" s="28" t="s">
        <v>340</v>
      </c>
      <c r="C114" s="219">
        <f>+C115+C117+C119</f>
        <v>397836</v>
      </c>
    </row>
    <row r="115" spans="1:3" ht="12" customHeight="1">
      <c r="A115" s="333" t="s">
        <v>106</v>
      </c>
      <c r="B115" s="7" t="s">
        <v>197</v>
      </c>
      <c r="C115" s="724">
        <v>138422</v>
      </c>
    </row>
    <row r="116" spans="1:3" ht="12" customHeight="1">
      <c r="A116" s="333" t="s">
        <v>107</v>
      </c>
      <c r="B116" s="11" t="s">
        <v>344</v>
      </c>
      <c r="C116" s="724">
        <v>67865</v>
      </c>
    </row>
    <row r="117" spans="1:3" ht="12" customHeight="1">
      <c r="A117" s="333" t="s">
        <v>108</v>
      </c>
      <c r="B117" s="11" t="s">
        <v>174</v>
      </c>
      <c r="C117" s="722">
        <v>241120</v>
      </c>
    </row>
    <row r="118" spans="1:3" ht="12" customHeight="1">
      <c r="A118" s="333" t="s">
        <v>109</v>
      </c>
      <c r="B118" s="11" t="s">
        <v>345</v>
      </c>
      <c r="C118" s="725">
        <v>236497</v>
      </c>
    </row>
    <row r="119" spans="1:3" ht="12" customHeight="1">
      <c r="A119" s="333" t="s">
        <v>110</v>
      </c>
      <c r="B119" s="216" t="s">
        <v>200</v>
      </c>
      <c r="C119" s="740">
        <v>18294</v>
      </c>
    </row>
    <row r="120" spans="1:3" ht="12" customHeight="1">
      <c r="A120" s="333" t="s">
        <v>119</v>
      </c>
      <c r="B120" s="215" t="s">
        <v>407</v>
      </c>
      <c r="C120" s="197"/>
    </row>
    <row r="121" spans="1:3" ht="12" customHeight="1">
      <c r="A121" s="333" t="s">
        <v>121</v>
      </c>
      <c r="B121" s="313" t="s">
        <v>350</v>
      </c>
      <c r="C121" s="197"/>
    </row>
    <row r="122" spans="1:3" ht="12" customHeight="1">
      <c r="A122" s="333" t="s">
        <v>175</v>
      </c>
      <c r="B122" s="116" t="s">
        <v>333</v>
      </c>
      <c r="C122" s="197"/>
    </row>
    <row r="123" spans="1:3" ht="12" customHeight="1">
      <c r="A123" s="333" t="s">
        <v>176</v>
      </c>
      <c r="B123" s="116" t="s">
        <v>349</v>
      </c>
      <c r="C123" s="197"/>
    </row>
    <row r="124" spans="1:3" ht="12" customHeight="1">
      <c r="A124" s="333" t="s">
        <v>177</v>
      </c>
      <c r="B124" s="116" t="s">
        <v>348</v>
      </c>
      <c r="C124" s="197"/>
    </row>
    <row r="125" spans="1:3" ht="12" customHeight="1">
      <c r="A125" s="333" t="s">
        <v>341</v>
      </c>
      <c r="B125" s="116" t="s">
        <v>336</v>
      </c>
      <c r="C125" s="197"/>
    </row>
    <row r="126" spans="1:3" ht="12" customHeight="1">
      <c r="A126" s="333" t="s">
        <v>342</v>
      </c>
      <c r="B126" s="116" t="s">
        <v>347</v>
      </c>
      <c r="C126" s="197"/>
    </row>
    <row r="127" spans="1:3" ht="12" customHeight="1" thickBot="1">
      <c r="A127" s="342" t="s">
        <v>343</v>
      </c>
      <c r="B127" s="116" t="s">
        <v>346</v>
      </c>
      <c r="C127" s="794">
        <v>18294</v>
      </c>
    </row>
    <row r="128" spans="1:3" ht="12" customHeight="1" thickBot="1">
      <c r="A128" s="35" t="s">
        <v>19</v>
      </c>
      <c r="B128" s="111" t="s">
        <v>601</v>
      </c>
      <c r="C128" s="219">
        <f>+C93+C114</f>
        <v>1390851</v>
      </c>
    </row>
    <row r="129" spans="1:3" ht="12" customHeight="1" thickBot="1">
      <c r="A129" s="35" t="s">
        <v>20</v>
      </c>
      <c r="B129" s="111" t="s">
        <v>602</v>
      </c>
      <c r="C129" s="219">
        <f>+C130+C131+C132</f>
        <v>104328</v>
      </c>
    </row>
    <row r="130" spans="1:3" s="85" customFormat="1" ht="12" customHeight="1">
      <c r="A130" s="333" t="s">
        <v>241</v>
      </c>
      <c r="B130" s="8" t="s">
        <v>647</v>
      </c>
      <c r="C130" s="725">
        <v>4328</v>
      </c>
    </row>
    <row r="131" spans="1:3" ht="12" customHeight="1">
      <c r="A131" s="333" t="s">
        <v>244</v>
      </c>
      <c r="B131" s="8" t="s">
        <v>604</v>
      </c>
      <c r="C131" s="197">
        <v>100000</v>
      </c>
    </row>
    <row r="132" spans="1:3" ht="12" customHeight="1" thickBot="1">
      <c r="A132" s="342" t="s">
        <v>245</v>
      </c>
      <c r="B132" s="6" t="s">
        <v>648</v>
      </c>
      <c r="C132" s="197"/>
    </row>
    <row r="133" spans="1:3" ht="12" customHeight="1" thickBot="1">
      <c r="A133" s="35" t="s">
        <v>21</v>
      </c>
      <c r="B133" s="111" t="s">
        <v>606</v>
      </c>
      <c r="C133" s="219">
        <f>+C134+C135+C136+C137+C138+C139</f>
        <v>0</v>
      </c>
    </row>
    <row r="134" spans="1:3" ht="12" customHeight="1">
      <c r="A134" s="333" t="s">
        <v>93</v>
      </c>
      <c r="B134" s="8" t="s">
        <v>607</v>
      </c>
      <c r="C134" s="197"/>
    </row>
    <row r="135" spans="1:3" ht="12" customHeight="1">
      <c r="A135" s="333" t="s">
        <v>94</v>
      </c>
      <c r="B135" s="8" t="s">
        <v>608</v>
      </c>
      <c r="C135" s="197"/>
    </row>
    <row r="136" spans="1:3" ht="12" customHeight="1">
      <c r="A136" s="333" t="s">
        <v>95</v>
      </c>
      <c r="B136" s="8" t="s">
        <v>609</v>
      </c>
      <c r="C136" s="197"/>
    </row>
    <row r="137" spans="1:3" ht="12" customHeight="1">
      <c r="A137" s="333" t="s">
        <v>162</v>
      </c>
      <c r="B137" s="8" t="s">
        <v>649</v>
      </c>
      <c r="C137" s="197"/>
    </row>
    <row r="138" spans="1:3" ht="12" customHeight="1">
      <c r="A138" s="333" t="s">
        <v>163</v>
      </c>
      <c r="B138" s="8" t="s">
        <v>611</v>
      </c>
      <c r="C138" s="197"/>
    </row>
    <row r="139" spans="1:3" s="85" customFormat="1" ht="12" customHeight="1" thickBot="1">
      <c r="A139" s="342" t="s">
        <v>164</v>
      </c>
      <c r="B139" s="6" t="s">
        <v>612</v>
      </c>
      <c r="C139" s="197"/>
    </row>
    <row r="140" spans="1:11" ht="12" customHeight="1" thickBot="1">
      <c r="A140" s="35" t="s">
        <v>22</v>
      </c>
      <c r="B140" s="111" t="s">
        <v>650</v>
      </c>
      <c r="C140" s="224">
        <f>+C141+C142+C144+C145+C143</f>
        <v>27420</v>
      </c>
      <c r="K140" s="196"/>
    </row>
    <row r="141" spans="1:3" ht="12.75">
      <c r="A141" s="333" t="s">
        <v>96</v>
      </c>
      <c r="B141" s="8" t="s">
        <v>351</v>
      </c>
      <c r="C141" s="197"/>
    </row>
    <row r="142" spans="1:3" ht="12" customHeight="1">
      <c r="A142" s="333" t="s">
        <v>97</v>
      </c>
      <c r="B142" s="8" t="s">
        <v>352</v>
      </c>
      <c r="C142" s="197">
        <v>27420</v>
      </c>
    </row>
    <row r="143" spans="1:3" ht="12" customHeight="1">
      <c r="A143" s="333" t="s">
        <v>265</v>
      </c>
      <c r="B143" s="8" t="s">
        <v>651</v>
      </c>
      <c r="C143" s="197"/>
    </row>
    <row r="144" spans="1:3" s="85" customFormat="1" ht="12" customHeight="1">
      <c r="A144" s="333" t="s">
        <v>266</v>
      </c>
      <c r="B144" s="8" t="s">
        <v>614</v>
      </c>
      <c r="C144" s="197"/>
    </row>
    <row r="145" spans="1:3" s="85" customFormat="1" ht="12" customHeight="1" thickBot="1">
      <c r="A145" s="342" t="s">
        <v>267</v>
      </c>
      <c r="B145" s="6" t="s">
        <v>370</v>
      </c>
      <c r="C145" s="197"/>
    </row>
    <row r="146" spans="1:3" s="85" customFormat="1" ht="12" customHeight="1" thickBot="1">
      <c r="A146" s="35" t="s">
        <v>23</v>
      </c>
      <c r="B146" s="111" t="s">
        <v>615</v>
      </c>
      <c r="C146" s="227">
        <f>+C147+C148+C149+C150+C151</f>
        <v>0</v>
      </c>
    </row>
    <row r="147" spans="1:3" s="85" customFormat="1" ht="12" customHeight="1">
      <c r="A147" s="333" t="s">
        <v>98</v>
      </c>
      <c r="B147" s="8" t="s">
        <v>616</v>
      </c>
      <c r="C147" s="197"/>
    </row>
    <row r="148" spans="1:3" s="85" customFormat="1" ht="12" customHeight="1">
      <c r="A148" s="333" t="s">
        <v>99</v>
      </c>
      <c r="B148" s="8" t="s">
        <v>617</v>
      </c>
      <c r="C148" s="197"/>
    </row>
    <row r="149" spans="1:3" s="85" customFormat="1" ht="12" customHeight="1">
      <c r="A149" s="333" t="s">
        <v>277</v>
      </c>
      <c r="B149" s="8" t="s">
        <v>618</v>
      </c>
      <c r="C149" s="197"/>
    </row>
    <row r="150" spans="1:3" s="85" customFormat="1" ht="12" customHeight="1">
      <c r="A150" s="333" t="s">
        <v>278</v>
      </c>
      <c r="B150" s="8" t="s">
        <v>652</v>
      </c>
      <c r="C150" s="197"/>
    </row>
    <row r="151" spans="1:3" ht="12.75" customHeight="1" thickBot="1">
      <c r="A151" s="342" t="s">
        <v>620</v>
      </c>
      <c r="B151" s="6" t="s">
        <v>621</v>
      </c>
      <c r="C151" s="198"/>
    </row>
    <row r="152" spans="1:3" ht="12.75" customHeight="1" thickBot="1">
      <c r="A152" s="680" t="s">
        <v>24</v>
      </c>
      <c r="B152" s="111" t="s">
        <v>622</v>
      </c>
      <c r="C152" s="227"/>
    </row>
    <row r="153" spans="1:3" ht="12.75" customHeight="1" thickBot="1">
      <c r="A153" s="680" t="s">
        <v>25</v>
      </c>
      <c r="B153" s="111" t="s">
        <v>623</v>
      </c>
      <c r="C153" s="227"/>
    </row>
    <row r="154" spans="1:3" ht="12" customHeight="1" thickBot="1">
      <c r="A154" s="35" t="s">
        <v>26</v>
      </c>
      <c r="B154" s="111" t="s">
        <v>624</v>
      </c>
      <c r="C154" s="327">
        <f>+C129+C133+C140+C146+C152+C153</f>
        <v>131748</v>
      </c>
    </row>
    <row r="155" spans="1:3" ht="15" customHeight="1" thickBot="1">
      <c r="A155" s="344" t="s">
        <v>27</v>
      </c>
      <c r="B155" s="297" t="s">
        <v>625</v>
      </c>
      <c r="C155" s="327">
        <f>+C128+C154</f>
        <v>1522599</v>
      </c>
    </row>
    <row r="156" ht="13.5" thickBot="1"/>
    <row r="157" spans="1:3" ht="15" customHeight="1" thickBot="1">
      <c r="A157" s="193" t="s">
        <v>653</v>
      </c>
      <c r="B157" s="194"/>
      <c r="C157" s="109"/>
    </row>
    <row r="158" spans="1:3" ht="14.25" customHeight="1" thickBot="1">
      <c r="A158" s="193" t="s">
        <v>190</v>
      </c>
      <c r="B158" s="194"/>
      <c r="C158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27/2015.(XI.2.) önkormányzati rendelethez</oddHeader>
  </headerFooter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16">
    <tabColor rgb="FF92D050"/>
  </sheetPr>
  <dimension ref="A1:K158"/>
  <sheetViews>
    <sheetView zoomScaleSheetLayoutView="85" workbookViewId="0" topLeftCell="A139">
      <selection activeCell="G97" sqref="F97:G97"/>
    </sheetView>
  </sheetViews>
  <sheetFormatPr defaultColWidth="9.00390625" defaultRowHeight="12.75"/>
  <cols>
    <col min="1" max="1" width="19.50390625" style="368" customWidth="1"/>
    <col min="2" max="2" width="72.00390625" style="369" customWidth="1"/>
    <col min="3" max="3" width="25.00390625" style="370" customWidth="1"/>
    <col min="4" max="16384" width="9.375" style="2" customWidth="1"/>
  </cols>
  <sheetData>
    <row r="1" spans="1:3" s="1" customFormat="1" ht="16.5" customHeight="1" thickBot="1">
      <c r="A1" s="170"/>
      <c r="B1" s="172"/>
      <c r="C1" s="195"/>
    </row>
    <row r="2" spans="1:3" s="81" customFormat="1" ht="21" customHeight="1">
      <c r="A2" s="307" t="s">
        <v>64</v>
      </c>
      <c r="B2" s="275" t="s">
        <v>193</v>
      </c>
      <c r="C2" s="277" t="s">
        <v>53</v>
      </c>
    </row>
    <row r="3" spans="1:3" s="81" customFormat="1" ht="16.5" thickBot="1">
      <c r="A3" s="173" t="s">
        <v>187</v>
      </c>
      <c r="B3" s="276" t="s">
        <v>408</v>
      </c>
      <c r="C3" s="679" t="s">
        <v>61</v>
      </c>
    </row>
    <row r="4" spans="1:3" s="82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278" t="s">
        <v>56</v>
      </c>
    </row>
    <row r="6" spans="1:3" s="63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63" customFormat="1" ht="15.75" customHeight="1" thickBot="1">
      <c r="A7" s="178"/>
      <c r="B7" s="179" t="s">
        <v>57</v>
      </c>
      <c r="C7" s="279"/>
    </row>
    <row r="8" spans="1:3" s="63" customFormat="1" ht="12" customHeight="1" thickBot="1">
      <c r="A8" s="35" t="s">
        <v>17</v>
      </c>
      <c r="B8" s="20" t="s">
        <v>225</v>
      </c>
      <c r="C8" s="219">
        <f>+C9+C10+C11+C12+C13+C14</f>
        <v>1025753</v>
      </c>
    </row>
    <row r="9" spans="1:3" s="83" customFormat="1" ht="12" customHeight="1">
      <c r="A9" s="333" t="s">
        <v>100</v>
      </c>
      <c r="B9" s="317" t="s">
        <v>226</v>
      </c>
      <c r="C9" s="357">
        <v>233809</v>
      </c>
    </row>
    <row r="10" spans="1:3" s="84" customFormat="1" ht="12" customHeight="1">
      <c r="A10" s="334" t="s">
        <v>101</v>
      </c>
      <c r="B10" s="318" t="s">
        <v>227</v>
      </c>
      <c r="C10" s="722">
        <v>206093</v>
      </c>
    </row>
    <row r="11" spans="1:3" s="84" customFormat="1" ht="12" customHeight="1">
      <c r="A11" s="334" t="s">
        <v>102</v>
      </c>
      <c r="B11" s="318" t="s">
        <v>228</v>
      </c>
      <c r="C11" s="223">
        <v>479200</v>
      </c>
    </row>
    <row r="12" spans="1:3" s="84" customFormat="1" ht="12" customHeight="1">
      <c r="A12" s="334" t="s">
        <v>103</v>
      </c>
      <c r="B12" s="318" t="s">
        <v>229</v>
      </c>
      <c r="C12" s="223">
        <v>25945</v>
      </c>
    </row>
    <row r="13" spans="1:3" s="84" customFormat="1" ht="12" customHeight="1">
      <c r="A13" s="334" t="s">
        <v>146</v>
      </c>
      <c r="B13" s="318" t="s">
        <v>638</v>
      </c>
      <c r="C13" s="722">
        <v>80706</v>
      </c>
    </row>
    <row r="14" spans="1:3" s="83" customFormat="1" ht="12" customHeight="1" thickBot="1">
      <c r="A14" s="335" t="s">
        <v>104</v>
      </c>
      <c r="B14" s="319" t="s">
        <v>578</v>
      </c>
      <c r="C14" s="220"/>
    </row>
    <row r="15" spans="1:3" s="83" customFormat="1" ht="12" customHeight="1" thickBot="1">
      <c r="A15" s="35" t="s">
        <v>18</v>
      </c>
      <c r="B15" s="214" t="s">
        <v>230</v>
      </c>
      <c r="C15" s="219">
        <f>+C16+C17+C18+C19+C20</f>
        <v>407377</v>
      </c>
    </row>
    <row r="16" spans="1:3" s="83" customFormat="1" ht="12" customHeight="1">
      <c r="A16" s="333" t="s">
        <v>106</v>
      </c>
      <c r="B16" s="317" t="s">
        <v>231</v>
      </c>
      <c r="C16" s="221"/>
    </row>
    <row r="17" spans="1:3" s="83" customFormat="1" ht="12" customHeight="1">
      <c r="A17" s="334" t="s">
        <v>107</v>
      </c>
      <c r="B17" s="318" t="s">
        <v>232</v>
      </c>
      <c r="C17" s="220"/>
    </row>
    <row r="18" spans="1:3" s="83" customFormat="1" ht="12" customHeight="1">
      <c r="A18" s="334" t="s">
        <v>108</v>
      </c>
      <c r="B18" s="318" t="s">
        <v>401</v>
      </c>
      <c r="C18" s="220"/>
    </row>
    <row r="19" spans="1:3" s="83" customFormat="1" ht="12" customHeight="1">
      <c r="A19" s="334" t="s">
        <v>109</v>
      </c>
      <c r="B19" s="318" t="s">
        <v>402</v>
      </c>
      <c r="C19" s="220"/>
    </row>
    <row r="20" spans="1:3" s="83" customFormat="1" ht="12" customHeight="1">
      <c r="A20" s="334" t="s">
        <v>110</v>
      </c>
      <c r="B20" s="318" t="s">
        <v>233</v>
      </c>
      <c r="C20" s="722">
        <v>407377</v>
      </c>
    </row>
    <row r="21" spans="1:3" s="84" customFormat="1" ht="12" customHeight="1" thickBot="1">
      <c r="A21" s="335" t="s">
        <v>119</v>
      </c>
      <c r="B21" s="319" t="s">
        <v>234</v>
      </c>
      <c r="C21" s="222">
        <v>38742</v>
      </c>
    </row>
    <row r="22" spans="1:3" s="84" customFormat="1" ht="12" customHeight="1" thickBot="1">
      <c r="A22" s="35" t="s">
        <v>19</v>
      </c>
      <c r="B22" s="20" t="s">
        <v>235</v>
      </c>
      <c r="C22" s="219">
        <f>+C23+C24+C25+C26+C27</f>
        <v>382129</v>
      </c>
    </row>
    <row r="23" spans="1:3" s="84" customFormat="1" ht="12" customHeight="1">
      <c r="A23" s="333" t="s">
        <v>89</v>
      </c>
      <c r="B23" s="317" t="s">
        <v>236</v>
      </c>
      <c r="C23" s="724">
        <v>11861</v>
      </c>
    </row>
    <row r="24" spans="1:3" s="83" customFormat="1" ht="12" customHeight="1">
      <c r="A24" s="334" t="s">
        <v>90</v>
      </c>
      <c r="B24" s="318" t="s">
        <v>237</v>
      </c>
      <c r="C24" s="223"/>
    </row>
    <row r="25" spans="1:3" s="84" customFormat="1" ht="12" customHeight="1">
      <c r="A25" s="334" t="s">
        <v>91</v>
      </c>
      <c r="B25" s="318" t="s">
        <v>403</v>
      </c>
      <c r="C25" s="223"/>
    </row>
    <row r="26" spans="1:3" s="84" customFormat="1" ht="12" customHeight="1">
      <c r="A26" s="334" t="s">
        <v>92</v>
      </c>
      <c r="B26" s="318" t="s">
        <v>404</v>
      </c>
      <c r="C26" s="223"/>
    </row>
    <row r="27" spans="1:3" s="84" customFormat="1" ht="12" customHeight="1">
      <c r="A27" s="334" t="s">
        <v>158</v>
      </c>
      <c r="B27" s="318" t="s">
        <v>238</v>
      </c>
      <c r="C27" s="223">
        <v>370268</v>
      </c>
    </row>
    <row r="28" spans="1:3" s="84" customFormat="1" ht="12" customHeight="1" thickBot="1">
      <c r="A28" s="335" t="s">
        <v>159</v>
      </c>
      <c r="B28" s="319" t="s">
        <v>239</v>
      </c>
      <c r="C28" s="306">
        <v>329282</v>
      </c>
    </row>
    <row r="29" spans="1:3" s="84" customFormat="1" ht="12" customHeight="1" thickBot="1">
      <c r="A29" s="35" t="s">
        <v>160</v>
      </c>
      <c r="B29" s="20" t="s">
        <v>240</v>
      </c>
      <c r="C29" s="224">
        <f>+C30+C34+C35+C36</f>
        <v>294863</v>
      </c>
    </row>
    <row r="30" spans="1:3" s="84" customFormat="1" ht="12" customHeight="1">
      <c r="A30" s="333" t="s">
        <v>241</v>
      </c>
      <c r="B30" s="317" t="s">
        <v>639</v>
      </c>
      <c r="C30" s="312">
        <f>+C31+C32+C33</f>
        <v>260863</v>
      </c>
    </row>
    <row r="31" spans="1:3" s="84" customFormat="1" ht="12" customHeight="1">
      <c r="A31" s="334" t="s">
        <v>242</v>
      </c>
      <c r="B31" s="318" t="s">
        <v>247</v>
      </c>
      <c r="C31" s="220">
        <v>72000</v>
      </c>
    </row>
    <row r="32" spans="1:3" s="84" customFormat="1" ht="12" customHeight="1">
      <c r="A32" s="334" t="s">
        <v>243</v>
      </c>
      <c r="B32" s="318" t="s">
        <v>726</v>
      </c>
      <c r="C32" s="220">
        <v>188698</v>
      </c>
    </row>
    <row r="33" spans="1:3" s="84" customFormat="1" ht="12" customHeight="1">
      <c r="A33" s="334" t="s">
        <v>580</v>
      </c>
      <c r="B33" s="318" t="s">
        <v>723</v>
      </c>
      <c r="C33" s="223">
        <v>165</v>
      </c>
    </row>
    <row r="34" spans="1:3" s="84" customFormat="1" ht="12" customHeight="1">
      <c r="A34" s="334" t="s">
        <v>244</v>
      </c>
      <c r="B34" s="318" t="s">
        <v>249</v>
      </c>
      <c r="C34" s="223">
        <v>26000</v>
      </c>
    </row>
    <row r="35" spans="1:3" s="84" customFormat="1" ht="12" customHeight="1">
      <c r="A35" s="334" t="s">
        <v>245</v>
      </c>
      <c r="B35" s="318" t="s">
        <v>250</v>
      </c>
      <c r="C35" s="223"/>
    </row>
    <row r="36" spans="1:3" s="84" customFormat="1" ht="12" customHeight="1" thickBot="1">
      <c r="A36" s="335" t="s">
        <v>246</v>
      </c>
      <c r="B36" s="319" t="s">
        <v>251</v>
      </c>
      <c r="C36" s="306">
        <v>8000</v>
      </c>
    </row>
    <row r="37" spans="1:3" s="84" customFormat="1" ht="12" customHeight="1" thickBot="1">
      <c r="A37" s="35" t="s">
        <v>21</v>
      </c>
      <c r="B37" s="20" t="s">
        <v>582</v>
      </c>
      <c r="C37" s="219">
        <f>SUM(C38:C48)</f>
        <v>57538</v>
      </c>
    </row>
    <row r="38" spans="1:3" s="84" customFormat="1" ht="12" customHeight="1">
      <c r="A38" s="333" t="s">
        <v>93</v>
      </c>
      <c r="B38" s="317" t="s">
        <v>254</v>
      </c>
      <c r="C38" s="357">
        <v>8255</v>
      </c>
    </row>
    <row r="39" spans="1:3" s="84" customFormat="1" ht="12" customHeight="1">
      <c r="A39" s="334" t="s">
        <v>94</v>
      </c>
      <c r="B39" s="318" t="s">
        <v>255</v>
      </c>
      <c r="C39" s="722"/>
    </row>
    <row r="40" spans="1:3" s="84" customFormat="1" ht="12" customHeight="1">
      <c r="A40" s="334" t="s">
        <v>95</v>
      </c>
      <c r="B40" s="318" t="s">
        <v>256</v>
      </c>
      <c r="C40" s="223">
        <v>11936</v>
      </c>
    </row>
    <row r="41" spans="1:3" s="84" customFormat="1" ht="12" customHeight="1">
      <c r="A41" s="334" t="s">
        <v>162</v>
      </c>
      <c r="B41" s="318" t="s">
        <v>257</v>
      </c>
      <c r="C41" s="722">
        <v>16575</v>
      </c>
    </row>
    <row r="42" spans="1:3" s="84" customFormat="1" ht="12" customHeight="1">
      <c r="A42" s="334" t="s">
        <v>163</v>
      </c>
      <c r="B42" s="318" t="s">
        <v>258</v>
      </c>
      <c r="C42" s="223"/>
    </row>
    <row r="43" spans="1:3" s="84" customFormat="1" ht="12" customHeight="1">
      <c r="A43" s="334" t="s">
        <v>164</v>
      </c>
      <c r="B43" s="318" t="s">
        <v>259</v>
      </c>
      <c r="C43" s="223">
        <v>5014</v>
      </c>
    </row>
    <row r="44" spans="1:3" s="84" customFormat="1" ht="12" customHeight="1">
      <c r="A44" s="334" t="s">
        <v>165</v>
      </c>
      <c r="B44" s="318" t="s">
        <v>260</v>
      </c>
      <c r="C44" s="223"/>
    </row>
    <row r="45" spans="1:3" s="84" customFormat="1" ht="12" customHeight="1">
      <c r="A45" s="334" t="s">
        <v>166</v>
      </c>
      <c r="B45" s="318" t="s">
        <v>261</v>
      </c>
      <c r="C45" s="223"/>
    </row>
    <row r="46" spans="1:3" s="84" customFormat="1" ht="12" customHeight="1">
      <c r="A46" s="334" t="s">
        <v>252</v>
      </c>
      <c r="B46" s="318" t="s">
        <v>262</v>
      </c>
      <c r="C46" s="223"/>
    </row>
    <row r="47" spans="1:3" s="84" customFormat="1" ht="12" customHeight="1">
      <c r="A47" s="335" t="s">
        <v>253</v>
      </c>
      <c r="B47" s="319" t="s">
        <v>583</v>
      </c>
      <c r="C47" s="306"/>
    </row>
    <row r="48" spans="1:3" s="84" customFormat="1" ht="12" customHeight="1" thickBot="1">
      <c r="A48" s="335" t="s">
        <v>584</v>
      </c>
      <c r="B48" s="319" t="s">
        <v>263</v>
      </c>
      <c r="C48" s="723">
        <v>15758</v>
      </c>
    </row>
    <row r="49" spans="1:3" s="84" customFormat="1" ht="12" customHeight="1" thickBot="1">
      <c r="A49" s="35" t="s">
        <v>22</v>
      </c>
      <c r="B49" s="20" t="s">
        <v>264</v>
      </c>
      <c r="C49" s="219">
        <f>SUM(C50:C54)</f>
        <v>104</v>
      </c>
    </row>
    <row r="50" spans="1:3" s="84" customFormat="1" ht="12" customHeight="1">
      <c r="A50" s="333" t="s">
        <v>96</v>
      </c>
      <c r="B50" s="317" t="s">
        <v>268</v>
      </c>
      <c r="C50" s="357"/>
    </row>
    <row r="51" spans="1:3" s="84" customFormat="1" ht="12" customHeight="1">
      <c r="A51" s="334" t="s">
        <v>97</v>
      </c>
      <c r="B51" s="318" t="s">
        <v>269</v>
      </c>
      <c r="C51" s="223"/>
    </row>
    <row r="52" spans="1:3" s="84" customFormat="1" ht="12" customHeight="1">
      <c r="A52" s="334" t="s">
        <v>265</v>
      </c>
      <c r="B52" s="318" t="s">
        <v>270</v>
      </c>
      <c r="C52" s="722">
        <v>48</v>
      </c>
    </row>
    <row r="53" spans="1:3" s="84" customFormat="1" ht="12" customHeight="1">
      <c r="A53" s="334" t="s">
        <v>266</v>
      </c>
      <c r="B53" s="318" t="s">
        <v>271</v>
      </c>
      <c r="C53" s="722">
        <v>56</v>
      </c>
    </row>
    <row r="54" spans="1:3" s="84" customFormat="1" ht="12" customHeight="1" thickBot="1">
      <c r="A54" s="335" t="s">
        <v>267</v>
      </c>
      <c r="B54" s="319" t="s">
        <v>272</v>
      </c>
      <c r="C54" s="306"/>
    </row>
    <row r="55" spans="1:3" s="84" customFormat="1" ht="12" customHeight="1" thickBot="1">
      <c r="A55" s="35" t="s">
        <v>167</v>
      </c>
      <c r="B55" s="20" t="s">
        <v>273</v>
      </c>
      <c r="C55" s="219">
        <f>SUM(C56:C58)</f>
        <v>15086</v>
      </c>
    </row>
    <row r="56" spans="1:3" s="84" customFormat="1" ht="12" customHeight="1">
      <c r="A56" s="333" t="s">
        <v>98</v>
      </c>
      <c r="B56" s="317" t="s">
        <v>274</v>
      </c>
      <c r="C56" s="221"/>
    </row>
    <row r="57" spans="1:3" s="84" customFormat="1" ht="12" customHeight="1">
      <c r="A57" s="334" t="s">
        <v>99</v>
      </c>
      <c r="B57" s="318" t="s">
        <v>405</v>
      </c>
      <c r="C57" s="223">
        <v>13710</v>
      </c>
    </row>
    <row r="58" spans="1:3" s="84" customFormat="1" ht="12" customHeight="1">
      <c r="A58" s="334" t="s">
        <v>277</v>
      </c>
      <c r="B58" s="318" t="s">
        <v>275</v>
      </c>
      <c r="C58" s="722">
        <v>1376</v>
      </c>
    </row>
    <row r="59" spans="1:3" s="84" customFormat="1" ht="12" customHeight="1" thickBot="1">
      <c r="A59" s="335" t="s">
        <v>278</v>
      </c>
      <c r="B59" s="319" t="s">
        <v>276</v>
      </c>
      <c r="C59" s="222"/>
    </row>
    <row r="60" spans="1:3" s="84" customFormat="1" ht="12" customHeight="1" thickBot="1">
      <c r="A60" s="35" t="s">
        <v>24</v>
      </c>
      <c r="B60" s="214" t="s">
        <v>279</v>
      </c>
      <c r="C60" s="219">
        <f>SUM(C61:C63)</f>
        <v>0</v>
      </c>
    </row>
    <row r="61" spans="1:3" s="84" customFormat="1" ht="12" customHeight="1">
      <c r="A61" s="333" t="s">
        <v>168</v>
      </c>
      <c r="B61" s="317" t="s">
        <v>281</v>
      </c>
      <c r="C61" s="223"/>
    </row>
    <row r="62" spans="1:3" s="84" customFormat="1" ht="12" customHeight="1">
      <c r="A62" s="334" t="s">
        <v>169</v>
      </c>
      <c r="B62" s="318" t="s">
        <v>406</v>
      </c>
      <c r="C62" s="223"/>
    </row>
    <row r="63" spans="1:3" s="84" customFormat="1" ht="12" customHeight="1">
      <c r="A63" s="334" t="s">
        <v>199</v>
      </c>
      <c r="B63" s="318" t="s">
        <v>282</v>
      </c>
      <c r="C63" s="223"/>
    </row>
    <row r="64" spans="1:3" s="84" customFormat="1" ht="12" customHeight="1" thickBot="1">
      <c r="A64" s="335" t="s">
        <v>280</v>
      </c>
      <c r="B64" s="319" t="s">
        <v>283</v>
      </c>
      <c r="C64" s="223"/>
    </row>
    <row r="65" spans="1:3" s="84" customFormat="1" ht="12" customHeight="1" thickBot="1">
      <c r="A65" s="35" t="s">
        <v>25</v>
      </c>
      <c r="B65" s="20" t="s">
        <v>284</v>
      </c>
      <c r="C65" s="224">
        <f>+C8+C15+C22+C29+C37+C49+C55+C60</f>
        <v>2182850</v>
      </c>
    </row>
    <row r="66" spans="1:3" s="84" customFormat="1" ht="12" customHeight="1" thickBot="1">
      <c r="A66" s="336" t="s">
        <v>374</v>
      </c>
      <c r="B66" s="214" t="s">
        <v>286</v>
      </c>
      <c r="C66" s="219">
        <f>SUM(C67:C69)</f>
        <v>0</v>
      </c>
    </row>
    <row r="67" spans="1:3" s="84" customFormat="1" ht="12" customHeight="1">
      <c r="A67" s="333" t="s">
        <v>317</v>
      </c>
      <c r="B67" s="317" t="s">
        <v>287</v>
      </c>
      <c r="C67" s="223"/>
    </row>
    <row r="68" spans="1:3" s="84" customFormat="1" ht="12" customHeight="1">
      <c r="A68" s="334" t="s">
        <v>326</v>
      </c>
      <c r="B68" s="318" t="s">
        <v>288</v>
      </c>
      <c r="C68" s="223"/>
    </row>
    <row r="69" spans="1:3" s="84" customFormat="1" ht="12" customHeight="1" thickBot="1">
      <c r="A69" s="335" t="s">
        <v>327</v>
      </c>
      <c r="B69" s="320" t="s">
        <v>289</v>
      </c>
      <c r="C69" s="223"/>
    </row>
    <row r="70" spans="1:3" s="84" customFormat="1" ht="12" customHeight="1" thickBot="1">
      <c r="A70" s="336" t="s">
        <v>290</v>
      </c>
      <c r="B70" s="214" t="s">
        <v>291</v>
      </c>
      <c r="C70" s="219">
        <f>SUM(C71:C74)</f>
        <v>0</v>
      </c>
    </row>
    <row r="71" spans="1:3" s="84" customFormat="1" ht="12" customHeight="1">
      <c r="A71" s="333" t="s">
        <v>147</v>
      </c>
      <c r="B71" s="317" t="s">
        <v>292</v>
      </c>
      <c r="C71" s="223"/>
    </row>
    <row r="72" spans="1:3" s="84" customFormat="1" ht="12" customHeight="1">
      <c r="A72" s="334" t="s">
        <v>148</v>
      </c>
      <c r="B72" s="318" t="s">
        <v>293</v>
      </c>
      <c r="C72" s="223"/>
    </row>
    <row r="73" spans="1:3" s="84" customFormat="1" ht="12" customHeight="1">
      <c r="A73" s="334" t="s">
        <v>318</v>
      </c>
      <c r="B73" s="318" t="s">
        <v>294</v>
      </c>
      <c r="C73" s="223"/>
    </row>
    <row r="74" spans="1:3" s="84" customFormat="1" ht="12" customHeight="1" thickBot="1">
      <c r="A74" s="335" t="s">
        <v>319</v>
      </c>
      <c r="B74" s="319" t="s">
        <v>295</v>
      </c>
      <c r="C74" s="223"/>
    </row>
    <row r="75" spans="1:3" s="84" customFormat="1" ht="12" customHeight="1" thickBot="1">
      <c r="A75" s="336" t="s">
        <v>296</v>
      </c>
      <c r="B75" s="214" t="s">
        <v>297</v>
      </c>
      <c r="C75" s="219">
        <f>SUM(C76:C77)</f>
        <v>188603</v>
      </c>
    </row>
    <row r="76" spans="1:3" s="84" customFormat="1" ht="12" customHeight="1">
      <c r="A76" s="333" t="s">
        <v>320</v>
      </c>
      <c r="B76" s="317" t="s">
        <v>298</v>
      </c>
      <c r="C76" s="223">
        <v>188603</v>
      </c>
    </row>
    <row r="77" spans="1:3" s="84" customFormat="1" ht="12" customHeight="1" thickBot="1">
      <c r="A77" s="335" t="s">
        <v>321</v>
      </c>
      <c r="B77" s="319" t="s">
        <v>299</v>
      </c>
      <c r="C77" s="223"/>
    </row>
    <row r="78" spans="1:3" s="83" customFormat="1" ht="12" customHeight="1" thickBot="1">
      <c r="A78" s="336" t="s">
        <v>300</v>
      </c>
      <c r="B78" s="214" t="s">
        <v>301</v>
      </c>
      <c r="C78" s="219">
        <f>SUM(C79:C81)</f>
        <v>0</v>
      </c>
    </row>
    <row r="79" spans="1:3" s="84" customFormat="1" ht="12" customHeight="1">
      <c r="A79" s="333" t="s">
        <v>322</v>
      </c>
      <c r="B79" s="317" t="s">
        <v>302</v>
      </c>
      <c r="C79" s="223"/>
    </row>
    <row r="80" spans="1:3" s="84" customFormat="1" ht="12" customHeight="1">
      <c r="A80" s="334" t="s">
        <v>323</v>
      </c>
      <c r="B80" s="318" t="s">
        <v>303</v>
      </c>
      <c r="C80" s="223"/>
    </row>
    <row r="81" spans="1:3" s="84" customFormat="1" ht="12" customHeight="1" thickBot="1">
      <c r="A81" s="335" t="s">
        <v>324</v>
      </c>
      <c r="B81" s="319" t="s">
        <v>304</v>
      </c>
      <c r="C81" s="223"/>
    </row>
    <row r="82" spans="1:3" s="84" customFormat="1" ht="12" customHeight="1" thickBot="1">
      <c r="A82" s="336" t="s">
        <v>305</v>
      </c>
      <c r="B82" s="214" t="s">
        <v>325</v>
      </c>
      <c r="C82" s="219">
        <f>SUM(C83:C86)</f>
        <v>0</v>
      </c>
    </row>
    <row r="83" spans="1:3" s="84" customFormat="1" ht="12" customHeight="1">
      <c r="A83" s="337" t="s">
        <v>306</v>
      </c>
      <c r="B83" s="317" t="s">
        <v>307</v>
      </c>
      <c r="C83" s="223"/>
    </row>
    <row r="84" spans="1:3" s="84" customFormat="1" ht="12" customHeight="1">
      <c r="A84" s="338" t="s">
        <v>308</v>
      </c>
      <c r="B84" s="318" t="s">
        <v>309</v>
      </c>
      <c r="C84" s="223"/>
    </row>
    <row r="85" spans="1:3" s="84" customFormat="1" ht="12" customHeight="1">
      <c r="A85" s="338" t="s">
        <v>310</v>
      </c>
      <c r="B85" s="318" t="s">
        <v>311</v>
      </c>
      <c r="C85" s="223"/>
    </row>
    <row r="86" spans="1:3" s="83" customFormat="1" ht="12" customHeight="1" thickBot="1">
      <c r="A86" s="339" t="s">
        <v>312</v>
      </c>
      <c r="B86" s="319" t="s">
        <v>313</v>
      </c>
      <c r="C86" s="223"/>
    </row>
    <row r="87" spans="1:3" s="83" customFormat="1" ht="12" customHeight="1" thickBot="1">
      <c r="A87" s="336" t="s">
        <v>314</v>
      </c>
      <c r="B87" s="214" t="s">
        <v>587</v>
      </c>
      <c r="C87" s="358"/>
    </row>
    <row r="88" spans="1:3" s="83" customFormat="1" ht="12" customHeight="1" thickBot="1">
      <c r="A88" s="336" t="s">
        <v>640</v>
      </c>
      <c r="B88" s="214" t="s">
        <v>315</v>
      </c>
      <c r="C88" s="358"/>
    </row>
    <row r="89" spans="1:3" s="83" customFormat="1" ht="12" customHeight="1" thickBot="1">
      <c r="A89" s="336" t="s">
        <v>641</v>
      </c>
      <c r="B89" s="324" t="s">
        <v>588</v>
      </c>
      <c r="C89" s="224">
        <f>+C66+C70+C75+C78+C82+C88+C87</f>
        <v>188603</v>
      </c>
    </row>
    <row r="90" spans="1:3" s="83" customFormat="1" ht="12" customHeight="1" thickBot="1">
      <c r="A90" s="340" t="s">
        <v>642</v>
      </c>
      <c r="B90" s="325" t="s">
        <v>643</v>
      </c>
      <c r="C90" s="224">
        <f>+C65+C89</f>
        <v>2371453</v>
      </c>
    </row>
    <row r="91" spans="1:3" s="84" customFormat="1" ht="15" customHeight="1" thickBot="1">
      <c r="A91" s="184"/>
      <c r="B91" s="185"/>
      <c r="C91" s="284"/>
    </row>
    <row r="92" spans="1:3" s="63" customFormat="1" ht="16.5" customHeight="1" thickBot="1">
      <c r="A92" s="188"/>
      <c r="B92" s="189" t="s">
        <v>58</v>
      </c>
      <c r="C92" s="286"/>
    </row>
    <row r="93" spans="1:3" s="85" customFormat="1" ht="12" customHeight="1" thickBot="1">
      <c r="A93" s="309" t="s">
        <v>17</v>
      </c>
      <c r="B93" s="29" t="s">
        <v>654</v>
      </c>
      <c r="C93" s="218">
        <f>+C94+C95+C96+C97+C98+C111</f>
        <v>883683</v>
      </c>
    </row>
    <row r="94" spans="1:3" ht="12" customHeight="1">
      <c r="A94" s="341" t="s">
        <v>100</v>
      </c>
      <c r="B94" s="9" t="s">
        <v>48</v>
      </c>
      <c r="C94" s="738">
        <v>335296</v>
      </c>
    </row>
    <row r="95" spans="1:3" ht="12" customHeight="1">
      <c r="A95" s="334" t="s">
        <v>101</v>
      </c>
      <c r="B95" s="7" t="s">
        <v>170</v>
      </c>
      <c r="C95" s="722">
        <v>45587</v>
      </c>
    </row>
    <row r="96" spans="1:3" ht="12" customHeight="1">
      <c r="A96" s="334" t="s">
        <v>102</v>
      </c>
      <c r="B96" s="7" t="s">
        <v>138</v>
      </c>
      <c r="C96" s="723">
        <v>249752</v>
      </c>
    </row>
    <row r="97" spans="1:3" ht="12" customHeight="1">
      <c r="A97" s="334" t="s">
        <v>103</v>
      </c>
      <c r="B97" s="10" t="s">
        <v>171</v>
      </c>
      <c r="C97" s="723">
        <v>36400</v>
      </c>
    </row>
    <row r="98" spans="1:3" ht="12" customHeight="1">
      <c r="A98" s="334" t="s">
        <v>114</v>
      </c>
      <c r="B98" s="18" t="s">
        <v>172</v>
      </c>
      <c r="C98" s="306">
        <v>154348</v>
      </c>
    </row>
    <row r="99" spans="1:3" ht="12" customHeight="1">
      <c r="A99" s="334" t="s">
        <v>104</v>
      </c>
      <c r="B99" s="7" t="s">
        <v>644</v>
      </c>
      <c r="C99" s="306">
        <v>7757</v>
      </c>
    </row>
    <row r="100" spans="1:3" ht="12" customHeight="1">
      <c r="A100" s="334" t="s">
        <v>105</v>
      </c>
      <c r="B100" s="115" t="s">
        <v>592</v>
      </c>
      <c r="C100" s="306"/>
    </row>
    <row r="101" spans="1:3" ht="12" customHeight="1">
      <c r="A101" s="334" t="s">
        <v>115</v>
      </c>
      <c r="B101" s="115" t="s">
        <v>593</v>
      </c>
      <c r="C101" s="306">
        <v>816</v>
      </c>
    </row>
    <row r="102" spans="1:3" ht="12" customHeight="1">
      <c r="A102" s="334" t="s">
        <v>116</v>
      </c>
      <c r="B102" s="115" t="s">
        <v>331</v>
      </c>
      <c r="C102" s="306"/>
    </row>
    <row r="103" spans="1:3" ht="12" customHeight="1">
      <c r="A103" s="334" t="s">
        <v>117</v>
      </c>
      <c r="B103" s="116" t="s">
        <v>332</v>
      </c>
      <c r="C103" s="306"/>
    </row>
    <row r="104" spans="1:3" ht="12" customHeight="1">
      <c r="A104" s="334" t="s">
        <v>118</v>
      </c>
      <c r="B104" s="116" t="s">
        <v>333</v>
      </c>
      <c r="C104" s="306"/>
    </row>
    <row r="105" spans="1:3" ht="12" customHeight="1">
      <c r="A105" s="334" t="s">
        <v>120</v>
      </c>
      <c r="B105" s="115" t="s">
        <v>334</v>
      </c>
      <c r="C105" s="306">
        <v>104040</v>
      </c>
    </row>
    <row r="106" spans="1:3" ht="12" customHeight="1">
      <c r="A106" s="334" t="s">
        <v>173</v>
      </c>
      <c r="B106" s="115" t="s">
        <v>335</v>
      </c>
      <c r="C106" s="306"/>
    </row>
    <row r="107" spans="1:3" ht="12" customHeight="1">
      <c r="A107" s="334" t="s">
        <v>329</v>
      </c>
      <c r="B107" s="116" t="s">
        <v>336</v>
      </c>
      <c r="C107" s="306">
        <v>2250</v>
      </c>
    </row>
    <row r="108" spans="1:3" ht="12" customHeight="1">
      <c r="A108" s="342" t="s">
        <v>330</v>
      </c>
      <c r="B108" s="117" t="s">
        <v>337</v>
      </c>
      <c r="C108" s="306"/>
    </row>
    <row r="109" spans="1:3" ht="12" customHeight="1">
      <c r="A109" s="334" t="s">
        <v>594</v>
      </c>
      <c r="B109" s="117" t="s">
        <v>338</v>
      </c>
      <c r="C109" s="306"/>
    </row>
    <row r="110" spans="1:3" ht="12" customHeight="1">
      <c r="A110" s="334" t="s">
        <v>595</v>
      </c>
      <c r="B110" s="116" t="s">
        <v>339</v>
      </c>
      <c r="C110" s="223">
        <v>39485</v>
      </c>
    </row>
    <row r="111" spans="1:3" ht="12" customHeight="1">
      <c r="A111" s="334" t="s">
        <v>596</v>
      </c>
      <c r="B111" s="10" t="s">
        <v>49</v>
      </c>
      <c r="C111" s="223">
        <f>SUM(C112:C113)</f>
        <v>62300</v>
      </c>
    </row>
    <row r="112" spans="1:3" ht="12" customHeight="1">
      <c r="A112" s="335" t="s">
        <v>597</v>
      </c>
      <c r="B112" s="7" t="s">
        <v>645</v>
      </c>
      <c r="C112" s="723">
        <v>2766</v>
      </c>
    </row>
    <row r="113" spans="1:3" ht="12" customHeight="1" thickBot="1">
      <c r="A113" s="343" t="s">
        <v>599</v>
      </c>
      <c r="B113" s="118" t="s">
        <v>646</v>
      </c>
      <c r="C113" s="739">
        <v>59534</v>
      </c>
    </row>
    <row r="114" spans="1:3" ht="12" customHeight="1" thickBot="1">
      <c r="A114" s="35" t="s">
        <v>18</v>
      </c>
      <c r="B114" s="28" t="s">
        <v>340</v>
      </c>
      <c r="C114" s="219">
        <f>+C115+C117+C119</f>
        <v>349625</v>
      </c>
    </row>
    <row r="115" spans="1:3" ht="12" customHeight="1">
      <c r="A115" s="333" t="s">
        <v>106</v>
      </c>
      <c r="B115" s="7" t="s">
        <v>197</v>
      </c>
      <c r="C115" s="724">
        <v>101405</v>
      </c>
    </row>
    <row r="116" spans="1:3" ht="12" customHeight="1">
      <c r="A116" s="333" t="s">
        <v>107</v>
      </c>
      <c r="B116" s="11" t="s">
        <v>344</v>
      </c>
      <c r="C116" s="724">
        <v>67865</v>
      </c>
    </row>
    <row r="117" spans="1:3" ht="12" customHeight="1">
      <c r="A117" s="333" t="s">
        <v>108</v>
      </c>
      <c r="B117" s="11" t="s">
        <v>174</v>
      </c>
      <c r="C117" s="722">
        <v>241120</v>
      </c>
    </row>
    <row r="118" spans="1:3" ht="12" customHeight="1">
      <c r="A118" s="333" t="s">
        <v>109</v>
      </c>
      <c r="B118" s="11" t="s">
        <v>345</v>
      </c>
      <c r="C118" s="725">
        <v>236497</v>
      </c>
    </row>
    <row r="119" spans="1:3" ht="12" customHeight="1">
      <c r="A119" s="333" t="s">
        <v>110</v>
      </c>
      <c r="B119" s="216" t="s">
        <v>200</v>
      </c>
      <c r="C119" s="197">
        <v>7100</v>
      </c>
    </row>
    <row r="120" spans="1:3" ht="12" customHeight="1">
      <c r="A120" s="333" t="s">
        <v>119</v>
      </c>
      <c r="B120" s="215" t="s">
        <v>407</v>
      </c>
      <c r="C120" s="197"/>
    </row>
    <row r="121" spans="1:3" ht="12" customHeight="1">
      <c r="A121" s="333" t="s">
        <v>121</v>
      </c>
      <c r="B121" s="313" t="s">
        <v>350</v>
      </c>
      <c r="C121" s="197"/>
    </row>
    <row r="122" spans="1:3" ht="12" customHeight="1">
      <c r="A122" s="333" t="s">
        <v>175</v>
      </c>
      <c r="B122" s="116" t="s">
        <v>333</v>
      </c>
      <c r="C122" s="197"/>
    </row>
    <row r="123" spans="1:3" ht="12" customHeight="1">
      <c r="A123" s="333" t="s">
        <v>176</v>
      </c>
      <c r="B123" s="116" t="s">
        <v>349</v>
      </c>
      <c r="C123" s="197"/>
    </row>
    <row r="124" spans="1:3" ht="12" customHeight="1">
      <c r="A124" s="333" t="s">
        <v>177</v>
      </c>
      <c r="B124" s="116" t="s">
        <v>348</v>
      </c>
      <c r="C124" s="197"/>
    </row>
    <row r="125" spans="1:3" ht="12" customHeight="1">
      <c r="A125" s="333" t="s">
        <v>341</v>
      </c>
      <c r="B125" s="116" t="s">
        <v>336</v>
      </c>
      <c r="C125" s="197"/>
    </row>
    <row r="126" spans="1:3" ht="12" customHeight="1">
      <c r="A126" s="333" t="s">
        <v>342</v>
      </c>
      <c r="B126" s="116" t="s">
        <v>347</v>
      </c>
      <c r="C126" s="197"/>
    </row>
    <row r="127" spans="1:3" ht="12" customHeight="1" thickBot="1">
      <c r="A127" s="342" t="s">
        <v>343</v>
      </c>
      <c r="B127" s="116" t="s">
        <v>346</v>
      </c>
      <c r="C127" s="198">
        <v>7100</v>
      </c>
    </row>
    <row r="128" spans="1:6" ht="12" customHeight="1" thickBot="1">
      <c r="A128" s="35" t="s">
        <v>19</v>
      </c>
      <c r="B128" s="111" t="s">
        <v>601</v>
      </c>
      <c r="C128" s="219">
        <f>+C93+C114</f>
        <v>1233308</v>
      </c>
      <c r="F128" s="824"/>
    </row>
    <row r="129" spans="1:3" ht="12" customHeight="1" thickBot="1">
      <c r="A129" s="35" t="s">
        <v>20</v>
      </c>
      <c r="B129" s="111" t="s">
        <v>602</v>
      </c>
      <c r="C129" s="219">
        <f>+C130+C131+C132</f>
        <v>219</v>
      </c>
    </row>
    <row r="130" spans="1:3" s="85" customFormat="1" ht="12" customHeight="1">
      <c r="A130" s="333" t="s">
        <v>241</v>
      </c>
      <c r="B130" s="8" t="s">
        <v>647</v>
      </c>
      <c r="C130" s="725">
        <v>219</v>
      </c>
    </row>
    <row r="131" spans="1:3" ht="12" customHeight="1">
      <c r="A131" s="333" t="s">
        <v>244</v>
      </c>
      <c r="B131" s="8" t="s">
        <v>604</v>
      </c>
      <c r="C131" s="197"/>
    </row>
    <row r="132" spans="1:3" ht="12" customHeight="1" thickBot="1">
      <c r="A132" s="342" t="s">
        <v>245</v>
      </c>
      <c r="B132" s="6" t="s">
        <v>648</v>
      </c>
      <c r="C132" s="197"/>
    </row>
    <row r="133" spans="1:3" ht="12" customHeight="1" thickBot="1">
      <c r="A133" s="35" t="s">
        <v>21</v>
      </c>
      <c r="B133" s="111" t="s">
        <v>606</v>
      </c>
      <c r="C133" s="219">
        <f>+C134+C135+C136+C137+C138+C139</f>
        <v>0</v>
      </c>
    </row>
    <row r="134" spans="1:3" ht="12" customHeight="1">
      <c r="A134" s="333" t="s">
        <v>93</v>
      </c>
      <c r="B134" s="8" t="s">
        <v>607</v>
      </c>
      <c r="C134" s="197"/>
    </row>
    <row r="135" spans="1:3" ht="12" customHeight="1">
      <c r="A135" s="333" t="s">
        <v>94</v>
      </c>
      <c r="B135" s="8" t="s">
        <v>608</v>
      </c>
      <c r="C135" s="197"/>
    </row>
    <row r="136" spans="1:3" ht="12" customHeight="1">
      <c r="A136" s="333" t="s">
        <v>95</v>
      </c>
      <c r="B136" s="8" t="s">
        <v>609</v>
      </c>
      <c r="C136" s="197"/>
    </row>
    <row r="137" spans="1:3" ht="12" customHeight="1">
      <c r="A137" s="333" t="s">
        <v>162</v>
      </c>
      <c r="B137" s="8" t="s">
        <v>649</v>
      </c>
      <c r="C137" s="197"/>
    </row>
    <row r="138" spans="1:3" ht="12" customHeight="1">
      <c r="A138" s="333" t="s">
        <v>163</v>
      </c>
      <c r="B138" s="8" t="s">
        <v>611</v>
      </c>
      <c r="C138" s="197"/>
    </row>
    <row r="139" spans="1:3" s="85" customFormat="1" ht="12" customHeight="1" thickBot="1">
      <c r="A139" s="342" t="s">
        <v>164</v>
      </c>
      <c r="B139" s="6" t="s">
        <v>612</v>
      </c>
      <c r="C139" s="197"/>
    </row>
    <row r="140" spans="1:11" ht="12" customHeight="1" thickBot="1">
      <c r="A140" s="35" t="s">
        <v>22</v>
      </c>
      <c r="B140" s="111" t="s">
        <v>650</v>
      </c>
      <c r="C140" s="224">
        <f>+C141+C142+C144+C145+C143</f>
        <v>27420</v>
      </c>
      <c r="K140" s="196"/>
    </row>
    <row r="141" spans="1:3" ht="12.75">
      <c r="A141" s="333" t="s">
        <v>96</v>
      </c>
      <c r="B141" s="8" t="s">
        <v>351</v>
      </c>
      <c r="C141" s="197"/>
    </row>
    <row r="142" spans="1:3" ht="12" customHeight="1">
      <c r="A142" s="333" t="s">
        <v>97</v>
      </c>
      <c r="B142" s="8" t="s">
        <v>352</v>
      </c>
      <c r="C142" s="197">
        <v>27420</v>
      </c>
    </row>
    <row r="143" spans="1:3" s="85" customFormat="1" ht="12" customHeight="1">
      <c r="A143" s="333" t="s">
        <v>265</v>
      </c>
      <c r="B143" s="8" t="s">
        <v>651</v>
      </c>
      <c r="C143" s="197"/>
    </row>
    <row r="144" spans="1:3" s="85" customFormat="1" ht="12" customHeight="1">
      <c r="A144" s="333" t="s">
        <v>266</v>
      </c>
      <c r="B144" s="8" t="s">
        <v>614</v>
      </c>
      <c r="C144" s="197"/>
    </row>
    <row r="145" spans="1:3" s="85" customFormat="1" ht="12" customHeight="1" thickBot="1">
      <c r="A145" s="342" t="s">
        <v>267</v>
      </c>
      <c r="B145" s="6" t="s">
        <v>370</v>
      </c>
      <c r="C145" s="197"/>
    </row>
    <row r="146" spans="1:3" s="85" customFormat="1" ht="12" customHeight="1" thickBot="1">
      <c r="A146" s="35" t="s">
        <v>23</v>
      </c>
      <c r="B146" s="111" t="s">
        <v>615</v>
      </c>
      <c r="C146" s="227">
        <f>+C147+C148+C149+C150+C151</f>
        <v>0</v>
      </c>
    </row>
    <row r="147" spans="1:3" s="85" customFormat="1" ht="12" customHeight="1">
      <c r="A147" s="333" t="s">
        <v>98</v>
      </c>
      <c r="B147" s="8" t="s">
        <v>616</v>
      </c>
      <c r="C147" s="197"/>
    </row>
    <row r="148" spans="1:3" s="85" customFormat="1" ht="12" customHeight="1">
      <c r="A148" s="333" t="s">
        <v>99</v>
      </c>
      <c r="B148" s="8" t="s">
        <v>617</v>
      </c>
      <c r="C148" s="197"/>
    </row>
    <row r="149" spans="1:3" s="85" customFormat="1" ht="12" customHeight="1">
      <c r="A149" s="333" t="s">
        <v>277</v>
      </c>
      <c r="B149" s="8" t="s">
        <v>618</v>
      </c>
      <c r="C149" s="197"/>
    </row>
    <row r="150" spans="1:3" ht="12.75" customHeight="1">
      <c r="A150" s="333" t="s">
        <v>278</v>
      </c>
      <c r="B150" s="8" t="s">
        <v>652</v>
      </c>
      <c r="C150" s="197"/>
    </row>
    <row r="151" spans="1:3" ht="12.75" customHeight="1" thickBot="1">
      <c r="A151" s="342" t="s">
        <v>620</v>
      </c>
      <c r="B151" s="6" t="s">
        <v>621</v>
      </c>
      <c r="C151" s="198"/>
    </row>
    <row r="152" spans="1:3" ht="12.75" customHeight="1" thickBot="1">
      <c r="A152" s="680" t="s">
        <v>24</v>
      </c>
      <c r="B152" s="111" t="s">
        <v>622</v>
      </c>
      <c r="C152" s="227"/>
    </row>
    <row r="153" spans="1:3" ht="12" customHeight="1" thickBot="1">
      <c r="A153" s="680" t="s">
        <v>25</v>
      </c>
      <c r="B153" s="111" t="s">
        <v>623</v>
      </c>
      <c r="C153" s="227"/>
    </row>
    <row r="154" spans="1:3" ht="15" customHeight="1" thickBot="1">
      <c r="A154" s="35" t="s">
        <v>26</v>
      </c>
      <c r="B154" s="111" t="s">
        <v>624</v>
      </c>
      <c r="C154" s="327">
        <f>+C129+C133+C140+C146+C152+C153</f>
        <v>27639</v>
      </c>
    </row>
    <row r="155" spans="1:3" ht="13.5" thickBot="1">
      <c r="A155" s="344" t="s">
        <v>27</v>
      </c>
      <c r="B155" s="297" t="s">
        <v>625</v>
      </c>
      <c r="C155" s="327">
        <f>+C128+C154</f>
        <v>1260947</v>
      </c>
    </row>
    <row r="156" ht="15" customHeight="1" thickBot="1"/>
    <row r="157" spans="1:3" ht="14.25" customHeight="1" thickBot="1">
      <c r="A157" s="193" t="s">
        <v>653</v>
      </c>
      <c r="B157" s="194"/>
      <c r="C157" s="109"/>
    </row>
    <row r="158" spans="1:3" ht="13.5" thickBot="1">
      <c r="A158" s="193" t="s">
        <v>190</v>
      </c>
      <c r="B158" s="194"/>
      <c r="C158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27/2015.(XI.2.) önkormányzati rendelethez</oddHeader>
  </headerFooter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17">
    <tabColor rgb="FF92D050"/>
  </sheetPr>
  <dimension ref="A1:K158"/>
  <sheetViews>
    <sheetView zoomScaleSheetLayoutView="85" workbookViewId="0" topLeftCell="B142">
      <selection activeCell="E102" sqref="E102"/>
    </sheetView>
  </sheetViews>
  <sheetFormatPr defaultColWidth="9.00390625" defaultRowHeight="12.75"/>
  <cols>
    <col min="1" max="1" width="19.50390625" style="368" customWidth="1"/>
    <col min="2" max="2" width="72.00390625" style="369" customWidth="1"/>
    <col min="3" max="3" width="25.00390625" style="370" customWidth="1"/>
    <col min="4" max="16384" width="9.375" style="2" customWidth="1"/>
  </cols>
  <sheetData>
    <row r="1" spans="1:3" s="1" customFormat="1" ht="16.5" customHeight="1" thickBot="1">
      <c r="A1" s="170"/>
      <c r="B1" s="172"/>
      <c r="C1" s="195"/>
    </row>
    <row r="2" spans="1:3" s="81" customFormat="1" ht="21" customHeight="1">
      <c r="A2" s="307" t="s">
        <v>64</v>
      </c>
      <c r="B2" s="275" t="s">
        <v>193</v>
      </c>
      <c r="C2" s="277" t="s">
        <v>53</v>
      </c>
    </row>
    <row r="3" spans="1:3" s="81" customFormat="1" ht="16.5" thickBot="1">
      <c r="A3" s="173" t="s">
        <v>187</v>
      </c>
      <c r="B3" s="276" t="s">
        <v>409</v>
      </c>
      <c r="C3" s="679" t="s">
        <v>62</v>
      </c>
    </row>
    <row r="4" spans="1:3" s="82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278" t="s">
        <v>56</v>
      </c>
    </row>
    <row r="6" spans="1:3" s="63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63" customFormat="1" ht="15.75" customHeight="1" thickBot="1">
      <c r="A7" s="178"/>
      <c r="B7" s="179" t="s">
        <v>57</v>
      </c>
      <c r="C7" s="279"/>
    </row>
    <row r="8" spans="1:3" s="63" customFormat="1" ht="12" customHeight="1" thickBot="1">
      <c r="A8" s="35" t="s">
        <v>17</v>
      </c>
      <c r="B8" s="20" t="s">
        <v>225</v>
      </c>
      <c r="C8" s="219">
        <f>+C9+C10+C11+C12+C13+C14</f>
        <v>13713</v>
      </c>
    </row>
    <row r="9" spans="1:3" s="83" customFormat="1" ht="12" customHeight="1">
      <c r="A9" s="333" t="s">
        <v>100</v>
      </c>
      <c r="B9" s="317" t="s">
        <v>226</v>
      </c>
      <c r="C9" s="221"/>
    </row>
    <row r="10" spans="1:3" s="84" customFormat="1" ht="12" customHeight="1">
      <c r="A10" s="334" t="s">
        <v>101</v>
      </c>
      <c r="B10" s="318" t="s">
        <v>227</v>
      </c>
      <c r="C10" s="220"/>
    </row>
    <row r="11" spans="1:3" s="84" customFormat="1" ht="12" customHeight="1">
      <c r="A11" s="334" t="s">
        <v>102</v>
      </c>
      <c r="B11" s="318" t="s">
        <v>228</v>
      </c>
      <c r="C11" s="220"/>
    </row>
    <row r="12" spans="1:3" s="84" customFormat="1" ht="12" customHeight="1">
      <c r="A12" s="334" t="s">
        <v>103</v>
      </c>
      <c r="B12" s="318" t="s">
        <v>229</v>
      </c>
      <c r="C12" s="220"/>
    </row>
    <row r="13" spans="1:3" s="84" customFormat="1" ht="12" customHeight="1">
      <c r="A13" s="334" t="s">
        <v>146</v>
      </c>
      <c r="B13" s="318" t="s">
        <v>638</v>
      </c>
      <c r="C13" s="223">
        <v>13713</v>
      </c>
    </row>
    <row r="14" spans="1:3" s="83" customFormat="1" ht="12" customHeight="1" thickBot="1">
      <c r="A14" s="335" t="s">
        <v>104</v>
      </c>
      <c r="B14" s="319" t="s">
        <v>578</v>
      </c>
      <c r="C14" s="220"/>
    </row>
    <row r="15" spans="1:3" s="83" customFormat="1" ht="12" customHeight="1" thickBot="1">
      <c r="A15" s="35" t="s">
        <v>18</v>
      </c>
      <c r="B15" s="214" t="s">
        <v>230</v>
      </c>
      <c r="C15" s="219">
        <f>+C16+C17+C18+C19+C20</f>
        <v>147766</v>
      </c>
    </row>
    <row r="16" spans="1:3" s="83" customFormat="1" ht="12" customHeight="1">
      <c r="A16" s="333" t="s">
        <v>106</v>
      </c>
      <c r="B16" s="317" t="s">
        <v>231</v>
      </c>
      <c r="C16" s="221"/>
    </row>
    <row r="17" spans="1:3" s="83" customFormat="1" ht="12" customHeight="1">
      <c r="A17" s="334" t="s">
        <v>107</v>
      </c>
      <c r="B17" s="318" t="s">
        <v>232</v>
      </c>
      <c r="C17" s="220"/>
    </row>
    <row r="18" spans="1:3" s="83" customFormat="1" ht="12" customHeight="1">
      <c r="A18" s="334" t="s">
        <v>108</v>
      </c>
      <c r="B18" s="318" t="s">
        <v>401</v>
      </c>
      <c r="C18" s="220"/>
    </row>
    <row r="19" spans="1:3" s="83" customFormat="1" ht="12" customHeight="1">
      <c r="A19" s="334" t="s">
        <v>109</v>
      </c>
      <c r="B19" s="318" t="s">
        <v>402</v>
      </c>
      <c r="C19" s="220"/>
    </row>
    <row r="20" spans="1:3" s="83" customFormat="1" ht="12" customHeight="1">
      <c r="A20" s="334" t="s">
        <v>110</v>
      </c>
      <c r="B20" s="318" t="s">
        <v>233</v>
      </c>
      <c r="C20" s="722">
        <v>147766</v>
      </c>
    </row>
    <row r="21" spans="1:3" s="84" customFormat="1" ht="12" customHeight="1" thickBot="1">
      <c r="A21" s="335" t="s">
        <v>119</v>
      </c>
      <c r="B21" s="319" t="s">
        <v>234</v>
      </c>
      <c r="C21" s="306">
        <v>7566</v>
      </c>
    </row>
    <row r="22" spans="1:3" s="84" customFormat="1" ht="12" customHeight="1" thickBot="1">
      <c r="A22" s="35" t="s">
        <v>19</v>
      </c>
      <c r="B22" s="20" t="s">
        <v>235</v>
      </c>
      <c r="C22" s="219">
        <f>+C23+C24+C25+C26+C27</f>
        <v>37148</v>
      </c>
    </row>
    <row r="23" spans="1:3" s="84" customFormat="1" ht="12" customHeight="1">
      <c r="A23" s="333" t="s">
        <v>89</v>
      </c>
      <c r="B23" s="317" t="s">
        <v>236</v>
      </c>
      <c r="C23" s="221"/>
    </row>
    <row r="24" spans="1:3" s="83" customFormat="1" ht="12" customHeight="1">
      <c r="A24" s="334" t="s">
        <v>90</v>
      </c>
      <c r="B24" s="318" t="s">
        <v>237</v>
      </c>
      <c r="C24" s="220"/>
    </row>
    <row r="25" spans="1:3" s="84" customFormat="1" ht="12" customHeight="1">
      <c r="A25" s="334" t="s">
        <v>91</v>
      </c>
      <c r="B25" s="318" t="s">
        <v>403</v>
      </c>
      <c r="C25" s="220"/>
    </row>
    <row r="26" spans="1:3" s="84" customFormat="1" ht="12" customHeight="1">
      <c r="A26" s="334" t="s">
        <v>92</v>
      </c>
      <c r="B26" s="318" t="s">
        <v>404</v>
      </c>
      <c r="C26" s="220"/>
    </row>
    <row r="27" spans="1:3" s="84" customFormat="1" ht="12" customHeight="1">
      <c r="A27" s="334" t="s">
        <v>158</v>
      </c>
      <c r="B27" s="318" t="s">
        <v>238</v>
      </c>
      <c r="C27" s="223">
        <v>37148</v>
      </c>
    </row>
    <row r="28" spans="1:3" s="84" customFormat="1" ht="12" customHeight="1" thickBot="1">
      <c r="A28" s="335" t="s">
        <v>159</v>
      </c>
      <c r="B28" s="319" t="s">
        <v>239</v>
      </c>
      <c r="C28" s="306">
        <v>37148</v>
      </c>
    </row>
    <row r="29" spans="1:3" s="84" customFormat="1" ht="12" customHeight="1" thickBot="1">
      <c r="A29" s="35" t="s">
        <v>160</v>
      </c>
      <c r="B29" s="20" t="s">
        <v>240</v>
      </c>
      <c r="C29" s="224">
        <f>+C30+C34+C35+C36</f>
        <v>0</v>
      </c>
    </row>
    <row r="30" spans="1:3" s="84" customFormat="1" ht="12" customHeight="1">
      <c r="A30" s="333" t="s">
        <v>241</v>
      </c>
      <c r="B30" s="317" t="s">
        <v>639</v>
      </c>
      <c r="C30" s="312">
        <f>+C31+C32+C33</f>
        <v>0</v>
      </c>
    </row>
    <row r="31" spans="1:3" s="84" customFormat="1" ht="12" customHeight="1">
      <c r="A31" s="334" t="s">
        <v>242</v>
      </c>
      <c r="B31" s="318" t="s">
        <v>247</v>
      </c>
      <c r="C31" s="220"/>
    </row>
    <row r="32" spans="1:3" s="84" customFormat="1" ht="12" customHeight="1">
      <c r="A32" s="334" t="s">
        <v>243</v>
      </c>
      <c r="B32" s="318" t="s">
        <v>248</v>
      </c>
      <c r="C32" s="220"/>
    </row>
    <row r="33" spans="1:3" s="84" customFormat="1" ht="12" customHeight="1">
      <c r="A33" s="334" t="s">
        <v>580</v>
      </c>
      <c r="B33" s="666" t="s">
        <v>581</v>
      </c>
      <c r="C33" s="220"/>
    </row>
    <row r="34" spans="1:3" s="84" customFormat="1" ht="12" customHeight="1">
      <c r="A34" s="334" t="s">
        <v>244</v>
      </c>
      <c r="B34" s="318" t="s">
        <v>249</v>
      </c>
      <c r="C34" s="220"/>
    </row>
    <row r="35" spans="1:3" s="84" customFormat="1" ht="12" customHeight="1">
      <c r="A35" s="334" t="s">
        <v>245</v>
      </c>
      <c r="B35" s="318" t="s">
        <v>250</v>
      </c>
      <c r="C35" s="220"/>
    </row>
    <row r="36" spans="1:3" s="84" customFormat="1" ht="12" customHeight="1" thickBot="1">
      <c r="A36" s="335" t="s">
        <v>246</v>
      </c>
      <c r="B36" s="319" t="s">
        <v>251</v>
      </c>
      <c r="C36" s="222"/>
    </row>
    <row r="37" spans="1:3" s="84" customFormat="1" ht="12" customHeight="1" thickBot="1">
      <c r="A37" s="35" t="s">
        <v>21</v>
      </c>
      <c r="B37" s="20" t="s">
        <v>582</v>
      </c>
      <c r="C37" s="219">
        <f>SUM(C38:C48)</f>
        <v>16966</v>
      </c>
    </row>
    <row r="38" spans="1:3" s="84" customFormat="1" ht="12" customHeight="1">
      <c r="A38" s="333" t="s">
        <v>93</v>
      </c>
      <c r="B38" s="317" t="s">
        <v>254</v>
      </c>
      <c r="C38" s="221">
        <v>12820</v>
      </c>
    </row>
    <row r="39" spans="1:3" s="84" customFormat="1" ht="12" customHeight="1">
      <c r="A39" s="334" t="s">
        <v>94</v>
      </c>
      <c r="B39" s="318" t="s">
        <v>255</v>
      </c>
      <c r="C39" s="223">
        <v>30</v>
      </c>
    </row>
    <row r="40" spans="1:3" s="84" customFormat="1" ht="12" customHeight="1">
      <c r="A40" s="334" t="s">
        <v>95</v>
      </c>
      <c r="B40" s="318" t="s">
        <v>256</v>
      </c>
      <c r="C40" s="223">
        <v>414</v>
      </c>
    </row>
    <row r="41" spans="1:3" s="84" customFormat="1" ht="12" customHeight="1">
      <c r="A41" s="334" t="s">
        <v>162</v>
      </c>
      <c r="B41" s="318" t="s">
        <v>257</v>
      </c>
      <c r="C41" s="220"/>
    </row>
    <row r="42" spans="1:3" s="84" customFormat="1" ht="12" customHeight="1">
      <c r="A42" s="334" t="s">
        <v>163</v>
      </c>
      <c r="B42" s="318" t="s">
        <v>258</v>
      </c>
      <c r="C42" s="220"/>
    </row>
    <row r="43" spans="1:3" s="84" customFormat="1" ht="12" customHeight="1">
      <c r="A43" s="334" t="s">
        <v>164</v>
      </c>
      <c r="B43" s="318" t="s">
        <v>259</v>
      </c>
      <c r="C43" s="220">
        <v>3462</v>
      </c>
    </row>
    <row r="44" spans="1:3" s="84" customFormat="1" ht="12" customHeight="1">
      <c r="A44" s="334" t="s">
        <v>165</v>
      </c>
      <c r="B44" s="318" t="s">
        <v>260</v>
      </c>
      <c r="C44" s="220"/>
    </row>
    <row r="45" spans="1:3" s="84" customFormat="1" ht="12" customHeight="1">
      <c r="A45" s="334" t="s">
        <v>166</v>
      </c>
      <c r="B45" s="318" t="s">
        <v>261</v>
      </c>
      <c r="C45" s="220">
        <v>204</v>
      </c>
    </row>
    <row r="46" spans="1:3" s="84" customFormat="1" ht="12" customHeight="1">
      <c r="A46" s="334" t="s">
        <v>252</v>
      </c>
      <c r="B46" s="318" t="s">
        <v>262</v>
      </c>
      <c r="C46" s="223"/>
    </row>
    <row r="47" spans="1:3" s="84" customFormat="1" ht="12" customHeight="1">
      <c r="A47" s="335" t="s">
        <v>253</v>
      </c>
      <c r="B47" s="319" t="s">
        <v>583</v>
      </c>
      <c r="C47" s="306"/>
    </row>
    <row r="48" spans="1:3" s="84" customFormat="1" ht="12" customHeight="1" thickBot="1">
      <c r="A48" s="335" t="s">
        <v>584</v>
      </c>
      <c r="B48" s="319" t="s">
        <v>263</v>
      </c>
      <c r="C48" s="306">
        <v>36</v>
      </c>
    </row>
    <row r="49" spans="1:3" s="84" customFormat="1" ht="12" customHeight="1" thickBot="1">
      <c r="A49" s="35" t="s">
        <v>22</v>
      </c>
      <c r="B49" s="20" t="s">
        <v>264</v>
      </c>
      <c r="C49" s="219">
        <f>SUM(C50:C54)</f>
        <v>6494</v>
      </c>
    </row>
    <row r="50" spans="1:3" s="84" customFormat="1" ht="12" customHeight="1">
      <c r="A50" s="333" t="s">
        <v>96</v>
      </c>
      <c r="B50" s="317" t="s">
        <v>268</v>
      </c>
      <c r="C50" s="357"/>
    </row>
    <row r="51" spans="1:3" s="84" customFormat="1" ht="12" customHeight="1">
      <c r="A51" s="334" t="s">
        <v>97</v>
      </c>
      <c r="B51" s="318" t="s">
        <v>269</v>
      </c>
      <c r="C51" s="722">
        <v>6494</v>
      </c>
    </row>
    <row r="52" spans="1:3" s="84" customFormat="1" ht="12" customHeight="1">
      <c r="A52" s="334" t="s">
        <v>265</v>
      </c>
      <c r="B52" s="318" t="s">
        <v>270</v>
      </c>
      <c r="C52" s="223"/>
    </row>
    <row r="53" spans="1:3" s="84" customFormat="1" ht="12" customHeight="1">
      <c r="A53" s="334" t="s">
        <v>266</v>
      </c>
      <c r="B53" s="318" t="s">
        <v>271</v>
      </c>
      <c r="C53" s="223"/>
    </row>
    <row r="54" spans="1:3" s="84" customFormat="1" ht="12" customHeight="1" thickBot="1">
      <c r="A54" s="335" t="s">
        <v>267</v>
      </c>
      <c r="B54" s="319" t="s">
        <v>272</v>
      </c>
      <c r="C54" s="306"/>
    </row>
    <row r="55" spans="1:3" s="84" customFormat="1" ht="12" customHeight="1" thickBot="1">
      <c r="A55" s="35" t="s">
        <v>167</v>
      </c>
      <c r="B55" s="20" t="s">
        <v>273</v>
      </c>
      <c r="C55" s="219">
        <f>SUM(C56:C58)</f>
        <v>900</v>
      </c>
    </row>
    <row r="56" spans="1:3" s="84" customFormat="1" ht="12" customHeight="1">
      <c r="A56" s="333" t="s">
        <v>98</v>
      </c>
      <c r="B56" s="317" t="s">
        <v>274</v>
      </c>
      <c r="C56" s="221"/>
    </row>
    <row r="57" spans="1:3" s="84" customFormat="1" ht="12" customHeight="1">
      <c r="A57" s="334" t="s">
        <v>99</v>
      </c>
      <c r="B57" s="318" t="s">
        <v>405</v>
      </c>
      <c r="C57" s="223">
        <v>800</v>
      </c>
    </row>
    <row r="58" spans="1:3" s="84" customFormat="1" ht="12" customHeight="1">
      <c r="A58" s="334" t="s">
        <v>277</v>
      </c>
      <c r="B58" s="318" t="s">
        <v>275</v>
      </c>
      <c r="C58" s="223">
        <v>100</v>
      </c>
    </row>
    <row r="59" spans="1:3" s="84" customFormat="1" ht="12" customHeight="1" thickBot="1">
      <c r="A59" s="335" t="s">
        <v>278</v>
      </c>
      <c r="B59" s="319" t="s">
        <v>276</v>
      </c>
      <c r="C59" s="222"/>
    </row>
    <row r="60" spans="1:3" s="84" customFormat="1" ht="12" customHeight="1" thickBot="1">
      <c r="A60" s="35" t="s">
        <v>24</v>
      </c>
      <c r="B60" s="214" t="s">
        <v>279</v>
      </c>
      <c r="C60" s="219">
        <f>SUM(C61:C63)</f>
        <v>1880</v>
      </c>
    </row>
    <row r="61" spans="1:3" s="84" customFormat="1" ht="12" customHeight="1">
      <c r="A61" s="333" t="s">
        <v>168</v>
      </c>
      <c r="B61" s="317" t="s">
        <v>281</v>
      </c>
      <c r="C61" s="223"/>
    </row>
    <row r="62" spans="1:3" s="84" customFormat="1" ht="12" customHeight="1">
      <c r="A62" s="334" t="s">
        <v>169</v>
      </c>
      <c r="B62" s="318" t="s">
        <v>406</v>
      </c>
      <c r="C62" s="223"/>
    </row>
    <row r="63" spans="1:3" s="84" customFormat="1" ht="12" customHeight="1">
      <c r="A63" s="334" t="s">
        <v>199</v>
      </c>
      <c r="B63" s="318" t="s">
        <v>282</v>
      </c>
      <c r="C63" s="722">
        <v>1880</v>
      </c>
    </row>
    <row r="64" spans="1:3" s="84" customFormat="1" ht="12" customHeight="1" thickBot="1">
      <c r="A64" s="335" t="s">
        <v>280</v>
      </c>
      <c r="B64" s="319" t="s">
        <v>283</v>
      </c>
      <c r="C64" s="223"/>
    </row>
    <row r="65" spans="1:3" s="84" customFormat="1" ht="12" customHeight="1" thickBot="1">
      <c r="A65" s="35" t="s">
        <v>25</v>
      </c>
      <c r="B65" s="20" t="s">
        <v>284</v>
      </c>
      <c r="C65" s="224">
        <f>+C8+C15+C22+C29+C37+C49+C55+C60</f>
        <v>224867</v>
      </c>
    </row>
    <row r="66" spans="1:3" s="84" customFormat="1" ht="12" customHeight="1" thickBot="1">
      <c r="A66" s="336" t="s">
        <v>374</v>
      </c>
      <c r="B66" s="214" t="s">
        <v>286</v>
      </c>
      <c r="C66" s="219">
        <f>SUM(C67:C69)</f>
        <v>100000</v>
      </c>
    </row>
    <row r="67" spans="1:3" s="84" customFormat="1" ht="12" customHeight="1">
      <c r="A67" s="333" t="s">
        <v>317</v>
      </c>
      <c r="B67" s="317" t="s">
        <v>287</v>
      </c>
      <c r="C67" s="780"/>
    </row>
    <row r="68" spans="1:3" s="84" customFormat="1" ht="12" customHeight="1">
      <c r="A68" s="334" t="s">
        <v>326</v>
      </c>
      <c r="B68" s="318" t="s">
        <v>288</v>
      </c>
      <c r="C68" s="223">
        <v>100000</v>
      </c>
    </row>
    <row r="69" spans="1:3" s="84" customFormat="1" ht="12" customHeight="1" thickBot="1">
      <c r="A69" s="335" t="s">
        <v>327</v>
      </c>
      <c r="B69" s="320" t="s">
        <v>289</v>
      </c>
      <c r="C69" s="223"/>
    </row>
    <row r="70" spans="1:3" s="84" customFormat="1" ht="12" customHeight="1" thickBot="1">
      <c r="A70" s="336" t="s">
        <v>290</v>
      </c>
      <c r="B70" s="214" t="s">
        <v>291</v>
      </c>
      <c r="C70" s="219">
        <f>SUM(C71:C74)</f>
        <v>0</v>
      </c>
    </row>
    <row r="71" spans="1:3" s="84" customFormat="1" ht="12" customHeight="1">
      <c r="A71" s="333" t="s">
        <v>147</v>
      </c>
      <c r="B71" s="317" t="s">
        <v>292</v>
      </c>
      <c r="C71" s="223"/>
    </row>
    <row r="72" spans="1:3" s="84" customFormat="1" ht="12" customHeight="1">
      <c r="A72" s="334" t="s">
        <v>148</v>
      </c>
      <c r="B72" s="318" t="s">
        <v>293</v>
      </c>
      <c r="C72" s="223"/>
    </row>
    <row r="73" spans="1:3" s="84" customFormat="1" ht="12" customHeight="1">
      <c r="A73" s="334" t="s">
        <v>318</v>
      </c>
      <c r="B73" s="318" t="s">
        <v>294</v>
      </c>
      <c r="C73" s="223"/>
    </row>
    <row r="74" spans="1:3" s="84" customFormat="1" ht="12" customHeight="1" thickBot="1">
      <c r="A74" s="335" t="s">
        <v>319</v>
      </c>
      <c r="B74" s="319" t="s">
        <v>295</v>
      </c>
      <c r="C74" s="223"/>
    </row>
    <row r="75" spans="1:3" s="84" customFormat="1" ht="12" customHeight="1" thickBot="1">
      <c r="A75" s="336" t="s">
        <v>296</v>
      </c>
      <c r="B75" s="214" t="s">
        <v>297</v>
      </c>
      <c r="C75" s="219">
        <f>SUM(C76:C77)</f>
        <v>0</v>
      </c>
    </row>
    <row r="76" spans="1:3" s="84" customFormat="1" ht="12" customHeight="1">
      <c r="A76" s="333" t="s">
        <v>320</v>
      </c>
      <c r="B76" s="317" t="s">
        <v>298</v>
      </c>
      <c r="C76" s="223"/>
    </row>
    <row r="77" spans="1:3" s="84" customFormat="1" ht="12" customHeight="1" thickBot="1">
      <c r="A77" s="335" t="s">
        <v>321</v>
      </c>
      <c r="B77" s="319" t="s">
        <v>299</v>
      </c>
      <c r="C77" s="223"/>
    </row>
    <row r="78" spans="1:3" s="83" customFormat="1" ht="12" customHeight="1" thickBot="1">
      <c r="A78" s="336" t="s">
        <v>300</v>
      </c>
      <c r="B78" s="214" t="s">
        <v>301</v>
      </c>
      <c r="C78" s="219">
        <f>SUM(C79:C81)</f>
        <v>0</v>
      </c>
    </row>
    <row r="79" spans="1:3" s="84" customFormat="1" ht="12" customHeight="1">
      <c r="A79" s="333" t="s">
        <v>322</v>
      </c>
      <c r="B79" s="317" t="s">
        <v>302</v>
      </c>
      <c r="C79" s="223"/>
    </row>
    <row r="80" spans="1:3" s="84" customFormat="1" ht="12" customHeight="1">
      <c r="A80" s="334" t="s">
        <v>323</v>
      </c>
      <c r="B80" s="318" t="s">
        <v>303</v>
      </c>
      <c r="C80" s="223"/>
    </row>
    <row r="81" spans="1:3" s="84" customFormat="1" ht="12" customHeight="1" thickBot="1">
      <c r="A81" s="335" t="s">
        <v>324</v>
      </c>
      <c r="B81" s="319" t="s">
        <v>304</v>
      </c>
      <c r="C81" s="223"/>
    </row>
    <row r="82" spans="1:3" s="84" customFormat="1" ht="12" customHeight="1" thickBot="1">
      <c r="A82" s="336" t="s">
        <v>305</v>
      </c>
      <c r="B82" s="214" t="s">
        <v>325</v>
      </c>
      <c r="C82" s="219">
        <f>SUM(C83:C86)</f>
        <v>0</v>
      </c>
    </row>
    <row r="83" spans="1:3" s="84" customFormat="1" ht="12" customHeight="1">
      <c r="A83" s="337" t="s">
        <v>306</v>
      </c>
      <c r="B83" s="317" t="s">
        <v>307</v>
      </c>
      <c r="C83" s="223"/>
    </row>
    <row r="84" spans="1:3" s="84" customFormat="1" ht="12" customHeight="1">
      <c r="A84" s="338" t="s">
        <v>308</v>
      </c>
      <c r="B84" s="318" t="s">
        <v>309</v>
      </c>
      <c r="C84" s="223"/>
    </row>
    <row r="85" spans="1:3" s="84" customFormat="1" ht="12" customHeight="1">
      <c r="A85" s="338" t="s">
        <v>310</v>
      </c>
      <c r="B85" s="318" t="s">
        <v>311</v>
      </c>
      <c r="C85" s="223"/>
    </row>
    <row r="86" spans="1:3" s="83" customFormat="1" ht="12" customHeight="1" thickBot="1">
      <c r="A86" s="339" t="s">
        <v>312</v>
      </c>
      <c r="B86" s="319" t="s">
        <v>313</v>
      </c>
      <c r="C86" s="223"/>
    </row>
    <row r="87" spans="1:3" s="83" customFormat="1" ht="12" customHeight="1" thickBot="1">
      <c r="A87" s="336" t="s">
        <v>314</v>
      </c>
      <c r="B87" s="214" t="s">
        <v>587</v>
      </c>
      <c r="C87" s="358"/>
    </row>
    <row r="88" spans="1:3" s="83" customFormat="1" ht="12" customHeight="1" thickBot="1">
      <c r="A88" s="336" t="s">
        <v>640</v>
      </c>
      <c r="B88" s="214" t="s">
        <v>315</v>
      </c>
      <c r="C88" s="358"/>
    </row>
    <row r="89" spans="1:3" s="83" customFormat="1" ht="12" customHeight="1" thickBot="1">
      <c r="A89" s="336" t="s">
        <v>641</v>
      </c>
      <c r="B89" s="324" t="s">
        <v>588</v>
      </c>
      <c r="C89" s="224">
        <f>+C66+C70+C75+C78+C82+C88+C87</f>
        <v>100000</v>
      </c>
    </row>
    <row r="90" spans="1:3" s="83" customFormat="1" ht="12" customHeight="1" thickBot="1">
      <c r="A90" s="340" t="s">
        <v>642</v>
      </c>
      <c r="B90" s="325" t="s">
        <v>643</v>
      </c>
      <c r="C90" s="224">
        <f>+C65+C89</f>
        <v>324867</v>
      </c>
    </row>
    <row r="91" spans="1:3" s="84" customFormat="1" ht="15" customHeight="1" thickBot="1">
      <c r="A91" s="184"/>
      <c r="B91" s="185"/>
      <c r="C91" s="284"/>
    </row>
    <row r="92" spans="1:3" s="63" customFormat="1" ht="16.5" customHeight="1" thickBot="1">
      <c r="A92" s="188"/>
      <c r="B92" s="189" t="s">
        <v>58</v>
      </c>
      <c r="C92" s="286"/>
    </row>
    <row r="93" spans="1:3" s="85" customFormat="1" ht="12" customHeight="1" thickBot="1">
      <c r="A93" s="309" t="s">
        <v>17</v>
      </c>
      <c r="B93" s="29" t="s">
        <v>654</v>
      </c>
      <c r="C93" s="218">
        <f>+C94+C95+C96+C97+C98+C111</f>
        <v>109332</v>
      </c>
    </row>
    <row r="94" spans="1:3" ht="12" customHeight="1">
      <c r="A94" s="341" t="s">
        <v>100</v>
      </c>
      <c r="B94" s="9" t="s">
        <v>48</v>
      </c>
      <c r="C94" s="738">
        <v>24375</v>
      </c>
    </row>
    <row r="95" spans="1:3" ht="12" customHeight="1">
      <c r="A95" s="334" t="s">
        <v>101</v>
      </c>
      <c r="B95" s="7" t="s">
        <v>170</v>
      </c>
      <c r="C95" s="722">
        <v>6900</v>
      </c>
    </row>
    <row r="96" spans="1:3" ht="12" customHeight="1">
      <c r="A96" s="334" t="s">
        <v>102</v>
      </c>
      <c r="B96" s="7" t="s">
        <v>138</v>
      </c>
      <c r="C96" s="723">
        <v>45345</v>
      </c>
    </row>
    <row r="97" spans="1:3" ht="12" customHeight="1">
      <c r="A97" s="334" t="s">
        <v>103</v>
      </c>
      <c r="B97" s="10" t="s">
        <v>171</v>
      </c>
      <c r="C97" s="306">
        <v>500</v>
      </c>
    </row>
    <row r="98" spans="1:3" ht="12" customHeight="1">
      <c r="A98" s="334" t="s">
        <v>114</v>
      </c>
      <c r="B98" s="18" t="s">
        <v>172</v>
      </c>
      <c r="C98" s="723">
        <v>32212</v>
      </c>
    </row>
    <row r="99" spans="1:3" ht="12" customHeight="1">
      <c r="A99" s="334" t="s">
        <v>104</v>
      </c>
      <c r="B99" s="7" t="s">
        <v>644</v>
      </c>
      <c r="C99" s="306">
        <v>1476</v>
      </c>
    </row>
    <row r="100" spans="1:3" ht="12" customHeight="1">
      <c r="A100" s="334" t="s">
        <v>105</v>
      </c>
      <c r="B100" s="115" t="s">
        <v>592</v>
      </c>
      <c r="C100" s="306"/>
    </row>
    <row r="101" spans="1:3" ht="12" customHeight="1">
      <c r="A101" s="334" t="s">
        <v>115</v>
      </c>
      <c r="B101" s="115" t="s">
        <v>593</v>
      </c>
      <c r="C101" s="306"/>
    </row>
    <row r="102" spans="1:3" ht="12" customHeight="1">
      <c r="A102" s="334" t="s">
        <v>116</v>
      </c>
      <c r="B102" s="115" t="s">
        <v>331</v>
      </c>
      <c r="C102" s="306"/>
    </row>
    <row r="103" spans="1:3" ht="12" customHeight="1">
      <c r="A103" s="334" t="s">
        <v>117</v>
      </c>
      <c r="B103" s="116" t="s">
        <v>332</v>
      </c>
      <c r="C103" s="306"/>
    </row>
    <row r="104" spans="1:3" ht="12" customHeight="1">
      <c r="A104" s="334" t="s">
        <v>118</v>
      </c>
      <c r="B104" s="116" t="s">
        <v>333</v>
      </c>
      <c r="C104" s="306"/>
    </row>
    <row r="105" spans="1:3" ht="12" customHeight="1">
      <c r="A105" s="334" t="s">
        <v>120</v>
      </c>
      <c r="B105" s="115" t="s">
        <v>334</v>
      </c>
      <c r="C105" s="306">
        <v>14753</v>
      </c>
    </row>
    <row r="106" spans="1:3" ht="12" customHeight="1">
      <c r="A106" s="334" t="s">
        <v>173</v>
      </c>
      <c r="B106" s="115" t="s">
        <v>335</v>
      </c>
      <c r="C106" s="306"/>
    </row>
    <row r="107" spans="1:3" ht="12" customHeight="1">
      <c r="A107" s="334" t="s">
        <v>329</v>
      </c>
      <c r="B107" s="116" t="s">
        <v>336</v>
      </c>
      <c r="C107" s="306">
        <v>800</v>
      </c>
    </row>
    <row r="108" spans="1:3" ht="12" customHeight="1">
      <c r="A108" s="342" t="s">
        <v>330</v>
      </c>
      <c r="B108" s="117" t="s">
        <v>337</v>
      </c>
      <c r="C108" s="306"/>
    </row>
    <row r="109" spans="1:3" ht="12" customHeight="1">
      <c r="A109" s="334" t="s">
        <v>594</v>
      </c>
      <c r="B109" s="117" t="s">
        <v>338</v>
      </c>
      <c r="C109" s="306"/>
    </row>
    <row r="110" spans="1:3" ht="12" customHeight="1">
      <c r="A110" s="334" t="s">
        <v>595</v>
      </c>
      <c r="B110" s="116" t="s">
        <v>339</v>
      </c>
      <c r="C110" s="722">
        <v>15183</v>
      </c>
    </row>
    <row r="111" spans="1:3" ht="12" customHeight="1">
      <c r="A111" s="334" t="s">
        <v>596</v>
      </c>
      <c r="B111" s="10" t="s">
        <v>49</v>
      </c>
      <c r="C111" s="220"/>
    </row>
    <row r="112" spans="1:3" ht="12" customHeight="1">
      <c r="A112" s="335" t="s">
        <v>597</v>
      </c>
      <c r="B112" s="7" t="s">
        <v>645</v>
      </c>
      <c r="C112" s="222"/>
    </row>
    <row r="113" spans="1:3" ht="12" customHeight="1" thickBot="1">
      <c r="A113" s="343" t="s">
        <v>599</v>
      </c>
      <c r="B113" s="118" t="s">
        <v>646</v>
      </c>
      <c r="C113" s="226"/>
    </row>
    <row r="114" spans="1:3" ht="12" customHeight="1" thickBot="1">
      <c r="A114" s="35" t="s">
        <v>18</v>
      </c>
      <c r="B114" s="28" t="s">
        <v>340</v>
      </c>
      <c r="C114" s="219">
        <f>+C115+C117+C119</f>
        <v>48211</v>
      </c>
    </row>
    <row r="115" spans="1:3" ht="12" customHeight="1">
      <c r="A115" s="333" t="s">
        <v>106</v>
      </c>
      <c r="B115" s="7" t="s">
        <v>197</v>
      </c>
      <c r="C115" s="357">
        <v>37017</v>
      </c>
    </row>
    <row r="116" spans="1:3" ht="12" customHeight="1">
      <c r="A116" s="333" t="s">
        <v>107</v>
      </c>
      <c r="B116" s="11" t="s">
        <v>344</v>
      </c>
      <c r="C116" s="357"/>
    </row>
    <row r="117" spans="1:3" ht="12" customHeight="1">
      <c r="A117" s="333" t="s">
        <v>108</v>
      </c>
      <c r="B117" s="11" t="s">
        <v>174</v>
      </c>
      <c r="C117" s="220"/>
    </row>
    <row r="118" spans="1:3" ht="12" customHeight="1">
      <c r="A118" s="333" t="s">
        <v>109</v>
      </c>
      <c r="B118" s="11" t="s">
        <v>345</v>
      </c>
      <c r="C118" s="197"/>
    </row>
    <row r="119" spans="1:3" ht="12" customHeight="1">
      <c r="A119" s="333" t="s">
        <v>110</v>
      </c>
      <c r="B119" s="216" t="s">
        <v>200</v>
      </c>
      <c r="C119" s="796">
        <v>11194</v>
      </c>
    </row>
    <row r="120" spans="1:3" ht="12" customHeight="1">
      <c r="A120" s="333" t="s">
        <v>119</v>
      </c>
      <c r="B120" s="215" t="s">
        <v>407</v>
      </c>
      <c r="C120" s="796"/>
    </row>
    <row r="121" spans="1:3" ht="12" customHeight="1">
      <c r="A121" s="333" t="s">
        <v>121</v>
      </c>
      <c r="B121" s="313" t="s">
        <v>350</v>
      </c>
      <c r="C121" s="796"/>
    </row>
    <row r="122" spans="1:3" ht="12" customHeight="1">
      <c r="A122" s="333" t="s">
        <v>175</v>
      </c>
      <c r="B122" s="116" t="s">
        <v>333</v>
      </c>
      <c r="C122" s="796"/>
    </row>
    <row r="123" spans="1:3" ht="12" customHeight="1">
      <c r="A123" s="333" t="s">
        <v>176</v>
      </c>
      <c r="B123" s="116" t="s">
        <v>349</v>
      </c>
      <c r="C123" s="796"/>
    </row>
    <row r="124" spans="1:3" ht="12" customHeight="1">
      <c r="A124" s="333" t="s">
        <v>177</v>
      </c>
      <c r="B124" s="116" t="s">
        <v>348</v>
      </c>
      <c r="C124" s="796"/>
    </row>
    <row r="125" spans="1:3" ht="12" customHeight="1">
      <c r="A125" s="333" t="s">
        <v>341</v>
      </c>
      <c r="B125" s="116" t="s">
        <v>336</v>
      </c>
      <c r="C125" s="796"/>
    </row>
    <row r="126" spans="1:3" ht="12" customHeight="1">
      <c r="A126" s="333" t="s">
        <v>342</v>
      </c>
      <c r="B126" s="116" t="s">
        <v>347</v>
      </c>
      <c r="C126" s="796"/>
    </row>
    <row r="127" spans="1:3" ht="12" customHeight="1" thickBot="1">
      <c r="A127" s="342" t="s">
        <v>343</v>
      </c>
      <c r="B127" s="116" t="s">
        <v>346</v>
      </c>
      <c r="C127" s="797">
        <v>11194</v>
      </c>
    </row>
    <row r="128" spans="1:3" ht="12" customHeight="1" thickBot="1">
      <c r="A128" s="35" t="s">
        <v>19</v>
      </c>
      <c r="B128" s="111" t="s">
        <v>601</v>
      </c>
      <c r="C128" s="219">
        <f>+C93+C114</f>
        <v>157543</v>
      </c>
    </row>
    <row r="129" spans="1:3" ht="12" customHeight="1" thickBot="1">
      <c r="A129" s="35" t="s">
        <v>20</v>
      </c>
      <c r="B129" s="111" t="s">
        <v>602</v>
      </c>
      <c r="C129" s="219">
        <f>+C130+C131+C132</f>
        <v>104109</v>
      </c>
    </row>
    <row r="130" spans="1:3" s="85" customFormat="1" ht="12" customHeight="1">
      <c r="A130" s="333" t="s">
        <v>241</v>
      </c>
      <c r="B130" s="8" t="s">
        <v>647</v>
      </c>
      <c r="C130" s="740">
        <v>4109</v>
      </c>
    </row>
    <row r="131" spans="1:3" ht="12" customHeight="1">
      <c r="A131" s="333" t="s">
        <v>244</v>
      </c>
      <c r="B131" s="8" t="s">
        <v>604</v>
      </c>
      <c r="C131" s="197">
        <v>100000</v>
      </c>
    </row>
    <row r="132" spans="1:3" ht="12" customHeight="1" thickBot="1">
      <c r="A132" s="342" t="s">
        <v>245</v>
      </c>
      <c r="B132" s="6" t="s">
        <v>648</v>
      </c>
      <c r="C132" s="197"/>
    </row>
    <row r="133" spans="1:3" ht="12" customHeight="1" thickBot="1">
      <c r="A133" s="35" t="s">
        <v>21</v>
      </c>
      <c r="B133" s="111" t="s">
        <v>606</v>
      </c>
      <c r="C133" s="219">
        <f>+C134+C135+C136+C137+C138+C139</f>
        <v>0</v>
      </c>
    </row>
    <row r="134" spans="1:3" ht="12" customHeight="1">
      <c r="A134" s="333" t="s">
        <v>93</v>
      </c>
      <c r="B134" s="8" t="s">
        <v>607</v>
      </c>
      <c r="C134" s="197"/>
    </row>
    <row r="135" spans="1:3" ht="12" customHeight="1">
      <c r="A135" s="333" t="s">
        <v>94</v>
      </c>
      <c r="B135" s="8" t="s">
        <v>608</v>
      </c>
      <c r="C135" s="197"/>
    </row>
    <row r="136" spans="1:3" ht="12" customHeight="1">
      <c r="A136" s="333" t="s">
        <v>95</v>
      </c>
      <c r="B136" s="8" t="s">
        <v>609</v>
      </c>
      <c r="C136" s="197"/>
    </row>
    <row r="137" spans="1:3" ht="12" customHeight="1">
      <c r="A137" s="333" t="s">
        <v>162</v>
      </c>
      <c r="B137" s="8" t="s">
        <v>649</v>
      </c>
      <c r="C137" s="197"/>
    </row>
    <row r="138" spans="1:3" ht="12" customHeight="1">
      <c r="A138" s="333" t="s">
        <v>163</v>
      </c>
      <c r="B138" s="8" t="s">
        <v>611</v>
      </c>
      <c r="C138" s="197"/>
    </row>
    <row r="139" spans="1:3" s="85" customFormat="1" ht="12" customHeight="1" thickBot="1">
      <c r="A139" s="342" t="s">
        <v>164</v>
      </c>
      <c r="B139" s="6" t="s">
        <v>612</v>
      </c>
      <c r="C139" s="197"/>
    </row>
    <row r="140" spans="1:11" ht="12" customHeight="1" thickBot="1">
      <c r="A140" s="35" t="s">
        <v>22</v>
      </c>
      <c r="B140" s="111" t="s">
        <v>650</v>
      </c>
      <c r="C140" s="224">
        <f>+C141+C142+C144+C145+C143</f>
        <v>0</v>
      </c>
      <c r="K140" s="196"/>
    </row>
    <row r="141" spans="1:3" ht="12.75">
      <c r="A141" s="333" t="s">
        <v>96</v>
      </c>
      <c r="B141" s="8" t="s">
        <v>351</v>
      </c>
      <c r="C141" s="197"/>
    </row>
    <row r="142" spans="1:3" ht="12" customHeight="1">
      <c r="A142" s="333" t="s">
        <v>97</v>
      </c>
      <c r="B142" s="8" t="s">
        <v>352</v>
      </c>
      <c r="C142" s="197"/>
    </row>
    <row r="143" spans="1:3" s="85" customFormat="1" ht="12" customHeight="1">
      <c r="A143" s="333" t="s">
        <v>265</v>
      </c>
      <c r="B143" s="8" t="s">
        <v>651</v>
      </c>
      <c r="C143" s="197"/>
    </row>
    <row r="144" spans="1:3" s="85" customFormat="1" ht="12" customHeight="1">
      <c r="A144" s="333" t="s">
        <v>266</v>
      </c>
      <c r="B144" s="8" t="s">
        <v>614</v>
      </c>
      <c r="C144" s="197"/>
    </row>
    <row r="145" spans="1:3" s="85" customFormat="1" ht="12" customHeight="1" thickBot="1">
      <c r="A145" s="342" t="s">
        <v>267</v>
      </c>
      <c r="B145" s="6" t="s">
        <v>370</v>
      </c>
      <c r="C145" s="197"/>
    </row>
    <row r="146" spans="1:3" s="85" customFormat="1" ht="12" customHeight="1" thickBot="1">
      <c r="A146" s="35" t="s">
        <v>23</v>
      </c>
      <c r="B146" s="111" t="s">
        <v>615</v>
      </c>
      <c r="C146" s="227">
        <f>+C147+C148+C149+C150+C151</f>
        <v>0</v>
      </c>
    </row>
    <row r="147" spans="1:3" s="85" customFormat="1" ht="12" customHeight="1">
      <c r="A147" s="333" t="s">
        <v>98</v>
      </c>
      <c r="B147" s="8" t="s">
        <v>616</v>
      </c>
      <c r="C147" s="197"/>
    </row>
    <row r="148" spans="1:3" s="85" customFormat="1" ht="12" customHeight="1">
      <c r="A148" s="333" t="s">
        <v>99</v>
      </c>
      <c r="B148" s="8" t="s">
        <v>617</v>
      </c>
      <c r="C148" s="197"/>
    </row>
    <row r="149" spans="1:3" s="85" customFormat="1" ht="12" customHeight="1">
      <c r="A149" s="333" t="s">
        <v>277</v>
      </c>
      <c r="B149" s="8" t="s">
        <v>618</v>
      </c>
      <c r="C149" s="197"/>
    </row>
    <row r="150" spans="1:3" ht="12.75" customHeight="1">
      <c r="A150" s="333" t="s">
        <v>278</v>
      </c>
      <c r="B150" s="8" t="s">
        <v>652</v>
      </c>
      <c r="C150" s="197"/>
    </row>
    <row r="151" spans="1:3" ht="12.75" customHeight="1" thickBot="1">
      <c r="A151" s="342" t="s">
        <v>620</v>
      </c>
      <c r="B151" s="6" t="s">
        <v>621</v>
      </c>
      <c r="C151" s="198"/>
    </row>
    <row r="152" spans="1:3" ht="12.75" customHeight="1" thickBot="1">
      <c r="A152" s="680" t="s">
        <v>24</v>
      </c>
      <c r="B152" s="111" t="s">
        <v>622</v>
      </c>
      <c r="C152" s="227"/>
    </row>
    <row r="153" spans="1:3" ht="12" customHeight="1" thickBot="1">
      <c r="A153" s="680" t="s">
        <v>25</v>
      </c>
      <c r="B153" s="111" t="s">
        <v>623</v>
      </c>
      <c r="C153" s="227"/>
    </row>
    <row r="154" spans="1:3" ht="15" customHeight="1" thickBot="1">
      <c r="A154" s="35" t="s">
        <v>26</v>
      </c>
      <c r="B154" s="111" t="s">
        <v>624</v>
      </c>
      <c r="C154" s="327">
        <f>+C129+C133+C140+C146+C152+C153</f>
        <v>104109</v>
      </c>
    </row>
    <row r="155" spans="1:3" ht="13.5" thickBot="1">
      <c r="A155" s="344" t="s">
        <v>27</v>
      </c>
      <c r="B155" s="297" t="s">
        <v>625</v>
      </c>
      <c r="C155" s="327">
        <f>+C128+C154</f>
        <v>261652</v>
      </c>
    </row>
    <row r="156" ht="15" customHeight="1" thickBot="1"/>
    <row r="157" spans="1:3" ht="14.25" customHeight="1" thickBot="1">
      <c r="A157" s="193" t="s">
        <v>653</v>
      </c>
      <c r="B157" s="194"/>
      <c r="C157" s="109"/>
    </row>
    <row r="158" spans="1:3" ht="13.5" thickBot="1">
      <c r="A158" s="193" t="s">
        <v>190</v>
      </c>
      <c r="B158" s="194"/>
      <c r="C158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27/2015.(XI.2.)  önkormányzati rendelethez</oddHeader>
  </headerFooter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4">
    <tabColor rgb="FF92D050"/>
  </sheetPr>
  <dimension ref="A1:C61"/>
  <sheetViews>
    <sheetView workbookViewId="0" topLeftCell="A37">
      <selection activeCell="C58" sqref="C58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/>
    </row>
    <row r="2" spans="1:3" s="352" customFormat="1" ht="25.5" customHeight="1">
      <c r="A2" s="307" t="s">
        <v>188</v>
      </c>
      <c r="B2" s="275" t="s">
        <v>542</v>
      </c>
      <c r="C2" s="289" t="s">
        <v>61</v>
      </c>
    </row>
    <row r="3" spans="1:3" s="352" customFormat="1" ht="24.75" thickBot="1">
      <c r="A3" s="345" t="s">
        <v>187</v>
      </c>
      <c r="B3" s="276" t="s">
        <v>378</v>
      </c>
      <c r="C3" s="290" t="s">
        <v>53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10593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>
        <v>7539</v>
      </c>
    </row>
    <row r="11" spans="1:3" s="291" customFormat="1" ht="12" customHeight="1">
      <c r="A11" s="347" t="s">
        <v>102</v>
      </c>
      <c r="B11" s="7" t="s">
        <v>256</v>
      </c>
      <c r="C11" s="234">
        <v>800</v>
      </c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/>
    </row>
    <row r="14" spans="1:3" s="291" customFormat="1" ht="12" customHeight="1">
      <c r="A14" s="347" t="s">
        <v>104</v>
      </c>
      <c r="B14" s="7" t="s">
        <v>379</v>
      </c>
      <c r="C14" s="234">
        <v>2253</v>
      </c>
    </row>
    <row r="15" spans="1:3" s="291" customFormat="1" ht="12" customHeight="1">
      <c r="A15" s="347" t="s">
        <v>105</v>
      </c>
      <c r="B15" s="6" t="s">
        <v>380</v>
      </c>
      <c r="C15" s="234"/>
    </row>
    <row r="16" spans="1:3" s="291" customFormat="1" ht="12" customHeight="1">
      <c r="A16" s="347" t="s">
        <v>115</v>
      </c>
      <c r="B16" s="7" t="s">
        <v>261</v>
      </c>
      <c r="C16" s="281">
        <v>1</v>
      </c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/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546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71">
        <v>546</v>
      </c>
    </row>
    <row r="24" spans="1:3" s="355" customFormat="1" ht="12" customHeight="1" thickBot="1">
      <c r="A24" s="347" t="s">
        <v>109</v>
      </c>
      <c r="B24" s="7" t="s">
        <v>657</v>
      </c>
      <c r="C24" s="234"/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658</v>
      </c>
      <c r="C26" s="236">
        <f>+C27+C28+C29</f>
        <v>0</v>
      </c>
    </row>
    <row r="27" spans="1:3" s="355" customFormat="1" ht="12" customHeight="1">
      <c r="A27" s="348" t="s">
        <v>241</v>
      </c>
      <c r="B27" s="349" t="s">
        <v>236</v>
      </c>
      <c r="C27" s="69"/>
    </row>
    <row r="28" spans="1:3" s="355" customFormat="1" ht="12" customHeight="1">
      <c r="A28" s="348" t="s">
        <v>244</v>
      </c>
      <c r="B28" s="349" t="s">
        <v>382</v>
      </c>
      <c r="C28" s="234"/>
    </row>
    <row r="29" spans="1:3" s="355" customFormat="1" ht="12" customHeight="1">
      <c r="A29" s="348" t="s">
        <v>245</v>
      </c>
      <c r="B29" s="350" t="s">
        <v>384</v>
      </c>
      <c r="C29" s="234"/>
    </row>
    <row r="30" spans="1:3" s="355" customFormat="1" ht="12" customHeight="1" thickBot="1">
      <c r="A30" s="347" t="s">
        <v>246</v>
      </c>
      <c r="B30" s="114" t="s">
        <v>659</v>
      </c>
      <c r="C30" s="72"/>
    </row>
    <row r="31" spans="1:3" s="355" customFormat="1" ht="12" customHeight="1" thickBot="1">
      <c r="A31" s="148" t="s">
        <v>21</v>
      </c>
      <c r="B31" s="111" t="s">
        <v>385</v>
      </c>
      <c r="C31" s="236">
        <f>+C32+C33+C34</f>
        <v>0</v>
      </c>
    </row>
    <row r="32" spans="1:3" s="355" customFormat="1" ht="12" customHeight="1">
      <c r="A32" s="348" t="s">
        <v>93</v>
      </c>
      <c r="B32" s="349" t="s">
        <v>268</v>
      </c>
      <c r="C32" s="69"/>
    </row>
    <row r="33" spans="1:3" s="355" customFormat="1" ht="12" customHeight="1">
      <c r="A33" s="348" t="s">
        <v>94</v>
      </c>
      <c r="B33" s="350" t="s">
        <v>269</v>
      </c>
      <c r="C33" s="237"/>
    </row>
    <row r="34" spans="1:3" s="355" customFormat="1" ht="12" customHeight="1" thickBot="1">
      <c r="A34" s="347" t="s">
        <v>95</v>
      </c>
      <c r="B34" s="114" t="s">
        <v>270</v>
      </c>
      <c r="C34" s="72"/>
    </row>
    <row r="35" spans="1:3" s="291" customFormat="1" ht="12" customHeight="1" thickBot="1">
      <c r="A35" s="148" t="s">
        <v>22</v>
      </c>
      <c r="B35" s="111" t="s">
        <v>356</v>
      </c>
      <c r="C35" s="263"/>
    </row>
    <row r="36" spans="1:3" s="291" customFormat="1" ht="12" customHeight="1" thickBot="1">
      <c r="A36" s="148" t="s">
        <v>23</v>
      </c>
      <c r="B36" s="111" t="s">
        <v>386</v>
      </c>
      <c r="C36" s="282"/>
    </row>
    <row r="37" spans="1:3" s="291" customFormat="1" ht="12" customHeight="1" thickBot="1">
      <c r="A37" s="145" t="s">
        <v>24</v>
      </c>
      <c r="B37" s="111" t="s">
        <v>387</v>
      </c>
      <c r="C37" s="283">
        <f>+C8+C20+C25+C26+C31+C35+C36</f>
        <v>11139</v>
      </c>
    </row>
    <row r="38" spans="1:3" s="291" customFormat="1" ht="12" customHeight="1" thickBot="1">
      <c r="A38" s="182" t="s">
        <v>25</v>
      </c>
      <c r="B38" s="111" t="s">
        <v>388</v>
      </c>
      <c r="C38" s="283">
        <f>+C39+C40+C41</f>
        <v>1571</v>
      </c>
    </row>
    <row r="39" spans="1:3" s="291" customFormat="1" ht="12" customHeight="1">
      <c r="A39" s="348" t="s">
        <v>389</v>
      </c>
      <c r="B39" s="349" t="s">
        <v>207</v>
      </c>
      <c r="C39" s="69">
        <v>1571</v>
      </c>
    </row>
    <row r="40" spans="1:3" s="291" customFormat="1" ht="12" customHeight="1">
      <c r="A40" s="348" t="s">
        <v>390</v>
      </c>
      <c r="B40" s="350" t="s">
        <v>4</v>
      </c>
      <c r="C40" s="237"/>
    </row>
    <row r="41" spans="1:3" s="355" customFormat="1" ht="12" customHeight="1" thickBot="1">
      <c r="A41" s="347" t="s">
        <v>391</v>
      </c>
      <c r="B41" s="114" t="s">
        <v>392</v>
      </c>
      <c r="C41" s="72"/>
    </row>
    <row r="42" spans="1:3" s="355" customFormat="1" ht="15" customHeight="1" thickBot="1">
      <c r="A42" s="182" t="s">
        <v>26</v>
      </c>
      <c r="B42" s="183" t="s">
        <v>393</v>
      </c>
      <c r="C42" s="286">
        <f>+C37+C38</f>
        <v>12710</v>
      </c>
    </row>
    <row r="43" spans="1:3" s="355" customFormat="1" ht="15" customHeight="1">
      <c r="A43" s="184"/>
      <c r="B43" s="185"/>
      <c r="C43" s="284"/>
    </row>
    <row r="44" spans="1:3" ht="13.5" thickBot="1">
      <c r="A44" s="186"/>
      <c r="B44" s="187"/>
      <c r="C44" s="285"/>
    </row>
    <row r="45" spans="1:3" s="354" customFormat="1" ht="16.5" customHeight="1" thickBot="1">
      <c r="A45" s="188"/>
      <c r="B45" s="189" t="s">
        <v>58</v>
      </c>
      <c r="C45" s="286"/>
    </row>
    <row r="46" spans="1:3" s="356" customFormat="1" ht="12" customHeight="1" thickBot="1">
      <c r="A46" s="148" t="s">
        <v>17</v>
      </c>
      <c r="B46" s="111" t="s">
        <v>394</v>
      </c>
      <c r="C46" s="236">
        <f>SUM(C47:C51)</f>
        <v>266803</v>
      </c>
    </row>
    <row r="47" spans="1:3" ht="12" customHeight="1">
      <c r="A47" s="347" t="s">
        <v>100</v>
      </c>
      <c r="B47" s="8" t="s">
        <v>48</v>
      </c>
      <c r="C47" s="728">
        <v>108430</v>
      </c>
    </row>
    <row r="48" spans="1:3" ht="12" customHeight="1">
      <c r="A48" s="347" t="s">
        <v>101</v>
      </c>
      <c r="B48" s="7" t="s">
        <v>170</v>
      </c>
      <c r="C48" s="726">
        <v>29658</v>
      </c>
    </row>
    <row r="49" spans="1:3" ht="12" customHeight="1">
      <c r="A49" s="347" t="s">
        <v>102</v>
      </c>
      <c r="B49" s="7" t="s">
        <v>138</v>
      </c>
      <c r="C49" s="726">
        <v>55828</v>
      </c>
    </row>
    <row r="50" spans="1:3" ht="12" customHeight="1">
      <c r="A50" s="347" t="s">
        <v>103</v>
      </c>
      <c r="B50" s="7" t="s">
        <v>171</v>
      </c>
      <c r="C50" s="71">
        <v>72887</v>
      </c>
    </row>
    <row r="51" spans="1:3" ht="12" customHeight="1" thickBot="1">
      <c r="A51" s="347" t="s">
        <v>146</v>
      </c>
      <c r="B51" s="7" t="s">
        <v>172</v>
      </c>
      <c r="C51" s="71"/>
    </row>
    <row r="52" spans="1:3" ht="12" customHeight="1" thickBot="1">
      <c r="A52" s="148" t="s">
        <v>18</v>
      </c>
      <c r="B52" s="111" t="s">
        <v>395</v>
      </c>
      <c r="C52" s="236">
        <f>SUM(C53:C55)</f>
        <v>6384</v>
      </c>
    </row>
    <row r="53" spans="1:3" s="356" customFormat="1" ht="12" customHeight="1">
      <c r="A53" s="347" t="s">
        <v>106</v>
      </c>
      <c r="B53" s="8" t="s">
        <v>197</v>
      </c>
      <c r="C53" s="69">
        <v>6266</v>
      </c>
    </row>
    <row r="54" spans="1:3" ht="12" customHeight="1">
      <c r="A54" s="347" t="s">
        <v>107</v>
      </c>
      <c r="B54" s="7" t="s">
        <v>174</v>
      </c>
      <c r="C54" s="71"/>
    </row>
    <row r="55" spans="1:3" ht="12" customHeight="1">
      <c r="A55" s="347" t="s">
        <v>108</v>
      </c>
      <c r="B55" s="7" t="s">
        <v>59</v>
      </c>
      <c r="C55" s="71">
        <v>118</v>
      </c>
    </row>
    <row r="56" spans="1:3" ht="12" customHeight="1" thickBot="1">
      <c r="A56" s="347" t="s">
        <v>109</v>
      </c>
      <c r="B56" s="7" t="s">
        <v>660</v>
      </c>
      <c r="C56" s="71"/>
    </row>
    <row r="57" spans="1:3" ht="12" customHeight="1" thickBot="1">
      <c r="A57" s="148" t="s">
        <v>19</v>
      </c>
      <c r="B57" s="111" t="s">
        <v>11</v>
      </c>
      <c r="C57" s="263"/>
    </row>
    <row r="58" spans="1:3" ht="15" customHeight="1" thickBot="1">
      <c r="A58" s="148" t="s">
        <v>20</v>
      </c>
      <c r="B58" s="190" t="s">
        <v>661</v>
      </c>
      <c r="C58" s="287">
        <f>+C46+C52+C57</f>
        <v>273187</v>
      </c>
    </row>
    <row r="59" ht="13.5" thickBot="1">
      <c r="C59" s="288"/>
    </row>
    <row r="60" spans="1:3" ht="15" customHeight="1" thickBot="1">
      <c r="A60" s="193" t="s">
        <v>653</v>
      </c>
      <c r="B60" s="194"/>
      <c r="C60" s="109">
        <v>42</v>
      </c>
    </row>
    <row r="61" spans="1:3" ht="14.25" customHeight="1" thickBot="1">
      <c r="A61" s="193" t="s">
        <v>190</v>
      </c>
      <c r="B61" s="194"/>
      <c r="C61" s="10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27/2015.(XI.2.)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C61"/>
  <sheetViews>
    <sheetView workbookViewId="0" topLeftCell="A34">
      <selection activeCell="G49" sqref="G49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/>
    </row>
    <row r="2" spans="1:3" s="352" customFormat="1" ht="25.5" customHeight="1">
      <c r="A2" s="307" t="s">
        <v>188</v>
      </c>
      <c r="B2" s="275" t="s">
        <v>655</v>
      </c>
      <c r="C2" s="289" t="s">
        <v>61</v>
      </c>
    </row>
    <row r="3" spans="1:3" s="352" customFormat="1" ht="24.75" thickBot="1">
      <c r="A3" s="345" t="s">
        <v>187</v>
      </c>
      <c r="B3" s="276" t="s">
        <v>396</v>
      </c>
      <c r="C3" s="290" t="s">
        <v>61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2718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>
        <v>108</v>
      </c>
    </row>
    <row r="11" spans="1:3" s="291" customFormat="1" ht="12" customHeight="1">
      <c r="A11" s="347" t="s">
        <v>102</v>
      </c>
      <c r="B11" s="7" t="s">
        <v>256</v>
      </c>
      <c r="C11" s="234"/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/>
    </row>
    <row r="14" spans="1:3" s="291" customFormat="1" ht="12" customHeight="1">
      <c r="A14" s="347" t="s">
        <v>104</v>
      </c>
      <c r="B14" s="7" t="s">
        <v>379</v>
      </c>
      <c r="C14" s="234">
        <v>579</v>
      </c>
    </row>
    <row r="15" spans="1:3" s="291" customFormat="1" ht="12" customHeight="1">
      <c r="A15" s="347" t="s">
        <v>105</v>
      </c>
      <c r="B15" s="6" t="s">
        <v>380</v>
      </c>
      <c r="C15" s="234"/>
    </row>
    <row r="16" spans="1:3" s="291" customFormat="1" ht="12" customHeight="1">
      <c r="A16" s="347" t="s">
        <v>115</v>
      </c>
      <c r="B16" s="7" t="s">
        <v>261</v>
      </c>
      <c r="C16" s="281"/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>
        <v>2031</v>
      </c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546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71">
        <v>546</v>
      </c>
    </row>
    <row r="24" spans="1:3" s="355" customFormat="1" ht="12" customHeight="1" thickBot="1">
      <c r="A24" s="347" t="s">
        <v>109</v>
      </c>
      <c r="B24" s="7" t="s">
        <v>657</v>
      </c>
      <c r="C24" s="234"/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658</v>
      </c>
      <c r="C26" s="236">
        <f>+C27+C28+C29</f>
        <v>0</v>
      </c>
    </row>
    <row r="27" spans="1:3" s="355" customFormat="1" ht="12" customHeight="1">
      <c r="A27" s="348" t="s">
        <v>241</v>
      </c>
      <c r="B27" s="349" t="s">
        <v>236</v>
      </c>
      <c r="C27" s="69"/>
    </row>
    <row r="28" spans="1:3" s="355" customFormat="1" ht="12" customHeight="1">
      <c r="A28" s="348" t="s">
        <v>244</v>
      </c>
      <c r="B28" s="349" t="s">
        <v>382</v>
      </c>
      <c r="C28" s="234"/>
    </row>
    <row r="29" spans="1:3" s="355" customFormat="1" ht="12" customHeight="1">
      <c r="A29" s="348" t="s">
        <v>245</v>
      </c>
      <c r="B29" s="350" t="s">
        <v>384</v>
      </c>
      <c r="C29" s="234"/>
    </row>
    <row r="30" spans="1:3" s="355" customFormat="1" ht="12" customHeight="1" thickBot="1">
      <c r="A30" s="347" t="s">
        <v>246</v>
      </c>
      <c r="B30" s="114" t="s">
        <v>659</v>
      </c>
      <c r="C30" s="72"/>
    </row>
    <row r="31" spans="1:3" s="355" customFormat="1" ht="12" customHeight="1" thickBot="1">
      <c r="A31" s="148" t="s">
        <v>21</v>
      </c>
      <c r="B31" s="111" t="s">
        <v>385</v>
      </c>
      <c r="C31" s="236">
        <f>+C32+C33+C34</f>
        <v>0</v>
      </c>
    </row>
    <row r="32" spans="1:3" s="355" customFormat="1" ht="12" customHeight="1">
      <c r="A32" s="348" t="s">
        <v>93</v>
      </c>
      <c r="B32" s="349" t="s">
        <v>268</v>
      </c>
      <c r="C32" s="69"/>
    </row>
    <row r="33" spans="1:3" s="355" customFormat="1" ht="12" customHeight="1">
      <c r="A33" s="348" t="s">
        <v>94</v>
      </c>
      <c r="B33" s="350" t="s">
        <v>269</v>
      </c>
      <c r="C33" s="237"/>
    </row>
    <row r="34" spans="1:3" s="355" customFormat="1" ht="12" customHeight="1" thickBot="1">
      <c r="A34" s="347" t="s">
        <v>95</v>
      </c>
      <c r="B34" s="114" t="s">
        <v>270</v>
      </c>
      <c r="C34" s="72"/>
    </row>
    <row r="35" spans="1:3" s="291" customFormat="1" ht="12" customHeight="1" thickBot="1">
      <c r="A35" s="148" t="s">
        <v>22</v>
      </c>
      <c r="B35" s="111" t="s">
        <v>356</v>
      </c>
      <c r="C35" s="263"/>
    </row>
    <row r="36" spans="1:3" s="291" customFormat="1" ht="12" customHeight="1" thickBot="1">
      <c r="A36" s="148" t="s">
        <v>23</v>
      </c>
      <c r="B36" s="111" t="s">
        <v>386</v>
      </c>
      <c r="C36" s="282"/>
    </row>
    <row r="37" spans="1:3" s="291" customFormat="1" ht="12" customHeight="1" thickBot="1">
      <c r="A37" s="145" t="s">
        <v>24</v>
      </c>
      <c r="B37" s="111" t="s">
        <v>387</v>
      </c>
      <c r="C37" s="283">
        <f>+C8+C20+C25+C26+C31+C35+C36</f>
        <v>3264</v>
      </c>
    </row>
    <row r="38" spans="1:3" s="291" customFormat="1" ht="12" customHeight="1" thickBot="1">
      <c r="A38" s="182" t="s">
        <v>25</v>
      </c>
      <c r="B38" s="111" t="s">
        <v>388</v>
      </c>
      <c r="C38" s="283">
        <f>+C39+C40+C41</f>
        <v>0</v>
      </c>
    </row>
    <row r="39" spans="1:3" s="291" customFormat="1" ht="12" customHeight="1">
      <c r="A39" s="348" t="s">
        <v>389</v>
      </c>
      <c r="B39" s="349" t="s">
        <v>207</v>
      </c>
      <c r="C39" s="69"/>
    </row>
    <row r="40" spans="1:3" s="291" customFormat="1" ht="12" customHeight="1">
      <c r="A40" s="348" t="s">
        <v>390</v>
      </c>
      <c r="B40" s="350" t="s">
        <v>4</v>
      </c>
      <c r="C40" s="237"/>
    </row>
    <row r="41" spans="1:3" s="355" customFormat="1" ht="12" customHeight="1" thickBot="1">
      <c r="A41" s="347" t="s">
        <v>391</v>
      </c>
      <c r="B41" s="114" t="s">
        <v>392</v>
      </c>
      <c r="C41" s="72"/>
    </row>
    <row r="42" spans="1:3" s="355" customFormat="1" ht="15" customHeight="1" thickBot="1">
      <c r="A42" s="182" t="s">
        <v>26</v>
      </c>
      <c r="B42" s="183" t="s">
        <v>393</v>
      </c>
      <c r="C42" s="286">
        <f>+C37+C38</f>
        <v>3264</v>
      </c>
    </row>
    <row r="43" spans="1:3" s="355" customFormat="1" ht="15" customHeight="1">
      <c r="A43" s="184"/>
      <c r="B43" s="185"/>
      <c r="C43" s="284"/>
    </row>
    <row r="44" spans="1:3" ht="13.5" thickBot="1">
      <c r="A44" s="186"/>
      <c r="B44" s="187"/>
      <c r="C44" s="285"/>
    </row>
    <row r="45" spans="1:3" s="354" customFormat="1" ht="16.5" customHeight="1" thickBot="1">
      <c r="A45" s="188"/>
      <c r="B45" s="189" t="s">
        <v>58</v>
      </c>
      <c r="C45" s="286"/>
    </row>
    <row r="46" spans="1:3" s="356" customFormat="1" ht="12" customHeight="1" thickBot="1">
      <c r="A46" s="148" t="s">
        <v>17</v>
      </c>
      <c r="B46" s="111" t="s">
        <v>394</v>
      </c>
      <c r="C46" s="236">
        <f>SUM(C47:C51)</f>
        <v>75569</v>
      </c>
    </row>
    <row r="47" spans="1:3" ht="12" customHeight="1">
      <c r="A47" s="347" t="s">
        <v>100</v>
      </c>
      <c r="B47" s="8" t="s">
        <v>48</v>
      </c>
      <c r="C47" s="728">
        <v>1255</v>
      </c>
    </row>
    <row r="48" spans="1:3" ht="12" customHeight="1">
      <c r="A48" s="347" t="s">
        <v>101</v>
      </c>
      <c r="B48" s="7" t="s">
        <v>170</v>
      </c>
      <c r="C48" s="726">
        <v>351</v>
      </c>
    </row>
    <row r="49" spans="1:3" ht="12" customHeight="1">
      <c r="A49" s="347" t="s">
        <v>102</v>
      </c>
      <c r="B49" s="7" t="s">
        <v>138</v>
      </c>
      <c r="C49" s="726">
        <v>1076</v>
      </c>
    </row>
    <row r="50" spans="1:3" ht="12" customHeight="1">
      <c r="A50" s="347" t="s">
        <v>103</v>
      </c>
      <c r="B50" s="7" t="s">
        <v>171</v>
      </c>
      <c r="C50" s="71">
        <v>72887</v>
      </c>
    </row>
    <row r="51" spans="1:3" ht="12" customHeight="1" thickBot="1">
      <c r="A51" s="347" t="s">
        <v>146</v>
      </c>
      <c r="B51" s="7" t="s">
        <v>172</v>
      </c>
      <c r="C51" s="71"/>
    </row>
    <row r="52" spans="1:3" ht="12" customHeight="1" thickBot="1">
      <c r="A52" s="148" t="s">
        <v>18</v>
      </c>
      <c r="B52" s="111" t="s">
        <v>395</v>
      </c>
      <c r="C52" s="236">
        <f>SUM(C53:C55)</f>
        <v>0</v>
      </c>
    </row>
    <row r="53" spans="1:3" s="356" customFormat="1" ht="12" customHeight="1">
      <c r="A53" s="347" t="s">
        <v>106</v>
      </c>
      <c r="B53" s="8" t="s">
        <v>197</v>
      </c>
      <c r="C53" s="69"/>
    </row>
    <row r="54" spans="1:3" ht="12" customHeight="1">
      <c r="A54" s="347" t="s">
        <v>107</v>
      </c>
      <c r="B54" s="7" t="s">
        <v>174</v>
      </c>
      <c r="C54" s="71"/>
    </row>
    <row r="55" spans="1:3" ht="12" customHeight="1">
      <c r="A55" s="347" t="s">
        <v>108</v>
      </c>
      <c r="B55" s="7" t="s">
        <v>59</v>
      </c>
      <c r="C55" s="71"/>
    </row>
    <row r="56" spans="1:3" ht="12" customHeight="1" thickBot="1">
      <c r="A56" s="347" t="s">
        <v>109</v>
      </c>
      <c r="B56" s="7" t="s">
        <v>660</v>
      </c>
      <c r="C56" s="71"/>
    </row>
    <row r="57" spans="1:3" ht="15" customHeight="1" thickBot="1">
      <c r="A57" s="148" t="s">
        <v>19</v>
      </c>
      <c r="B57" s="111" t="s">
        <v>11</v>
      </c>
      <c r="C57" s="263"/>
    </row>
    <row r="58" spans="1:3" ht="13.5" thickBot="1">
      <c r="A58" s="148" t="s">
        <v>20</v>
      </c>
      <c r="B58" s="190" t="s">
        <v>661</v>
      </c>
      <c r="C58" s="287">
        <f>+C46+C52+C57</f>
        <v>75569</v>
      </c>
    </row>
    <row r="59" ht="15" customHeight="1" thickBot="1">
      <c r="C59" s="288"/>
    </row>
    <row r="60" spans="1:3" ht="14.25" customHeight="1" thickBot="1">
      <c r="A60" s="193" t="s">
        <v>653</v>
      </c>
      <c r="B60" s="194"/>
      <c r="C60" s="109"/>
    </row>
    <row r="61" spans="1:3" ht="13.5" thickBot="1">
      <c r="A61" s="193" t="s">
        <v>190</v>
      </c>
      <c r="B61" s="194"/>
      <c r="C61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27/2015.(XI.2.) 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43">
    <tabColor rgb="FF92D050"/>
  </sheetPr>
  <dimension ref="A1:C61"/>
  <sheetViews>
    <sheetView workbookViewId="0" topLeftCell="A25">
      <selection activeCell="F49" sqref="F49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/>
    </row>
    <row r="2" spans="1:3" s="352" customFormat="1" ht="25.5" customHeight="1">
      <c r="A2" s="307" t="s">
        <v>188</v>
      </c>
      <c r="B2" s="275" t="s">
        <v>655</v>
      </c>
      <c r="C2" s="289" t="s">
        <v>61</v>
      </c>
    </row>
    <row r="3" spans="1:3" s="352" customFormat="1" ht="24.75" thickBot="1">
      <c r="A3" s="345" t="s">
        <v>187</v>
      </c>
      <c r="B3" s="276" t="s">
        <v>662</v>
      </c>
      <c r="C3" s="290" t="s">
        <v>410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7367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>
        <v>5000</v>
      </c>
    </row>
    <row r="11" spans="1:3" s="291" customFormat="1" ht="12" customHeight="1">
      <c r="A11" s="347" t="s">
        <v>102</v>
      </c>
      <c r="B11" s="7" t="s">
        <v>256</v>
      </c>
      <c r="C11" s="234">
        <v>800</v>
      </c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/>
    </row>
    <row r="14" spans="1:3" s="291" customFormat="1" ht="12" customHeight="1">
      <c r="A14" s="347" t="s">
        <v>104</v>
      </c>
      <c r="B14" s="7" t="s">
        <v>379</v>
      </c>
      <c r="C14" s="234">
        <v>1566</v>
      </c>
    </row>
    <row r="15" spans="1:3" s="291" customFormat="1" ht="12" customHeight="1">
      <c r="A15" s="347" t="s">
        <v>105</v>
      </c>
      <c r="B15" s="6" t="s">
        <v>380</v>
      </c>
      <c r="C15" s="234"/>
    </row>
    <row r="16" spans="1:3" s="291" customFormat="1" ht="12" customHeight="1">
      <c r="A16" s="347" t="s">
        <v>115</v>
      </c>
      <c r="B16" s="7" t="s">
        <v>261</v>
      </c>
      <c r="C16" s="281">
        <v>1</v>
      </c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/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0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234"/>
    </row>
    <row r="24" spans="1:3" s="355" customFormat="1" ht="12" customHeight="1" thickBot="1">
      <c r="A24" s="347" t="s">
        <v>109</v>
      </c>
      <c r="B24" s="7" t="s">
        <v>657</v>
      </c>
      <c r="C24" s="234"/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658</v>
      </c>
      <c r="C26" s="236">
        <f>+C27+C28+C29</f>
        <v>0</v>
      </c>
    </row>
    <row r="27" spans="1:3" s="355" customFormat="1" ht="12" customHeight="1">
      <c r="A27" s="348" t="s">
        <v>241</v>
      </c>
      <c r="B27" s="349" t="s">
        <v>236</v>
      </c>
      <c r="C27" s="69"/>
    </row>
    <row r="28" spans="1:3" s="355" customFormat="1" ht="12" customHeight="1">
      <c r="A28" s="348" t="s">
        <v>244</v>
      </c>
      <c r="B28" s="349" t="s">
        <v>382</v>
      </c>
      <c r="C28" s="234"/>
    </row>
    <row r="29" spans="1:3" s="355" customFormat="1" ht="12" customHeight="1">
      <c r="A29" s="348" t="s">
        <v>245</v>
      </c>
      <c r="B29" s="350" t="s">
        <v>384</v>
      </c>
      <c r="C29" s="234"/>
    </row>
    <row r="30" spans="1:3" s="355" customFormat="1" ht="12" customHeight="1" thickBot="1">
      <c r="A30" s="347" t="s">
        <v>246</v>
      </c>
      <c r="B30" s="114" t="s">
        <v>659</v>
      </c>
      <c r="C30" s="72"/>
    </row>
    <row r="31" spans="1:3" s="355" customFormat="1" ht="12" customHeight="1" thickBot="1">
      <c r="A31" s="148" t="s">
        <v>21</v>
      </c>
      <c r="B31" s="111" t="s">
        <v>385</v>
      </c>
      <c r="C31" s="236">
        <f>+C32+C33+C34</f>
        <v>0</v>
      </c>
    </row>
    <row r="32" spans="1:3" s="355" customFormat="1" ht="12" customHeight="1">
      <c r="A32" s="348" t="s">
        <v>93</v>
      </c>
      <c r="B32" s="349" t="s">
        <v>268</v>
      </c>
      <c r="C32" s="69"/>
    </row>
    <row r="33" spans="1:3" s="355" customFormat="1" ht="12" customHeight="1">
      <c r="A33" s="348" t="s">
        <v>94</v>
      </c>
      <c r="B33" s="350" t="s">
        <v>269</v>
      </c>
      <c r="C33" s="237"/>
    </row>
    <row r="34" spans="1:3" s="355" customFormat="1" ht="12" customHeight="1" thickBot="1">
      <c r="A34" s="347" t="s">
        <v>95</v>
      </c>
      <c r="B34" s="114" t="s">
        <v>270</v>
      </c>
      <c r="C34" s="72"/>
    </row>
    <row r="35" spans="1:3" s="291" customFormat="1" ht="12" customHeight="1" thickBot="1">
      <c r="A35" s="148" t="s">
        <v>22</v>
      </c>
      <c r="B35" s="111" t="s">
        <v>356</v>
      </c>
      <c r="C35" s="263"/>
    </row>
    <row r="36" spans="1:3" s="291" customFormat="1" ht="12" customHeight="1" thickBot="1">
      <c r="A36" s="148" t="s">
        <v>23</v>
      </c>
      <c r="B36" s="111" t="s">
        <v>386</v>
      </c>
      <c r="C36" s="282"/>
    </row>
    <row r="37" spans="1:3" s="291" customFormat="1" ht="12" customHeight="1" thickBot="1">
      <c r="A37" s="145" t="s">
        <v>24</v>
      </c>
      <c r="B37" s="111" t="s">
        <v>387</v>
      </c>
      <c r="C37" s="283">
        <f>+C8+C20+C25+C26+C31+C35+C36</f>
        <v>7367</v>
      </c>
    </row>
    <row r="38" spans="1:3" s="291" customFormat="1" ht="12" customHeight="1" thickBot="1">
      <c r="A38" s="182" t="s">
        <v>25</v>
      </c>
      <c r="B38" s="111" t="s">
        <v>388</v>
      </c>
      <c r="C38" s="283">
        <f>+C39+C40+C41</f>
        <v>1571</v>
      </c>
    </row>
    <row r="39" spans="1:3" s="291" customFormat="1" ht="12" customHeight="1">
      <c r="A39" s="348" t="s">
        <v>389</v>
      </c>
      <c r="B39" s="349" t="s">
        <v>207</v>
      </c>
      <c r="C39" s="69">
        <v>1571</v>
      </c>
    </row>
    <row r="40" spans="1:3" s="291" customFormat="1" ht="12" customHeight="1">
      <c r="A40" s="348" t="s">
        <v>390</v>
      </c>
      <c r="B40" s="350" t="s">
        <v>4</v>
      </c>
      <c r="C40" s="237"/>
    </row>
    <row r="41" spans="1:3" s="355" customFormat="1" ht="12" customHeight="1" thickBot="1">
      <c r="A41" s="347" t="s">
        <v>391</v>
      </c>
      <c r="B41" s="114" t="s">
        <v>392</v>
      </c>
      <c r="C41" s="72"/>
    </row>
    <row r="42" spans="1:3" s="355" customFormat="1" ht="15" customHeight="1" thickBot="1">
      <c r="A42" s="182" t="s">
        <v>26</v>
      </c>
      <c r="B42" s="183" t="s">
        <v>393</v>
      </c>
      <c r="C42" s="286">
        <f>+C37+C38</f>
        <v>8938</v>
      </c>
    </row>
    <row r="43" spans="1:3" s="355" customFormat="1" ht="15" customHeight="1">
      <c r="A43" s="184"/>
      <c r="B43" s="185"/>
      <c r="C43" s="284"/>
    </row>
    <row r="44" spans="1:3" ht="13.5" thickBot="1">
      <c r="A44" s="186"/>
      <c r="B44" s="187"/>
      <c r="C44" s="285"/>
    </row>
    <row r="45" spans="1:3" s="354" customFormat="1" ht="16.5" customHeight="1" thickBot="1">
      <c r="A45" s="188"/>
      <c r="B45" s="189" t="s">
        <v>58</v>
      </c>
      <c r="C45" s="286"/>
    </row>
    <row r="46" spans="1:3" s="356" customFormat="1" ht="12" customHeight="1" thickBot="1">
      <c r="A46" s="148" t="s">
        <v>17</v>
      </c>
      <c r="B46" s="111" t="s">
        <v>394</v>
      </c>
      <c r="C46" s="236">
        <f>SUM(C47:C51)</f>
        <v>187853</v>
      </c>
    </row>
    <row r="47" spans="1:3" ht="12" customHeight="1">
      <c r="A47" s="347" t="s">
        <v>100</v>
      </c>
      <c r="B47" s="8" t="s">
        <v>48</v>
      </c>
      <c r="C47" s="728">
        <v>107175</v>
      </c>
    </row>
    <row r="48" spans="1:3" ht="12" customHeight="1">
      <c r="A48" s="347" t="s">
        <v>101</v>
      </c>
      <c r="B48" s="7" t="s">
        <v>170</v>
      </c>
      <c r="C48" s="71">
        <v>29307</v>
      </c>
    </row>
    <row r="49" spans="1:3" ht="12" customHeight="1">
      <c r="A49" s="347" t="s">
        <v>102</v>
      </c>
      <c r="B49" s="7" t="s">
        <v>138</v>
      </c>
      <c r="C49" s="726">
        <v>51371</v>
      </c>
    </row>
    <row r="50" spans="1:3" ht="12" customHeight="1">
      <c r="A50" s="347" t="s">
        <v>103</v>
      </c>
      <c r="B50" s="7" t="s">
        <v>171</v>
      </c>
      <c r="C50" s="71"/>
    </row>
    <row r="51" spans="1:3" ht="12" customHeight="1" thickBot="1">
      <c r="A51" s="347" t="s">
        <v>146</v>
      </c>
      <c r="B51" s="7" t="s">
        <v>172</v>
      </c>
      <c r="C51" s="71"/>
    </row>
    <row r="52" spans="1:3" ht="12" customHeight="1" thickBot="1">
      <c r="A52" s="148" t="s">
        <v>18</v>
      </c>
      <c r="B52" s="111" t="s">
        <v>395</v>
      </c>
      <c r="C52" s="236">
        <f>SUM(C53:C55)</f>
        <v>6384</v>
      </c>
    </row>
    <row r="53" spans="1:3" s="356" customFormat="1" ht="12" customHeight="1">
      <c r="A53" s="347" t="s">
        <v>106</v>
      </c>
      <c r="B53" s="8" t="s">
        <v>197</v>
      </c>
      <c r="C53" s="807">
        <v>6266</v>
      </c>
    </row>
    <row r="54" spans="1:3" ht="12" customHeight="1">
      <c r="A54" s="347" t="s">
        <v>107</v>
      </c>
      <c r="B54" s="7" t="s">
        <v>174</v>
      </c>
      <c r="C54" s="71"/>
    </row>
    <row r="55" spans="1:3" ht="12" customHeight="1">
      <c r="A55" s="347" t="s">
        <v>108</v>
      </c>
      <c r="B55" s="7" t="s">
        <v>59</v>
      </c>
      <c r="C55" s="71">
        <v>118</v>
      </c>
    </row>
    <row r="56" spans="1:3" ht="12" customHeight="1" thickBot="1">
      <c r="A56" s="347" t="s">
        <v>109</v>
      </c>
      <c r="B56" s="7" t="s">
        <v>660</v>
      </c>
      <c r="C56" s="71"/>
    </row>
    <row r="57" spans="1:3" ht="15" customHeight="1" thickBot="1">
      <c r="A57" s="148" t="s">
        <v>19</v>
      </c>
      <c r="B57" s="111" t="s">
        <v>11</v>
      </c>
      <c r="C57" s="263"/>
    </row>
    <row r="58" spans="1:3" ht="13.5" thickBot="1">
      <c r="A58" s="148" t="s">
        <v>20</v>
      </c>
      <c r="B58" s="190" t="s">
        <v>661</v>
      </c>
      <c r="C58" s="287">
        <f>+C46+C52+C57</f>
        <v>194237</v>
      </c>
    </row>
    <row r="59" ht="15" customHeight="1" thickBot="1">
      <c r="C59" s="288"/>
    </row>
    <row r="60" spans="1:3" ht="14.25" customHeight="1" thickBot="1">
      <c r="A60" s="193" t="s">
        <v>653</v>
      </c>
      <c r="B60" s="194"/>
      <c r="C60" s="109"/>
    </row>
    <row r="61" spans="1:3" ht="13.5" thickBot="1">
      <c r="A61" s="193" t="s">
        <v>190</v>
      </c>
      <c r="B61" s="194"/>
      <c r="C61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27/2015.(XI.2.) 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B17" sqref="B17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 t="e">
        <f>+CONCATENATE("9.3. melléklet a ……/",LEFT(#REF!,4),". (….) önkormányzati rendelethez")</f>
        <v>#REF!</v>
      </c>
    </row>
    <row r="2" spans="1:3" s="352" customFormat="1" ht="33" customHeight="1">
      <c r="A2" s="307" t="s">
        <v>188</v>
      </c>
      <c r="B2" s="275" t="s">
        <v>456</v>
      </c>
      <c r="C2" s="289" t="s">
        <v>62</v>
      </c>
    </row>
    <row r="3" spans="1:3" s="352" customFormat="1" ht="24.75" thickBot="1">
      <c r="A3" s="345" t="s">
        <v>187</v>
      </c>
      <c r="B3" s="276" t="s">
        <v>378</v>
      </c>
      <c r="C3" s="290" t="s">
        <v>53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14216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>
        <f>600+240</f>
        <v>840</v>
      </c>
    </row>
    <row r="11" spans="1:3" s="291" customFormat="1" ht="12" customHeight="1">
      <c r="A11" s="347" t="s">
        <v>102</v>
      </c>
      <c r="B11" s="7" t="s">
        <v>256</v>
      </c>
      <c r="C11" s="234">
        <v>4000</v>
      </c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>
        <f>6533-1983</f>
        <v>4550</v>
      </c>
    </row>
    <row r="14" spans="1:3" s="291" customFormat="1" ht="12" customHeight="1">
      <c r="A14" s="347" t="s">
        <v>104</v>
      </c>
      <c r="B14" s="7" t="s">
        <v>379</v>
      </c>
      <c r="C14" s="234">
        <f>3006-535</f>
        <v>2471</v>
      </c>
    </row>
    <row r="15" spans="1:3" s="291" customFormat="1" ht="12" customHeight="1">
      <c r="A15" s="347" t="s">
        <v>105</v>
      </c>
      <c r="B15" s="6" t="s">
        <v>380</v>
      </c>
      <c r="C15" s="234">
        <v>2345</v>
      </c>
    </row>
    <row r="16" spans="1:3" s="291" customFormat="1" ht="12" customHeight="1">
      <c r="A16" s="347" t="s">
        <v>115</v>
      </c>
      <c r="B16" s="7" t="s">
        <v>261</v>
      </c>
      <c r="C16" s="281">
        <v>10</v>
      </c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/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0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234"/>
    </row>
    <row r="24" spans="1:3" s="355" customFormat="1" ht="12" customHeight="1" thickBot="1">
      <c r="A24" s="347" t="s">
        <v>109</v>
      </c>
      <c r="B24" s="7" t="s">
        <v>690</v>
      </c>
      <c r="C24" s="234"/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691</v>
      </c>
      <c r="C26" s="236">
        <f>+C27+C28</f>
        <v>0</v>
      </c>
    </row>
    <row r="27" spans="1:3" s="355" customFormat="1" ht="12" customHeight="1">
      <c r="A27" s="348" t="s">
        <v>241</v>
      </c>
      <c r="B27" s="349" t="s">
        <v>382</v>
      </c>
      <c r="C27" s="69"/>
    </row>
    <row r="28" spans="1:3" s="355" customFormat="1" ht="12" customHeight="1">
      <c r="A28" s="348" t="s">
        <v>244</v>
      </c>
      <c r="B28" s="350" t="s">
        <v>384</v>
      </c>
      <c r="C28" s="237"/>
    </row>
    <row r="29" spans="1:3" s="355" customFormat="1" ht="12" customHeight="1" thickBot="1">
      <c r="A29" s="347" t="s">
        <v>245</v>
      </c>
      <c r="B29" s="114" t="s">
        <v>692</v>
      </c>
      <c r="C29" s="72"/>
    </row>
    <row r="30" spans="1:3" s="355" customFormat="1" ht="12" customHeight="1" thickBot="1">
      <c r="A30" s="148" t="s">
        <v>21</v>
      </c>
      <c r="B30" s="111" t="s">
        <v>385</v>
      </c>
      <c r="C30" s="236">
        <f>+C31+C32+C33</f>
        <v>0</v>
      </c>
    </row>
    <row r="31" spans="1:3" s="355" customFormat="1" ht="12" customHeight="1">
      <c r="A31" s="348" t="s">
        <v>93</v>
      </c>
      <c r="B31" s="349" t="s">
        <v>268</v>
      </c>
      <c r="C31" s="69"/>
    </row>
    <row r="32" spans="1:3" s="355" customFormat="1" ht="12" customHeight="1">
      <c r="A32" s="348" t="s">
        <v>94</v>
      </c>
      <c r="B32" s="350" t="s">
        <v>269</v>
      </c>
      <c r="C32" s="237"/>
    </row>
    <row r="33" spans="1:3" s="355" customFormat="1" ht="12" customHeight="1" thickBot="1">
      <c r="A33" s="347" t="s">
        <v>95</v>
      </c>
      <c r="B33" s="114" t="s">
        <v>270</v>
      </c>
      <c r="C33" s="72"/>
    </row>
    <row r="34" spans="1:3" s="291" customFormat="1" ht="12" customHeight="1" thickBot="1">
      <c r="A34" s="148" t="s">
        <v>22</v>
      </c>
      <c r="B34" s="111" t="s">
        <v>356</v>
      </c>
      <c r="C34" s="263">
        <v>100</v>
      </c>
    </row>
    <row r="35" spans="1:3" s="291" customFormat="1" ht="12" customHeight="1" thickBot="1">
      <c r="A35" s="148" t="s">
        <v>23</v>
      </c>
      <c r="B35" s="111" t="s">
        <v>386</v>
      </c>
      <c r="C35" s="282"/>
    </row>
    <row r="36" spans="1:3" s="291" customFormat="1" ht="12" customHeight="1" thickBot="1">
      <c r="A36" s="145" t="s">
        <v>24</v>
      </c>
      <c r="B36" s="111" t="s">
        <v>693</v>
      </c>
      <c r="C36" s="283">
        <f>+C8+C20+C25+C26+C30+C34+C35</f>
        <v>14316</v>
      </c>
    </row>
    <row r="37" spans="1:3" s="291" customFormat="1" ht="12" customHeight="1" thickBot="1">
      <c r="A37" s="182" t="s">
        <v>25</v>
      </c>
      <c r="B37" s="111" t="s">
        <v>388</v>
      </c>
      <c r="C37" s="283">
        <f>+C38+C39+C40</f>
        <v>98</v>
      </c>
    </row>
    <row r="38" spans="1:3" s="291" customFormat="1" ht="12" customHeight="1">
      <c r="A38" s="348" t="s">
        <v>389</v>
      </c>
      <c r="B38" s="349" t="s">
        <v>207</v>
      </c>
      <c r="C38" s="69">
        <v>98</v>
      </c>
    </row>
    <row r="39" spans="1:3" s="291" customFormat="1" ht="12" customHeight="1">
      <c r="A39" s="348" t="s">
        <v>390</v>
      </c>
      <c r="B39" s="350" t="s">
        <v>4</v>
      </c>
      <c r="C39" s="237"/>
    </row>
    <row r="40" spans="1:3" s="355" customFormat="1" ht="12" customHeight="1" thickBot="1">
      <c r="A40" s="347" t="s">
        <v>391</v>
      </c>
      <c r="B40" s="114" t="s">
        <v>392</v>
      </c>
      <c r="C40" s="72"/>
    </row>
    <row r="41" spans="1:3" s="355" customFormat="1" ht="15" customHeight="1" thickBot="1">
      <c r="A41" s="182" t="s">
        <v>26</v>
      </c>
      <c r="B41" s="183" t="s">
        <v>393</v>
      </c>
      <c r="C41" s="286">
        <f>+C36+C37</f>
        <v>14414</v>
      </c>
    </row>
    <row r="42" spans="1:3" s="355" customFormat="1" ht="15" customHeight="1">
      <c r="A42" s="184"/>
      <c r="B42" s="185"/>
      <c r="C42" s="284"/>
    </row>
    <row r="43" spans="1:3" ht="13.5" thickBot="1">
      <c r="A43" s="186"/>
      <c r="B43" s="187"/>
      <c r="C43" s="285"/>
    </row>
    <row r="44" spans="1:3" s="354" customFormat="1" ht="16.5" customHeight="1" thickBot="1">
      <c r="A44" s="188"/>
      <c r="B44" s="189" t="s">
        <v>58</v>
      </c>
      <c r="C44" s="286"/>
    </row>
    <row r="45" spans="1:3" s="356" customFormat="1" ht="12" customHeight="1" thickBot="1">
      <c r="A45" s="148" t="s">
        <v>17</v>
      </c>
      <c r="B45" s="111" t="s">
        <v>394</v>
      </c>
      <c r="C45" s="236">
        <f>SUM(C46:C50)</f>
        <v>282300</v>
      </c>
    </row>
    <row r="46" spans="1:3" ht="12" customHeight="1">
      <c r="A46" s="347" t="s">
        <v>100</v>
      </c>
      <c r="B46" s="8" t="s">
        <v>48</v>
      </c>
      <c r="C46" s="69">
        <f>160835+207+100+1168+1093+178+83+617+590+549+80</f>
        <v>165500</v>
      </c>
    </row>
    <row r="47" spans="1:3" ht="12" customHeight="1">
      <c r="A47" s="347" t="s">
        <v>101</v>
      </c>
      <c r="B47" s="7" t="s">
        <v>170</v>
      </c>
      <c r="C47" s="71">
        <f>45959+74-102+24+315+295+48+22+167+159+148</f>
        <v>47109</v>
      </c>
    </row>
    <row r="48" spans="1:3" ht="12" customHeight="1">
      <c r="A48" s="347" t="s">
        <v>102</v>
      </c>
      <c r="B48" s="7" t="s">
        <v>138</v>
      </c>
      <c r="C48" s="71">
        <f>69373+100+102+116</f>
        <v>69691</v>
      </c>
    </row>
    <row r="49" spans="1:3" ht="12" customHeight="1">
      <c r="A49" s="347" t="s">
        <v>103</v>
      </c>
      <c r="B49" s="7" t="s">
        <v>171</v>
      </c>
      <c r="C49" s="71"/>
    </row>
    <row r="50" spans="1:3" ht="12" customHeight="1" thickBot="1">
      <c r="A50" s="347" t="s">
        <v>146</v>
      </c>
      <c r="B50" s="7" t="s">
        <v>172</v>
      </c>
      <c r="C50" s="71"/>
    </row>
    <row r="51" spans="1:3" ht="12" customHeight="1" thickBot="1">
      <c r="A51" s="148" t="s">
        <v>18</v>
      </c>
      <c r="B51" s="111" t="s">
        <v>395</v>
      </c>
      <c r="C51" s="236">
        <f>SUM(C52:C54)</f>
        <v>2861</v>
      </c>
    </row>
    <row r="52" spans="1:3" s="356" customFormat="1" ht="12" customHeight="1">
      <c r="A52" s="347" t="s">
        <v>106</v>
      </c>
      <c r="B52" s="8" t="s">
        <v>197</v>
      </c>
      <c r="C52" s="728">
        <v>2861</v>
      </c>
    </row>
    <row r="53" spans="1:3" ht="12" customHeight="1">
      <c r="A53" s="347" t="s">
        <v>107</v>
      </c>
      <c r="B53" s="7" t="s">
        <v>174</v>
      </c>
      <c r="C53" s="71"/>
    </row>
    <row r="54" spans="1:3" ht="12" customHeight="1">
      <c r="A54" s="347" t="s">
        <v>108</v>
      </c>
      <c r="B54" s="7" t="s">
        <v>59</v>
      </c>
      <c r="C54" s="71"/>
    </row>
    <row r="55" spans="1:3" ht="12" customHeight="1" thickBot="1">
      <c r="A55" s="347" t="s">
        <v>109</v>
      </c>
      <c r="B55" s="7" t="s">
        <v>660</v>
      </c>
      <c r="C55" s="71"/>
    </row>
    <row r="56" spans="1:3" ht="15" customHeight="1" thickBot="1">
      <c r="A56" s="148" t="s">
        <v>19</v>
      </c>
      <c r="B56" s="111" t="s">
        <v>11</v>
      </c>
      <c r="C56" s="263"/>
    </row>
    <row r="57" spans="1:3" ht="13.5" thickBot="1">
      <c r="A57" s="148" t="s">
        <v>20</v>
      </c>
      <c r="B57" s="190" t="s">
        <v>661</v>
      </c>
      <c r="C57" s="287">
        <f>+C45+C51+C56</f>
        <v>285161</v>
      </c>
    </row>
    <row r="58" ht="15" customHeight="1" thickBot="1">
      <c r="C58" s="288"/>
    </row>
    <row r="59" spans="1:3" ht="14.25" customHeight="1" thickBot="1">
      <c r="A59" s="193" t="s">
        <v>653</v>
      </c>
      <c r="B59" s="194"/>
      <c r="C59" s="109">
        <v>57</v>
      </c>
    </row>
    <row r="60" spans="1:3" ht="13.5" thickBot="1">
      <c r="A60" s="193" t="s">
        <v>190</v>
      </c>
      <c r="B60" s="194"/>
      <c r="C60" s="10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27/2015.(XI.2.)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03">
    <tabColor rgb="FF92D050"/>
  </sheetPr>
  <dimension ref="A1:I159"/>
  <sheetViews>
    <sheetView zoomScaleSheetLayoutView="100" workbookViewId="0" topLeftCell="A94">
      <selection activeCell="F104" sqref="F104"/>
    </sheetView>
  </sheetViews>
  <sheetFormatPr defaultColWidth="9.00390625" defaultRowHeight="12.75"/>
  <cols>
    <col min="1" max="1" width="9.50390625" style="298" customWidth="1"/>
    <col min="2" max="2" width="91.625" style="298" customWidth="1"/>
    <col min="3" max="3" width="21.625" style="299" customWidth="1"/>
    <col min="4" max="4" width="9.00390625" style="314" customWidth="1"/>
    <col min="5" max="16384" width="9.375" style="314" customWidth="1"/>
  </cols>
  <sheetData>
    <row r="1" spans="1:3" ht="15.75" customHeight="1">
      <c r="A1" s="838" t="s">
        <v>14</v>
      </c>
      <c r="B1" s="838"/>
      <c r="C1" s="838"/>
    </row>
    <row r="2" spans="1:3" ht="15.75" customHeight="1" thickBot="1">
      <c r="A2" s="837" t="s">
        <v>149</v>
      </c>
      <c r="B2" s="837"/>
      <c r="C2" s="228" t="s">
        <v>198</v>
      </c>
    </row>
    <row r="3" spans="1:3" ht="37.5" customHeight="1" thickBot="1">
      <c r="A3" s="22" t="s">
        <v>72</v>
      </c>
      <c r="B3" s="23" t="s">
        <v>16</v>
      </c>
      <c r="C3" s="39" t="str">
        <f>+CONCATENATE(LEFT('[1]ÖSSZEFÜGGÉSEK'!A5,4),". évi előirányzat")</f>
        <v>2015. évi előirányzat</v>
      </c>
    </row>
    <row r="4" spans="1:3" s="315" customFormat="1" ht="12" customHeight="1" thickBot="1">
      <c r="A4" s="309" t="s">
        <v>574</v>
      </c>
      <c r="B4" s="310" t="s">
        <v>575</v>
      </c>
      <c r="C4" s="311" t="s">
        <v>576</v>
      </c>
    </row>
    <row r="5" spans="1:3" s="316" customFormat="1" ht="12" customHeight="1" thickBot="1">
      <c r="A5" s="19" t="s">
        <v>17</v>
      </c>
      <c r="B5" s="20" t="s">
        <v>225</v>
      </c>
      <c r="C5" s="219">
        <f>+C6+C7+C8+C9+C10+C11</f>
        <v>1024280</v>
      </c>
    </row>
    <row r="6" spans="1:3" s="316" customFormat="1" ht="12" customHeight="1">
      <c r="A6" s="14" t="s">
        <v>100</v>
      </c>
      <c r="B6" s="317" t="s">
        <v>226</v>
      </c>
      <c r="C6" s="357">
        <v>233809</v>
      </c>
    </row>
    <row r="7" spans="1:3" s="316" customFormat="1" ht="12" customHeight="1">
      <c r="A7" s="13" t="s">
        <v>101</v>
      </c>
      <c r="B7" s="318" t="s">
        <v>227</v>
      </c>
      <c r="C7" s="722">
        <v>206093</v>
      </c>
    </row>
    <row r="8" spans="1:3" s="316" customFormat="1" ht="12" customHeight="1">
      <c r="A8" s="13" t="s">
        <v>102</v>
      </c>
      <c r="B8" s="318" t="s">
        <v>228</v>
      </c>
      <c r="C8" s="223">
        <v>479200</v>
      </c>
    </row>
    <row r="9" spans="1:3" s="316" customFormat="1" ht="12" customHeight="1">
      <c r="A9" s="13" t="s">
        <v>103</v>
      </c>
      <c r="B9" s="318" t="s">
        <v>229</v>
      </c>
      <c r="C9" s="223">
        <v>25945</v>
      </c>
    </row>
    <row r="10" spans="1:3" s="316" customFormat="1" ht="12" customHeight="1">
      <c r="A10" s="13" t="s">
        <v>146</v>
      </c>
      <c r="B10" s="215" t="s">
        <v>577</v>
      </c>
      <c r="C10" s="722">
        <v>79233</v>
      </c>
    </row>
    <row r="11" spans="1:3" s="316" customFormat="1" ht="12" customHeight="1" thickBot="1">
      <c r="A11" s="15" t="s">
        <v>104</v>
      </c>
      <c r="B11" s="216" t="s">
        <v>578</v>
      </c>
      <c r="C11" s="220"/>
    </row>
    <row r="12" spans="1:3" s="316" customFormat="1" ht="12" customHeight="1" thickBot="1">
      <c r="A12" s="19" t="s">
        <v>18</v>
      </c>
      <c r="B12" s="214" t="s">
        <v>230</v>
      </c>
      <c r="C12" s="219">
        <f>+C13+C14+C15+C16+C17</f>
        <v>425583</v>
      </c>
    </row>
    <row r="13" spans="1:3" s="316" customFormat="1" ht="12" customHeight="1">
      <c r="A13" s="14" t="s">
        <v>106</v>
      </c>
      <c r="B13" s="317" t="s">
        <v>231</v>
      </c>
      <c r="C13" s="221"/>
    </row>
    <row r="14" spans="1:3" s="316" customFormat="1" ht="12" customHeight="1">
      <c r="A14" s="13" t="s">
        <v>107</v>
      </c>
      <c r="B14" s="318" t="s">
        <v>232</v>
      </c>
      <c r="C14" s="220"/>
    </row>
    <row r="15" spans="1:3" s="316" customFormat="1" ht="12" customHeight="1">
      <c r="A15" s="13" t="s">
        <v>108</v>
      </c>
      <c r="B15" s="318" t="s">
        <v>401</v>
      </c>
      <c r="C15" s="220"/>
    </row>
    <row r="16" spans="1:3" s="316" customFormat="1" ht="12" customHeight="1">
      <c r="A16" s="13" t="s">
        <v>109</v>
      </c>
      <c r="B16" s="318" t="s">
        <v>402</v>
      </c>
      <c r="C16" s="220"/>
    </row>
    <row r="17" spans="1:3" s="316" customFormat="1" ht="12" customHeight="1">
      <c r="A17" s="13" t="s">
        <v>110</v>
      </c>
      <c r="B17" s="318" t="s">
        <v>233</v>
      </c>
      <c r="C17" s="223">
        <v>425583</v>
      </c>
    </row>
    <row r="18" spans="1:3" s="316" customFormat="1" ht="12" customHeight="1" thickBot="1">
      <c r="A18" s="15" t="s">
        <v>119</v>
      </c>
      <c r="B18" s="216" t="s">
        <v>234</v>
      </c>
      <c r="C18" s="306">
        <v>43742</v>
      </c>
    </row>
    <row r="19" spans="1:3" s="316" customFormat="1" ht="12" customHeight="1" thickBot="1">
      <c r="A19" s="19" t="s">
        <v>19</v>
      </c>
      <c r="B19" s="20" t="s">
        <v>235</v>
      </c>
      <c r="C19" s="219">
        <f>+C20+C21+C22+C23+C24</f>
        <v>382207</v>
      </c>
    </row>
    <row r="20" spans="1:3" s="316" customFormat="1" ht="12" customHeight="1">
      <c r="A20" s="14" t="s">
        <v>89</v>
      </c>
      <c r="B20" s="317" t="s">
        <v>236</v>
      </c>
      <c r="C20" s="724">
        <v>11861</v>
      </c>
    </row>
    <row r="21" spans="1:3" s="316" customFormat="1" ht="12" customHeight="1">
      <c r="A21" s="13" t="s">
        <v>90</v>
      </c>
      <c r="B21" s="318" t="s">
        <v>237</v>
      </c>
      <c r="C21" s="223"/>
    </row>
    <row r="22" spans="1:3" s="316" customFormat="1" ht="12" customHeight="1">
      <c r="A22" s="13" t="s">
        <v>91</v>
      </c>
      <c r="B22" s="318" t="s">
        <v>403</v>
      </c>
      <c r="C22" s="223"/>
    </row>
    <row r="23" spans="1:3" s="316" customFormat="1" ht="12" customHeight="1">
      <c r="A23" s="13" t="s">
        <v>92</v>
      </c>
      <c r="B23" s="318" t="s">
        <v>404</v>
      </c>
      <c r="C23" s="223"/>
    </row>
    <row r="24" spans="1:3" s="316" customFormat="1" ht="12" customHeight="1">
      <c r="A24" s="13" t="s">
        <v>158</v>
      </c>
      <c r="B24" s="318" t="s">
        <v>238</v>
      </c>
      <c r="C24" s="223">
        <v>370346</v>
      </c>
    </row>
    <row r="25" spans="1:3" s="316" customFormat="1" ht="12" customHeight="1" thickBot="1">
      <c r="A25" s="15" t="s">
        <v>159</v>
      </c>
      <c r="B25" s="319" t="s">
        <v>239</v>
      </c>
      <c r="C25" s="222">
        <v>327515</v>
      </c>
    </row>
    <row r="26" spans="1:3" s="316" customFormat="1" ht="12" customHeight="1" thickBot="1">
      <c r="A26" s="19" t="s">
        <v>160</v>
      </c>
      <c r="B26" s="20" t="s">
        <v>240</v>
      </c>
      <c r="C26" s="224">
        <f>+C27+C31+C32+C33</f>
        <v>294863</v>
      </c>
    </row>
    <row r="27" spans="1:3" s="316" customFormat="1" ht="12" customHeight="1">
      <c r="A27" s="14" t="s">
        <v>241</v>
      </c>
      <c r="B27" s="317" t="s">
        <v>579</v>
      </c>
      <c r="C27" s="312">
        <f>+C28+C29+C30</f>
        <v>260863</v>
      </c>
    </row>
    <row r="28" spans="1:3" s="316" customFormat="1" ht="12" customHeight="1">
      <c r="A28" s="13" t="s">
        <v>242</v>
      </c>
      <c r="B28" s="318" t="s">
        <v>247</v>
      </c>
      <c r="C28" s="220">
        <v>72000</v>
      </c>
    </row>
    <row r="29" spans="1:3" s="316" customFormat="1" ht="12" customHeight="1">
      <c r="A29" s="13" t="s">
        <v>243</v>
      </c>
      <c r="B29" s="318" t="s">
        <v>726</v>
      </c>
      <c r="C29" s="220">
        <v>188698</v>
      </c>
    </row>
    <row r="30" spans="1:3" s="316" customFormat="1" ht="12" customHeight="1">
      <c r="A30" s="13" t="s">
        <v>580</v>
      </c>
      <c r="B30" s="318" t="s">
        <v>723</v>
      </c>
      <c r="C30" s="223">
        <v>165</v>
      </c>
    </row>
    <row r="31" spans="1:3" s="316" customFormat="1" ht="12" customHeight="1">
      <c r="A31" s="13" t="s">
        <v>244</v>
      </c>
      <c r="B31" s="318" t="s">
        <v>249</v>
      </c>
      <c r="C31" s="223">
        <v>26000</v>
      </c>
    </row>
    <row r="32" spans="1:3" s="316" customFormat="1" ht="12" customHeight="1">
      <c r="A32" s="13" t="s">
        <v>245</v>
      </c>
      <c r="B32" s="318" t="s">
        <v>250</v>
      </c>
      <c r="C32" s="223"/>
    </row>
    <row r="33" spans="1:3" s="316" customFormat="1" ht="12" customHeight="1" thickBot="1">
      <c r="A33" s="15" t="s">
        <v>246</v>
      </c>
      <c r="B33" s="319" t="s">
        <v>251</v>
      </c>
      <c r="C33" s="306">
        <v>8000</v>
      </c>
    </row>
    <row r="34" spans="1:3" s="316" customFormat="1" ht="12" customHeight="1" thickBot="1">
      <c r="A34" s="19" t="s">
        <v>21</v>
      </c>
      <c r="B34" s="20" t="s">
        <v>582</v>
      </c>
      <c r="C34" s="219">
        <f>SUM(C35:C45)</f>
        <v>221767</v>
      </c>
    </row>
    <row r="35" spans="1:3" s="316" customFormat="1" ht="12" customHeight="1">
      <c r="A35" s="14" t="s">
        <v>93</v>
      </c>
      <c r="B35" s="317" t="s">
        <v>254</v>
      </c>
      <c r="C35" s="357">
        <v>8305</v>
      </c>
    </row>
    <row r="36" spans="1:3" s="316" customFormat="1" ht="12" customHeight="1">
      <c r="A36" s="13" t="s">
        <v>94</v>
      </c>
      <c r="B36" s="318" t="s">
        <v>255</v>
      </c>
      <c r="C36" s="722">
        <v>28623</v>
      </c>
    </row>
    <row r="37" spans="1:3" s="316" customFormat="1" ht="12" customHeight="1">
      <c r="A37" s="13" t="s">
        <v>95</v>
      </c>
      <c r="B37" s="318" t="s">
        <v>256</v>
      </c>
      <c r="C37" s="722">
        <v>72684</v>
      </c>
    </row>
    <row r="38" spans="1:3" s="316" customFormat="1" ht="12" customHeight="1">
      <c r="A38" s="13" t="s">
        <v>162</v>
      </c>
      <c r="B38" s="318" t="s">
        <v>257</v>
      </c>
      <c r="C38" s="722">
        <v>16575</v>
      </c>
    </row>
    <row r="39" spans="1:3" s="316" customFormat="1" ht="12" customHeight="1">
      <c r="A39" s="13" t="s">
        <v>163</v>
      </c>
      <c r="B39" s="318" t="s">
        <v>258</v>
      </c>
      <c r="C39" s="722">
        <v>26508</v>
      </c>
    </row>
    <row r="40" spans="1:3" s="316" customFormat="1" ht="12" customHeight="1">
      <c r="A40" s="13" t="s">
        <v>164</v>
      </c>
      <c r="B40" s="318" t="s">
        <v>259</v>
      </c>
      <c r="C40" s="223">
        <v>30140</v>
      </c>
    </row>
    <row r="41" spans="1:3" s="316" customFormat="1" ht="12" customHeight="1">
      <c r="A41" s="13" t="s">
        <v>165</v>
      </c>
      <c r="B41" s="318" t="s">
        <v>260</v>
      </c>
      <c r="C41" s="223">
        <v>18519</v>
      </c>
    </row>
    <row r="42" spans="1:3" s="316" customFormat="1" ht="12" customHeight="1">
      <c r="A42" s="13" t="s">
        <v>166</v>
      </c>
      <c r="B42" s="318" t="s">
        <v>261</v>
      </c>
      <c r="C42" s="223">
        <v>10</v>
      </c>
    </row>
    <row r="43" spans="1:3" s="316" customFormat="1" ht="12" customHeight="1">
      <c r="A43" s="13" t="s">
        <v>252</v>
      </c>
      <c r="B43" s="318" t="s">
        <v>262</v>
      </c>
      <c r="C43" s="223"/>
    </row>
    <row r="44" spans="1:3" s="316" customFormat="1" ht="12" customHeight="1">
      <c r="A44" s="15" t="s">
        <v>253</v>
      </c>
      <c r="B44" s="319" t="s">
        <v>583</v>
      </c>
      <c r="C44" s="306"/>
    </row>
    <row r="45" spans="1:3" s="316" customFormat="1" ht="12" customHeight="1" thickBot="1">
      <c r="A45" s="15" t="s">
        <v>584</v>
      </c>
      <c r="B45" s="216" t="s">
        <v>263</v>
      </c>
      <c r="C45" s="723">
        <v>20403</v>
      </c>
    </row>
    <row r="46" spans="1:3" s="316" customFormat="1" ht="12" customHeight="1" thickBot="1">
      <c r="A46" s="19" t="s">
        <v>22</v>
      </c>
      <c r="B46" s="20" t="s">
        <v>264</v>
      </c>
      <c r="C46" s="219">
        <f>SUM(C47:C51)</f>
        <v>104</v>
      </c>
    </row>
    <row r="47" spans="1:3" s="316" customFormat="1" ht="12" customHeight="1">
      <c r="A47" s="14" t="s">
        <v>96</v>
      </c>
      <c r="B47" s="317" t="s">
        <v>268</v>
      </c>
      <c r="C47" s="357"/>
    </row>
    <row r="48" spans="1:3" s="316" customFormat="1" ht="12" customHeight="1">
      <c r="A48" s="13" t="s">
        <v>97</v>
      </c>
      <c r="B48" s="318" t="s">
        <v>269</v>
      </c>
      <c r="C48" s="223"/>
    </row>
    <row r="49" spans="1:3" s="316" customFormat="1" ht="12" customHeight="1">
      <c r="A49" s="13" t="s">
        <v>265</v>
      </c>
      <c r="B49" s="318" t="s">
        <v>270</v>
      </c>
      <c r="C49" s="722">
        <v>48</v>
      </c>
    </row>
    <row r="50" spans="1:3" s="316" customFormat="1" ht="12" customHeight="1">
      <c r="A50" s="13" t="s">
        <v>266</v>
      </c>
      <c r="B50" s="318" t="s">
        <v>271</v>
      </c>
      <c r="C50" s="223"/>
    </row>
    <row r="51" spans="1:3" s="316" customFormat="1" ht="12" customHeight="1" thickBot="1">
      <c r="A51" s="15" t="s">
        <v>267</v>
      </c>
      <c r="B51" s="216" t="s">
        <v>272</v>
      </c>
      <c r="C51" s="723">
        <v>56</v>
      </c>
    </row>
    <row r="52" spans="1:3" s="316" customFormat="1" ht="12" customHeight="1" thickBot="1">
      <c r="A52" s="19" t="s">
        <v>167</v>
      </c>
      <c r="B52" s="20" t="s">
        <v>273</v>
      </c>
      <c r="C52" s="219">
        <f>SUM(C53:C55)</f>
        <v>15186</v>
      </c>
    </row>
    <row r="53" spans="1:3" s="316" customFormat="1" ht="12" customHeight="1">
      <c r="A53" s="14" t="s">
        <v>98</v>
      </c>
      <c r="B53" s="317" t="s">
        <v>274</v>
      </c>
      <c r="C53" s="221"/>
    </row>
    <row r="54" spans="1:3" s="316" customFormat="1" ht="12" customHeight="1">
      <c r="A54" s="13" t="s">
        <v>99</v>
      </c>
      <c r="B54" s="318" t="s">
        <v>405</v>
      </c>
      <c r="C54" s="223">
        <v>13710</v>
      </c>
    </row>
    <row r="55" spans="1:3" s="316" customFormat="1" ht="12" customHeight="1">
      <c r="A55" s="13" t="s">
        <v>277</v>
      </c>
      <c r="B55" s="318" t="s">
        <v>275</v>
      </c>
      <c r="C55" s="722">
        <v>1476</v>
      </c>
    </row>
    <row r="56" spans="1:3" s="316" customFormat="1" ht="12" customHeight="1" thickBot="1">
      <c r="A56" s="15" t="s">
        <v>278</v>
      </c>
      <c r="B56" s="216" t="s">
        <v>276</v>
      </c>
      <c r="C56" s="222"/>
    </row>
    <row r="57" spans="1:3" s="316" customFormat="1" ht="12" customHeight="1" thickBot="1">
      <c r="A57" s="19" t="s">
        <v>24</v>
      </c>
      <c r="B57" s="214" t="s">
        <v>279</v>
      </c>
      <c r="C57" s="219">
        <f>SUM(C58:C60)</f>
        <v>0</v>
      </c>
    </row>
    <row r="58" spans="1:3" s="316" customFormat="1" ht="12" customHeight="1">
      <c r="A58" s="14" t="s">
        <v>168</v>
      </c>
      <c r="B58" s="317" t="s">
        <v>281</v>
      </c>
      <c r="C58" s="223"/>
    </row>
    <row r="59" spans="1:3" s="316" customFormat="1" ht="12" customHeight="1">
      <c r="A59" s="13" t="s">
        <v>169</v>
      </c>
      <c r="B59" s="318" t="s">
        <v>406</v>
      </c>
      <c r="C59" s="223"/>
    </row>
    <row r="60" spans="1:3" s="316" customFormat="1" ht="12" customHeight="1">
      <c r="A60" s="13" t="s">
        <v>199</v>
      </c>
      <c r="B60" s="318" t="s">
        <v>282</v>
      </c>
      <c r="C60" s="223"/>
    </row>
    <row r="61" spans="1:3" s="316" customFormat="1" ht="12" customHeight="1" thickBot="1">
      <c r="A61" s="15" t="s">
        <v>280</v>
      </c>
      <c r="B61" s="216" t="s">
        <v>283</v>
      </c>
      <c r="C61" s="223"/>
    </row>
    <row r="62" spans="1:3" s="316" customFormat="1" ht="12" customHeight="1" thickBot="1">
      <c r="A62" s="667" t="s">
        <v>585</v>
      </c>
      <c r="B62" s="20" t="s">
        <v>284</v>
      </c>
      <c r="C62" s="224">
        <f>+C5+C12+C19+C26+C34+C46+C52+C57</f>
        <v>2363990</v>
      </c>
    </row>
    <row r="63" spans="1:3" s="316" customFormat="1" ht="12" customHeight="1" thickBot="1">
      <c r="A63" s="668" t="s">
        <v>285</v>
      </c>
      <c r="B63" s="214" t="s">
        <v>286</v>
      </c>
      <c r="C63" s="219">
        <f>SUM(C64:C66)</f>
        <v>0</v>
      </c>
    </row>
    <row r="64" spans="1:3" s="316" customFormat="1" ht="12" customHeight="1">
      <c r="A64" s="14" t="s">
        <v>317</v>
      </c>
      <c r="B64" s="317" t="s">
        <v>287</v>
      </c>
      <c r="C64" s="223"/>
    </row>
    <row r="65" spans="1:3" s="316" customFormat="1" ht="12" customHeight="1">
      <c r="A65" s="13" t="s">
        <v>326</v>
      </c>
      <c r="B65" s="318" t="s">
        <v>288</v>
      </c>
      <c r="C65" s="223"/>
    </row>
    <row r="66" spans="1:3" s="316" customFormat="1" ht="12" customHeight="1" thickBot="1">
      <c r="A66" s="15" t="s">
        <v>327</v>
      </c>
      <c r="B66" s="669" t="s">
        <v>586</v>
      </c>
      <c r="C66" s="223"/>
    </row>
    <row r="67" spans="1:3" s="316" customFormat="1" ht="12" customHeight="1" thickBot="1">
      <c r="A67" s="668" t="s">
        <v>290</v>
      </c>
      <c r="B67" s="214" t="s">
        <v>291</v>
      </c>
      <c r="C67" s="219">
        <f>SUM(C68:C71)</f>
        <v>0</v>
      </c>
    </row>
    <row r="68" spans="1:3" s="316" customFormat="1" ht="12" customHeight="1">
      <c r="A68" s="14" t="s">
        <v>147</v>
      </c>
      <c r="B68" s="317" t="s">
        <v>292</v>
      </c>
      <c r="C68" s="223"/>
    </row>
    <row r="69" spans="1:3" s="316" customFormat="1" ht="12" customHeight="1">
      <c r="A69" s="13" t="s">
        <v>148</v>
      </c>
      <c r="B69" s="318" t="s">
        <v>293</v>
      </c>
      <c r="C69" s="223"/>
    </row>
    <row r="70" spans="1:3" s="316" customFormat="1" ht="12" customHeight="1">
      <c r="A70" s="13" t="s">
        <v>318</v>
      </c>
      <c r="B70" s="318" t="s">
        <v>294</v>
      </c>
      <c r="C70" s="223"/>
    </row>
    <row r="71" spans="1:3" s="316" customFormat="1" ht="12" customHeight="1" thickBot="1">
      <c r="A71" s="15" t="s">
        <v>319</v>
      </c>
      <c r="B71" s="216" t="s">
        <v>295</v>
      </c>
      <c r="C71" s="223"/>
    </row>
    <row r="72" spans="1:3" s="316" customFormat="1" ht="12" customHeight="1" thickBot="1">
      <c r="A72" s="668" t="s">
        <v>296</v>
      </c>
      <c r="B72" s="214" t="s">
        <v>297</v>
      </c>
      <c r="C72" s="219">
        <f>SUM(C73:C74)</f>
        <v>190295</v>
      </c>
    </row>
    <row r="73" spans="1:3" s="316" customFormat="1" ht="12" customHeight="1">
      <c r="A73" s="14" t="s">
        <v>320</v>
      </c>
      <c r="B73" s="317" t="s">
        <v>298</v>
      </c>
      <c r="C73" s="223">
        <v>190295</v>
      </c>
    </row>
    <row r="74" spans="1:3" s="316" customFormat="1" ht="12" customHeight="1" thickBot="1">
      <c r="A74" s="15" t="s">
        <v>321</v>
      </c>
      <c r="B74" s="216" t="s">
        <v>299</v>
      </c>
      <c r="C74" s="223"/>
    </row>
    <row r="75" spans="1:3" s="316" customFormat="1" ht="12" customHeight="1" thickBot="1">
      <c r="A75" s="668" t="s">
        <v>300</v>
      </c>
      <c r="B75" s="214" t="s">
        <v>301</v>
      </c>
      <c r="C75" s="219">
        <f>SUM(C76:C78)</f>
        <v>0</v>
      </c>
    </row>
    <row r="76" spans="1:3" s="316" customFormat="1" ht="12" customHeight="1">
      <c r="A76" s="14" t="s">
        <v>322</v>
      </c>
      <c r="B76" s="317" t="s">
        <v>302</v>
      </c>
      <c r="C76" s="223"/>
    </row>
    <row r="77" spans="1:3" s="316" customFormat="1" ht="12" customHeight="1">
      <c r="A77" s="13" t="s">
        <v>323</v>
      </c>
      <c r="B77" s="318" t="s">
        <v>303</v>
      </c>
      <c r="C77" s="223"/>
    </row>
    <row r="78" spans="1:3" s="316" customFormat="1" ht="12" customHeight="1" thickBot="1">
      <c r="A78" s="15" t="s">
        <v>324</v>
      </c>
      <c r="B78" s="216" t="s">
        <v>304</v>
      </c>
      <c r="C78" s="223"/>
    </row>
    <row r="79" spans="1:3" s="316" customFormat="1" ht="12" customHeight="1" thickBot="1">
      <c r="A79" s="668" t="s">
        <v>305</v>
      </c>
      <c r="B79" s="214" t="s">
        <v>325</v>
      </c>
      <c r="C79" s="219">
        <f>SUM(C80:C83)</f>
        <v>0</v>
      </c>
    </row>
    <row r="80" spans="1:3" s="316" customFormat="1" ht="12" customHeight="1">
      <c r="A80" s="321" t="s">
        <v>306</v>
      </c>
      <c r="B80" s="317" t="s">
        <v>307</v>
      </c>
      <c r="C80" s="223"/>
    </row>
    <row r="81" spans="1:3" s="316" customFormat="1" ht="12" customHeight="1">
      <c r="A81" s="322" t="s">
        <v>308</v>
      </c>
      <c r="B81" s="318" t="s">
        <v>309</v>
      </c>
      <c r="C81" s="223"/>
    </row>
    <row r="82" spans="1:3" s="316" customFormat="1" ht="12" customHeight="1">
      <c r="A82" s="322" t="s">
        <v>310</v>
      </c>
      <c r="B82" s="318" t="s">
        <v>311</v>
      </c>
      <c r="C82" s="223"/>
    </row>
    <row r="83" spans="1:3" s="316" customFormat="1" ht="12" customHeight="1" thickBot="1">
      <c r="A83" s="323" t="s">
        <v>312</v>
      </c>
      <c r="B83" s="216" t="s">
        <v>313</v>
      </c>
      <c r="C83" s="223"/>
    </row>
    <row r="84" spans="1:3" s="316" customFormat="1" ht="12" customHeight="1" thickBot="1">
      <c r="A84" s="668" t="s">
        <v>314</v>
      </c>
      <c r="B84" s="214" t="s">
        <v>587</v>
      </c>
      <c r="C84" s="358"/>
    </row>
    <row r="85" spans="1:3" s="316" customFormat="1" ht="13.5" customHeight="1" thickBot="1">
      <c r="A85" s="668" t="s">
        <v>316</v>
      </c>
      <c r="B85" s="214" t="s">
        <v>315</v>
      </c>
      <c r="C85" s="358"/>
    </row>
    <row r="86" spans="1:3" s="316" customFormat="1" ht="15.75" customHeight="1" thickBot="1">
      <c r="A86" s="668" t="s">
        <v>328</v>
      </c>
      <c r="B86" s="324" t="s">
        <v>588</v>
      </c>
      <c r="C86" s="224">
        <f>+C63+C67+C72+C75+C79+C85+C84</f>
        <v>190295</v>
      </c>
    </row>
    <row r="87" spans="1:3" s="316" customFormat="1" ht="16.5" customHeight="1" thickBot="1">
      <c r="A87" s="670" t="s">
        <v>589</v>
      </c>
      <c r="B87" s="325" t="s">
        <v>590</v>
      </c>
      <c r="C87" s="224">
        <f>+C62+C86</f>
        <v>2554285</v>
      </c>
    </row>
    <row r="88" spans="1:3" s="316" customFormat="1" ht="83.25" customHeight="1">
      <c r="A88" s="4"/>
      <c r="B88" s="5"/>
      <c r="C88" s="225"/>
    </row>
    <row r="89" spans="1:3" ht="16.5" customHeight="1">
      <c r="A89" s="838" t="s">
        <v>46</v>
      </c>
      <c r="B89" s="838"/>
      <c r="C89" s="838"/>
    </row>
    <row r="90" spans="1:3" s="326" customFormat="1" ht="16.5" customHeight="1" thickBot="1">
      <c r="A90" s="839" t="s">
        <v>150</v>
      </c>
      <c r="B90" s="839"/>
      <c r="C90" s="113" t="s">
        <v>198</v>
      </c>
    </row>
    <row r="91" spans="1:3" ht="37.5" customHeight="1" thickBot="1">
      <c r="A91" s="22" t="s">
        <v>72</v>
      </c>
      <c r="B91" s="23" t="s">
        <v>47</v>
      </c>
      <c r="C91" s="39" t="str">
        <f>+C3</f>
        <v>2015. évi előirányzat</v>
      </c>
    </row>
    <row r="92" spans="1:3" s="315" customFormat="1" ht="12" customHeight="1" thickBot="1">
      <c r="A92" s="35" t="s">
        <v>574</v>
      </c>
      <c r="B92" s="36" t="s">
        <v>575</v>
      </c>
      <c r="C92" s="37" t="s">
        <v>576</v>
      </c>
    </row>
    <row r="93" spans="1:3" ht="12" customHeight="1" thickBot="1">
      <c r="A93" s="21" t="s">
        <v>17</v>
      </c>
      <c r="B93" s="29" t="s">
        <v>628</v>
      </c>
      <c r="C93" s="218">
        <f>C94+C95+C96+C97+C98+C111</f>
        <v>1780720</v>
      </c>
    </row>
    <row r="94" spans="1:3" ht="12" customHeight="1">
      <c r="A94" s="16" t="s">
        <v>100</v>
      </c>
      <c r="B94" s="9" t="s">
        <v>48</v>
      </c>
      <c r="C94" s="738">
        <v>687080</v>
      </c>
    </row>
    <row r="95" spans="1:3" ht="12" customHeight="1">
      <c r="A95" s="13" t="s">
        <v>101</v>
      </c>
      <c r="B95" s="7" t="s">
        <v>170</v>
      </c>
      <c r="C95" s="722">
        <v>144237</v>
      </c>
    </row>
    <row r="96" spans="1:3" ht="12" customHeight="1">
      <c r="A96" s="13" t="s">
        <v>102</v>
      </c>
      <c r="B96" s="7" t="s">
        <v>138</v>
      </c>
      <c r="C96" s="723">
        <v>623468</v>
      </c>
    </row>
    <row r="97" spans="1:3" ht="12" customHeight="1">
      <c r="A97" s="13" t="s">
        <v>103</v>
      </c>
      <c r="B97" s="10" t="s">
        <v>171</v>
      </c>
      <c r="C97" s="723">
        <v>109287</v>
      </c>
    </row>
    <row r="98" spans="1:3" ht="12" customHeight="1">
      <c r="A98" s="13" t="s">
        <v>114</v>
      </c>
      <c r="B98" s="18" t="s">
        <v>172</v>
      </c>
      <c r="C98" s="306">
        <v>154348</v>
      </c>
    </row>
    <row r="99" spans="1:3" ht="12" customHeight="1">
      <c r="A99" s="13" t="s">
        <v>104</v>
      </c>
      <c r="B99" s="7" t="s">
        <v>591</v>
      </c>
      <c r="C99" s="306">
        <v>7757</v>
      </c>
    </row>
    <row r="100" spans="1:3" ht="12" customHeight="1">
      <c r="A100" s="13" t="s">
        <v>105</v>
      </c>
      <c r="B100" s="117" t="s">
        <v>592</v>
      </c>
      <c r="C100" s="306"/>
    </row>
    <row r="101" spans="1:3" ht="12" customHeight="1">
      <c r="A101" s="13" t="s">
        <v>115</v>
      </c>
      <c r="B101" s="117" t="s">
        <v>593</v>
      </c>
      <c r="C101" s="306">
        <v>816</v>
      </c>
    </row>
    <row r="102" spans="1:3" ht="12" customHeight="1">
      <c r="A102" s="13" t="s">
        <v>116</v>
      </c>
      <c r="B102" s="115" t="s">
        <v>331</v>
      </c>
      <c r="C102" s="306"/>
    </row>
    <row r="103" spans="1:3" ht="12" customHeight="1">
      <c r="A103" s="13" t="s">
        <v>117</v>
      </c>
      <c r="B103" s="116" t="s">
        <v>332</v>
      </c>
      <c r="C103" s="306"/>
    </row>
    <row r="104" spans="1:3" ht="12" customHeight="1">
      <c r="A104" s="13" t="s">
        <v>118</v>
      </c>
      <c r="B104" s="116" t="s">
        <v>333</v>
      </c>
      <c r="C104" s="306"/>
    </row>
    <row r="105" spans="1:3" ht="12" customHeight="1">
      <c r="A105" s="13" t="s">
        <v>120</v>
      </c>
      <c r="B105" s="115" t="s">
        <v>334</v>
      </c>
      <c r="C105" s="306">
        <v>104040</v>
      </c>
    </row>
    <row r="106" spans="1:3" ht="12" customHeight="1">
      <c r="A106" s="13" t="s">
        <v>173</v>
      </c>
      <c r="B106" s="115" t="s">
        <v>335</v>
      </c>
      <c r="C106" s="306"/>
    </row>
    <row r="107" spans="1:3" ht="12" customHeight="1">
      <c r="A107" s="13" t="s">
        <v>329</v>
      </c>
      <c r="B107" s="116" t="s">
        <v>336</v>
      </c>
      <c r="C107" s="306">
        <v>2250</v>
      </c>
    </row>
    <row r="108" spans="1:3" ht="12" customHeight="1">
      <c r="A108" s="12" t="s">
        <v>330</v>
      </c>
      <c r="B108" s="117" t="s">
        <v>337</v>
      </c>
      <c r="C108" s="306"/>
    </row>
    <row r="109" spans="1:3" ht="12" customHeight="1">
      <c r="A109" s="13" t="s">
        <v>594</v>
      </c>
      <c r="B109" s="117" t="s">
        <v>338</v>
      </c>
      <c r="C109" s="306"/>
    </row>
    <row r="110" spans="1:3" ht="12" customHeight="1">
      <c r="A110" s="15" t="s">
        <v>595</v>
      </c>
      <c r="B110" s="117" t="s">
        <v>339</v>
      </c>
      <c r="C110" s="306">
        <v>39485</v>
      </c>
    </row>
    <row r="111" spans="1:3" ht="12" customHeight="1">
      <c r="A111" s="13" t="s">
        <v>596</v>
      </c>
      <c r="B111" s="10" t="s">
        <v>49</v>
      </c>
      <c r="C111" s="223">
        <f>SUM(C112:C113)</f>
        <v>62300</v>
      </c>
    </row>
    <row r="112" spans="1:3" ht="12" customHeight="1">
      <c r="A112" s="13" t="s">
        <v>597</v>
      </c>
      <c r="B112" s="7" t="s">
        <v>598</v>
      </c>
      <c r="C112" s="722">
        <v>2766</v>
      </c>
    </row>
    <row r="113" spans="1:3" ht="12" customHeight="1" thickBot="1">
      <c r="A113" s="17" t="s">
        <v>599</v>
      </c>
      <c r="B113" s="671" t="s">
        <v>600</v>
      </c>
      <c r="C113" s="739">
        <v>59534</v>
      </c>
    </row>
    <row r="114" spans="1:3" ht="12" customHeight="1" thickBot="1">
      <c r="A114" s="672" t="s">
        <v>18</v>
      </c>
      <c r="B114" s="673" t="s">
        <v>340</v>
      </c>
      <c r="C114" s="674">
        <f>+C115+C117+C119</f>
        <v>358352</v>
      </c>
    </row>
    <row r="115" spans="1:3" ht="12" customHeight="1">
      <c r="A115" s="14" t="s">
        <v>106</v>
      </c>
      <c r="B115" s="7" t="s">
        <v>197</v>
      </c>
      <c r="C115" s="724">
        <v>110132</v>
      </c>
    </row>
    <row r="116" spans="1:3" ht="12" customHeight="1">
      <c r="A116" s="14" t="s">
        <v>107</v>
      </c>
      <c r="B116" s="11" t="s">
        <v>344</v>
      </c>
      <c r="C116" s="724">
        <v>67865</v>
      </c>
    </row>
    <row r="117" spans="1:3" ht="12" customHeight="1">
      <c r="A117" s="14" t="s">
        <v>108</v>
      </c>
      <c r="B117" s="11" t="s">
        <v>174</v>
      </c>
      <c r="C117" s="722">
        <v>241120</v>
      </c>
    </row>
    <row r="118" spans="1:3" ht="12" customHeight="1">
      <c r="A118" s="14" t="s">
        <v>109</v>
      </c>
      <c r="B118" s="11" t="s">
        <v>345</v>
      </c>
      <c r="C118" s="725">
        <v>236497</v>
      </c>
    </row>
    <row r="119" spans="1:3" ht="12" customHeight="1">
      <c r="A119" s="14" t="s">
        <v>110</v>
      </c>
      <c r="B119" s="216" t="s">
        <v>200</v>
      </c>
      <c r="C119" s="197">
        <v>7100</v>
      </c>
    </row>
    <row r="120" spans="1:3" ht="12" customHeight="1">
      <c r="A120" s="14" t="s">
        <v>119</v>
      </c>
      <c r="B120" s="215" t="s">
        <v>407</v>
      </c>
      <c r="C120" s="197"/>
    </row>
    <row r="121" spans="1:3" ht="12" customHeight="1">
      <c r="A121" s="14" t="s">
        <v>121</v>
      </c>
      <c r="B121" s="313" t="s">
        <v>350</v>
      </c>
      <c r="C121" s="197"/>
    </row>
    <row r="122" spans="1:3" ht="15.75">
      <c r="A122" s="14" t="s">
        <v>175</v>
      </c>
      <c r="B122" s="116" t="s">
        <v>333</v>
      </c>
      <c r="C122" s="197"/>
    </row>
    <row r="123" spans="1:3" ht="12" customHeight="1">
      <c r="A123" s="14" t="s">
        <v>176</v>
      </c>
      <c r="B123" s="116" t="s">
        <v>349</v>
      </c>
      <c r="C123" s="197"/>
    </row>
    <row r="124" spans="1:3" ht="12" customHeight="1">
      <c r="A124" s="14" t="s">
        <v>177</v>
      </c>
      <c r="B124" s="116" t="s">
        <v>348</v>
      </c>
      <c r="C124" s="197"/>
    </row>
    <row r="125" spans="1:3" ht="12" customHeight="1">
      <c r="A125" s="14" t="s">
        <v>341</v>
      </c>
      <c r="B125" s="116" t="s">
        <v>336</v>
      </c>
      <c r="C125" s="197"/>
    </row>
    <row r="126" spans="1:3" ht="12" customHeight="1">
      <c r="A126" s="14" t="s">
        <v>342</v>
      </c>
      <c r="B126" s="116" t="s">
        <v>347</v>
      </c>
      <c r="C126" s="197"/>
    </row>
    <row r="127" spans="1:3" ht="16.5" thickBot="1">
      <c r="A127" s="12" t="s">
        <v>343</v>
      </c>
      <c r="B127" s="116" t="s">
        <v>346</v>
      </c>
      <c r="C127" s="198">
        <v>7100</v>
      </c>
    </row>
    <row r="128" spans="1:3" ht="12" customHeight="1" thickBot="1">
      <c r="A128" s="19" t="s">
        <v>19</v>
      </c>
      <c r="B128" s="111" t="s">
        <v>601</v>
      </c>
      <c r="C128" s="219">
        <f>+C93+C114</f>
        <v>2139072</v>
      </c>
    </row>
    <row r="129" spans="1:3" ht="12" customHeight="1" thickBot="1">
      <c r="A129" s="19" t="s">
        <v>20</v>
      </c>
      <c r="B129" s="111" t="s">
        <v>602</v>
      </c>
      <c r="C129" s="219">
        <f>+C130+C131+C132</f>
        <v>219</v>
      </c>
    </row>
    <row r="130" spans="1:3" ht="12" customHeight="1">
      <c r="A130" s="14" t="s">
        <v>241</v>
      </c>
      <c r="B130" s="11" t="s">
        <v>603</v>
      </c>
      <c r="C130" s="725">
        <v>219</v>
      </c>
    </row>
    <row r="131" spans="1:3" ht="12" customHeight="1">
      <c r="A131" s="14" t="s">
        <v>244</v>
      </c>
      <c r="B131" s="11" t="s">
        <v>604</v>
      </c>
      <c r="C131" s="197"/>
    </row>
    <row r="132" spans="1:3" ht="12" customHeight="1" thickBot="1">
      <c r="A132" s="12" t="s">
        <v>245</v>
      </c>
      <c r="B132" s="11" t="s">
        <v>605</v>
      </c>
      <c r="C132" s="197"/>
    </row>
    <row r="133" spans="1:3" ht="12" customHeight="1" thickBot="1">
      <c r="A133" s="19" t="s">
        <v>21</v>
      </c>
      <c r="B133" s="111" t="s">
        <v>606</v>
      </c>
      <c r="C133" s="219">
        <f>SUM(C134:C139)</f>
        <v>0</v>
      </c>
    </row>
    <row r="134" spans="1:3" ht="12" customHeight="1">
      <c r="A134" s="14" t="s">
        <v>93</v>
      </c>
      <c r="B134" s="8" t="s">
        <v>607</v>
      </c>
      <c r="C134" s="197"/>
    </row>
    <row r="135" spans="1:3" ht="12" customHeight="1">
      <c r="A135" s="14" t="s">
        <v>94</v>
      </c>
      <c r="B135" s="8" t="s">
        <v>608</v>
      </c>
      <c r="C135" s="197"/>
    </row>
    <row r="136" spans="1:3" ht="12" customHeight="1">
      <c r="A136" s="14" t="s">
        <v>95</v>
      </c>
      <c r="B136" s="8" t="s">
        <v>609</v>
      </c>
      <c r="C136" s="197"/>
    </row>
    <row r="137" spans="1:3" ht="12" customHeight="1">
      <c r="A137" s="14" t="s">
        <v>162</v>
      </c>
      <c r="B137" s="8" t="s">
        <v>610</v>
      </c>
      <c r="C137" s="197"/>
    </row>
    <row r="138" spans="1:3" ht="12" customHeight="1">
      <c r="A138" s="14" t="s">
        <v>163</v>
      </c>
      <c r="B138" s="8" t="s">
        <v>611</v>
      </c>
      <c r="C138" s="197"/>
    </row>
    <row r="139" spans="1:3" ht="12" customHeight="1" thickBot="1">
      <c r="A139" s="12" t="s">
        <v>164</v>
      </c>
      <c r="B139" s="8" t="s">
        <v>612</v>
      </c>
      <c r="C139" s="197"/>
    </row>
    <row r="140" spans="1:3" ht="12" customHeight="1" thickBot="1">
      <c r="A140" s="19" t="s">
        <v>22</v>
      </c>
      <c r="B140" s="111" t="s">
        <v>613</v>
      </c>
      <c r="C140" s="224">
        <f>+C141+C142+C143+C144</f>
        <v>27420</v>
      </c>
    </row>
    <row r="141" spans="1:3" ht="12" customHeight="1">
      <c r="A141" s="14" t="s">
        <v>96</v>
      </c>
      <c r="B141" s="8" t="s">
        <v>351</v>
      </c>
      <c r="C141" s="197"/>
    </row>
    <row r="142" spans="1:3" ht="12" customHeight="1">
      <c r="A142" s="14" t="s">
        <v>97</v>
      </c>
      <c r="B142" s="8" t="s">
        <v>352</v>
      </c>
      <c r="C142" s="197">
        <v>27420</v>
      </c>
    </row>
    <row r="143" spans="1:3" ht="12" customHeight="1">
      <c r="A143" s="14" t="s">
        <v>265</v>
      </c>
      <c r="B143" s="8" t="s">
        <v>614</v>
      </c>
      <c r="C143" s="197"/>
    </row>
    <row r="144" spans="1:3" ht="12" customHeight="1" thickBot="1">
      <c r="A144" s="12" t="s">
        <v>266</v>
      </c>
      <c r="B144" s="6" t="s">
        <v>370</v>
      </c>
      <c r="C144" s="197"/>
    </row>
    <row r="145" spans="1:3" ht="12" customHeight="1" thickBot="1">
      <c r="A145" s="19" t="s">
        <v>23</v>
      </c>
      <c r="B145" s="111" t="s">
        <v>615</v>
      </c>
      <c r="C145" s="227">
        <f>SUM(C146:C150)</f>
        <v>0</v>
      </c>
    </row>
    <row r="146" spans="1:3" ht="12" customHeight="1">
      <c r="A146" s="14" t="s">
        <v>98</v>
      </c>
      <c r="B146" s="8" t="s">
        <v>616</v>
      </c>
      <c r="C146" s="197"/>
    </row>
    <row r="147" spans="1:3" ht="12" customHeight="1">
      <c r="A147" s="14" t="s">
        <v>99</v>
      </c>
      <c r="B147" s="8" t="s">
        <v>617</v>
      </c>
      <c r="C147" s="197"/>
    </row>
    <row r="148" spans="1:3" ht="12" customHeight="1">
      <c r="A148" s="14" t="s">
        <v>277</v>
      </c>
      <c r="B148" s="8" t="s">
        <v>618</v>
      </c>
      <c r="C148" s="197"/>
    </row>
    <row r="149" spans="1:3" ht="12" customHeight="1">
      <c r="A149" s="14" t="s">
        <v>278</v>
      </c>
      <c r="B149" s="8" t="s">
        <v>619</v>
      </c>
      <c r="C149" s="197"/>
    </row>
    <row r="150" spans="1:3" ht="12" customHeight="1" thickBot="1">
      <c r="A150" s="14" t="s">
        <v>620</v>
      </c>
      <c r="B150" s="8" t="s">
        <v>621</v>
      </c>
      <c r="C150" s="197"/>
    </row>
    <row r="151" spans="1:3" ht="12" customHeight="1" thickBot="1">
      <c r="A151" s="19" t="s">
        <v>24</v>
      </c>
      <c r="B151" s="111" t="s">
        <v>622</v>
      </c>
      <c r="C151" s="675"/>
    </row>
    <row r="152" spans="1:3" ht="12" customHeight="1" thickBot="1">
      <c r="A152" s="19" t="s">
        <v>25</v>
      </c>
      <c r="B152" s="111" t="s">
        <v>623</v>
      </c>
      <c r="C152" s="675"/>
    </row>
    <row r="153" spans="1:9" ht="15" customHeight="1" thickBot="1">
      <c r="A153" s="19" t="s">
        <v>26</v>
      </c>
      <c r="B153" s="111" t="s">
        <v>624</v>
      </c>
      <c r="C153" s="327">
        <f>+C129+C133+C140+C145+C151+C152</f>
        <v>27639</v>
      </c>
      <c r="F153" s="328"/>
      <c r="G153" s="329"/>
      <c r="H153" s="329"/>
      <c r="I153" s="329"/>
    </row>
    <row r="154" spans="1:3" s="316" customFormat="1" ht="12.75" customHeight="1" thickBot="1">
      <c r="A154" s="217" t="s">
        <v>27</v>
      </c>
      <c r="B154" s="297" t="s">
        <v>625</v>
      </c>
      <c r="C154" s="327">
        <f>+C128+C153</f>
        <v>2166711</v>
      </c>
    </row>
    <row r="155" ht="7.5" customHeight="1"/>
    <row r="156" spans="1:3" ht="15.75">
      <c r="A156" s="840" t="s">
        <v>353</v>
      </c>
      <c r="B156" s="840"/>
      <c r="C156" s="840"/>
    </row>
    <row r="157" spans="1:3" ht="15" customHeight="1" thickBot="1">
      <c r="A157" s="837" t="s">
        <v>151</v>
      </c>
      <c r="B157" s="837"/>
      <c r="C157" s="228" t="s">
        <v>198</v>
      </c>
    </row>
    <row r="158" spans="1:4" ht="13.5" customHeight="1" thickBot="1">
      <c r="A158" s="19">
        <v>1</v>
      </c>
      <c r="B158" s="28" t="s">
        <v>626</v>
      </c>
      <c r="C158" s="219">
        <f>+C62-C128</f>
        <v>224918</v>
      </c>
      <c r="D158" s="330"/>
    </row>
    <row r="159" spans="1:3" ht="27.75" customHeight="1" thickBot="1">
      <c r="A159" s="19" t="s">
        <v>18</v>
      </c>
      <c r="B159" s="28" t="s">
        <v>627</v>
      </c>
      <c r="C159" s="219">
        <f>+C86-C153</f>
        <v>162656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27/2015.(XI.2.)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">
      <selection activeCell="B23" sqref="B23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 t="e">
        <f>+CONCATENATE("9.3.1. melléklet a ……/",LEFT(#REF!,4),". (….) önkormányzati rendelethez")</f>
        <v>#REF!</v>
      </c>
    </row>
    <row r="2" spans="1:3" s="352" customFormat="1" ht="33.75" customHeight="1">
      <c r="A2" s="307" t="s">
        <v>188</v>
      </c>
      <c r="B2" s="275" t="s">
        <v>456</v>
      </c>
      <c r="C2" s="289" t="s">
        <v>62</v>
      </c>
    </row>
    <row r="3" spans="1:3" s="352" customFormat="1" ht="24.75" thickBot="1">
      <c r="A3" s="345" t="s">
        <v>187</v>
      </c>
      <c r="B3" s="276" t="s">
        <v>396</v>
      </c>
      <c r="C3" s="290" t="s">
        <v>61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13510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>
        <f>600+240</f>
        <v>840</v>
      </c>
    </row>
    <row r="11" spans="1:3" s="291" customFormat="1" ht="12" customHeight="1">
      <c r="A11" s="347" t="s">
        <v>102</v>
      </c>
      <c r="B11" s="7" t="s">
        <v>256</v>
      </c>
      <c r="C11" s="234">
        <v>4000</v>
      </c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>
        <f>5977-1983</f>
        <v>3994</v>
      </c>
    </row>
    <row r="14" spans="1:3" s="291" customFormat="1" ht="12" customHeight="1">
      <c r="A14" s="347" t="s">
        <v>104</v>
      </c>
      <c r="B14" s="7" t="s">
        <v>379</v>
      </c>
      <c r="C14" s="234">
        <f>2856-535</f>
        <v>2321</v>
      </c>
    </row>
    <row r="15" spans="1:3" s="291" customFormat="1" ht="12" customHeight="1">
      <c r="A15" s="347" t="s">
        <v>105</v>
      </c>
      <c r="B15" s="6" t="s">
        <v>380</v>
      </c>
      <c r="C15" s="234">
        <v>2345</v>
      </c>
    </row>
    <row r="16" spans="1:3" s="291" customFormat="1" ht="12" customHeight="1">
      <c r="A16" s="347" t="s">
        <v>115</v>
      </c>
      <c r="B16" s="7" t="s">
        <v>261</v>
      </c>
      <c r="C16" s="281">
        <v>10</v>
      </c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/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0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234"/>
    </row>
    <row r="24" spans="1:3" s="355" customFormat="1" ht="12" customHeight="1" thickBot="1">
      <c r="A24" s="347" t="s">
        <v>109</v>
      </c>
      <c r="B24" s="7" t="s">
        <v>690</v>
      </c>
      <c r="C24" s="234"/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691</v>
      </c>
      <c r="C26" s="236">
        <f>+C27+C28</f>
        <v>0</v>
      </c>
    </row>
    <row r="27" spans="1:3" s="355" customFormat="1" ht="12" customHeight="1">
      <c r="A27" s="348" t="s">
        <v>241</v>
      </c>
      <c r="B27" s="349" t="s">
        <v>382</v>
      </c>
      <c r="C27" s="69"/>
    </row>
    <row r="28" spans="1:3" s="355" customFormat="1" ht="12" customHeight="1">
      <c r="A28" s="348" t="s">
        <v>244</v>
      </c>
      <c r="B28" s="350" t="s">
        <v>384</v>
      </c>
      <c r="C28" s="237"/>
    </row>
    <row r="29" spans="1:3" s="355" customFormat="1" ht="12" customHeight="1" thickBot="1">
      <c r="A29" s="347" t="s">
        <v>245</v>
      </c>
      <c r="B29" s="114" t="s">
        <v>692</v>
      </c>
      <c r="C29" s="72"/>
    </row>
    <row r="30" spans="1:3" s="355" customFormat="1" ht="12" customHeight="1" thickBot="1">
      <c r="A30" s="148" t="s">
        <v>21</v>
      </c>
      <c r="B30" s="111" t="s">
        <v>385</v>
      </c>
      <c r="C30" s="236">
        <f>+C31+C32+C33</f>
        <v>0</v>
      </c>
    </row>
    <row r="31" spans="1:3" s="355" customFormat="1" ht="12" customHeight="1">
      <c r="A31" s="348" t="s">
        <v>93</v>
      </c>
      <c r="B31" s="349" t="s">
        <v>268</v>
      </c>
      <c r="C31" s="69"/>
    </row>
    <row r="32" spans="1:3" s="355" customFormat="1" ht="12" customHeight="1">
      <c r="A32" s="348" t="s">
        <v>94</v>
      </c>
      <c r="B32" s="350" t="s">
        <v>269</v>
      </c>
      <c r="C32" s="237"/>
    </row>
    <row r="33" spans="1:3" s="355" customFormat="1" ht="12" customHeight="1" thickBot="1">
      <c r="A33" s="347" t="s">
        <v>95</v>
      </c>
      <c r="B33" s="114" t="s">
        <v>270</v>
      </c>
      <c r="C33" s="72"/>
    </row>
    <row r="34" spans="1:3" s="291" customFormat="1" ht="12" customHeight="1" thickBot="1">
      <c r="A34" s="148" t="s">
        <v>22</v>
      </c>
      <c r="B34" s="111" t="s">
        <v>356</v>
      </c>
      <c r="C34" s="263">
        <v>100</v>
      </c>
    </row>
    <row r="35" spans="1:3" s="291" customFormat="1" ht="12" customHeight="1" thickBot="1">
      <c r="A35" s="148" t="s">
        <v>23</v>
      </c>
      <c r="B35" s="111" t="s">
        <v>386</v>
      </c>
      <c r="C35" s="282"/>
    </row>
    <row r="36" spans="1:3" s="291" customFormat="1" ht="12" customHeight="1" thickBot="1">
      <c r="A36" s="145" t="s">
        <v>24</v>
      </c>
      <c r="B36" s="111" t="s">
        <v>693</v>
      </c>
      <c r="C36" s="283">
        <f>+C8+C20+C25+C26+C30+C34+C35</f>
        <v>13610</v>
      </c>
    </row>
    <row r="37" spans="1:3" s="291" customFormat="1" ht="12" customHeight="1" thickBot="1">
      <c r="A37" s="182" t="s">
        <v>25</v>
      </c>
      <c r="B37" s="111" t="s">
        <v>388</v>
      </c>
      <c r="C37" s="283">
        <f>+C38+C39+C40</f>
        <v>98</v>
      </c>
    </row>
    <row r="38" spans="1:3" s="291" customFormat="1" ht="12" customHeight="1">
      <c r="A38" s="348" t="s">
        <v>389</v>
      </c>
      <c r="B38" s="349" t="s">
        <v>207</v>
      </c>
      <c r="C38" s="69">
        <v>98</v>
      </c>
    </row>
    <row r="39" spans="1:3" s="291" customFormat="1" ht="12" customHeight="1">
      <c r="A39" s="348" t="s">
        <v>390</v>
      </c>
      <c r="B39" s="350" t="s">
        <v>4</v>
      </c>
      <c r="C39" s="237"/>
    </row>
    <row r="40" spans="1:3" s="355" customFormat="1" ht="12" customHeight="1" thickBot="1">
      <c r="A40" s="347" t="s">
        <v>391</v>
      </c>
      <c r="B40" s="114" t="s">
        <v>392</v>
      </c>
      <c r="C40" s="72"/>
    </row>
    <row r="41" spans="1:3" s="355" customFormat="1" ht="15" customHeight="1" thickBot="1">
      <c r="A41" s="182" t="s">
        <v>26</v>
      </c>
      <c r="B41" s="183" t="s">
        <v>393</v>
      </c>
      <c r="C41" s="286">
        <f>+C36+C37</f>
        <v>13708</v>
      </c>
    </row>
    <row r="42" spans="1:3" s="355" customFormat="1" ht="15" customHeight="1">
      <c r="A42" s="184"/>
      <c r="B42" s="185"/>
      <c r="C42" s="284"/>
    </row>
    <row r="43" spans="1:3" ht="13.5" thickBot="1">
      <c r="A43" s="186"/>
      <c r="B43" s="187"/>
      <c r="C43" s="285"/>
    </row>
    <row r="44" spans="1:3" s="354" customFormat="1" ht="16.5" customHeight="1" thickBot="1">
      <c r="A44" s="188"/>
      <c r="B44" s="189" t="s">
        <v>58</v>
      </c>
      <c r="C44" s="286"/>
    </row>
    <row r="45" spans="1:3" s="356" customFormat="1" ht="12" customHeight="1" thickBot="1">
      <c r="A45" s="148" t="s">
        <v>17</v>
      </c>
      <c r="B45" s="111" t="s">
        <v>394</v>
      </c>
      <c r="C45" s="236">
        <f>SUM(C46:C50)</f>
        <v>281594</v>
      </c>
    </row>
    <row r="46" spans="1:3" ht="12" customHeight="1">
      <c r="A46" s="347" t="s">
        <v>100</v>
      </c>
      <c r="B46" s="8" t="s">
        <v>48</v>
      </c>
      <c r="C46" s="69">
        <f>160835+207+100+1168+1093+178+83+617+590+549+80</f>
        <v>165500</v>
      </c>
    </row>
    <row r="47" spans="1:3" ht="12" customHeight="1">
      <c r="A47" s="347" t="s">
        <v>101</v>
      </c>
      <c r="B47" s="7" t="s">
        <v>170</v>
      </c>
      <c r="C47" s="71">
        <f>45959+74-102+24+315+295+48+22+167+159+148</f>
        <v>47109</v>
      </c>
    </row>
    <row r="48" spans="1:3" ht="12" customHeight="1">
      <c r="A48" s="347" t="s">
        <v>102</v>
      </c>
      <c r="B48" s="7" t="s">
        <v>138</v>
      </c>
      <c r="C48" s="71">
        <f>68667+100+102+116</f>
        <v>68985</v>
      </c>
    </row>
    <row r="49" spans="1:3" ht="12" customHeight="1">
      <c r="A49" s="347" t="s">
        <v>103</v>
      </c>
      <c r="B49" s="7" t="s">
        <v>171</v>
      </c>
      <c r="C49" s="71"/>
    </row>
    <row r="50" spans="1:3" ht="12" customHeight="1" thickBot="1">
      <c r="A50" s="347" t="s">
        <v>146</v>
      </c>
      <c r="B50" s="7" t="s">
        <v>172</v>
      </c>
      <c r="C50" s="71"/>
    </row>
    <row r="51" spans="1:3" ht="12" customHeight="1" thickBot="1">
      <c r="A51" s="148" t="s">
        <v>18</v>
      </c>
      <c r="B51" s="111" t="s">
        <v>395</v>
      </c>
      <c r="C51" s="236">
        <f>SUM(C52:C54)</f>
        <v>2861</v>
      </c>
    </row>
    <row r="52" spans="1:3" s="356" customFormat="1" ht="12" customHeight="1">
      <c r="A52" s="347" t="s">
        <v>106</v>
      </c>
      <c r="B52" s="8" t="s">
        <v>197</v>
      </c>
      <c r="C52" s="808">
        <v>2861</v>
      </c>
    </row>
    <row r="53" spans="1:3" ht="12" customHeight="1">
      <c r="A53" s="347" t="s">
        <v>107</v>
      </c>
      <c r="B53" s="7" t="s">
        <v>174</v>
      </c>
      <c r="C53" s="71"/>
    </row>
    <row r="54" spans="1:3" ht="12" customHeight="1">
      <c r="A54" s="347" t="s">
        <v>108</v>
      </c>
      <c r="B54" s="7" t="s">
        <v>59</v>
      </c>
      <c r="C54" s="71"/>
    </row>
    <row r="55" spans="1:3" ht="12" customHeight="1" thickBot="1">
      <c r="A55" s="347" t="s">
        <v>109</v>
      </c>
      <c r="B55" s="7" t="s">
        <v>660</v>
      </c>
      <c r="C55" s="71"/>
    </row>
    <row r="56" spans="1:3" ht="15" customHeight="1" thickBot="1">
      <c r="A56" s="148" t="s">
        <v>19</v>
      </c>
      <c r="B56" s="111" t="s">
        <v>11</v>
      </c>
      <c r="C56" s="263"/>
    </row>
    <row r="57" spans="1:3" ht="13.5" thickBot="1">
      <c r="A57" s="148" t="s">
        <v>20</v>
      </c>
      <c r="B57" s="190" t="s">
        <v>661</v>
      </c>
      <c r="C57" s="287">
        <f>+C45+C51+C56</f>
        <v>284455</v>
      </c>
    </row>
    <row r="58" ht="15" customHeight="1" thickBot="1">
      <c r="C58" s="288"/>
    </row>
    <row r="59" spans="1:3" ht="14.25" customHeight="1" thickBot="1">
      <c r="A59" s="193" t="s">
        <v>653</v>
      </c>
      <c r="B59" s="194"/>
      <c r="C59" s="109">
        <v>57</v>
      </c>
    </row>
    <row r="60" spans="1:3" ht="13.5" thickBot="1">
      <c r="A60" s="193" t="s">
        <v>190</v>
      </c>
      <c r="B60" s="194"/>
      <c r="C60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27/2015.(XI.2.) 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18" sqref="C18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 t="e">
        <f>+CONCATENATE("9.3. melléklet a ……/",LEFT(#REF!,4),". (….) önkormányzati rendelethez")</f>
        <v>#REF!</v>
      </c>
    </row>
    <row r="2" spans="1:3" s="352" customFormat="1" ht="36" customHeight="1">
      <c r="A2" s="307" t="s">
        <v>188</v>
      </c>
      <c r="B2" s="275" t="s">
        <v>412</v>
      </c>
      <c r="C2" s="289" t="s">
        <v>62</v>
      </c>
    </row>
    <row r="3" spans="1:3" s="352" customFormat="1" ht="24.75" thickBot="1">
      <c r="A3" s="345" t="s">
        <v>187</v>
      </c>
      <c r="B3" s="276" t="s">
        <v>378</v>
      </c>
      <c r="C3" s="290" t="s">
        <v>53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13481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>
        <f>8110+1900+2000</f>
        <v>12010</v>
      </c>
    </row>
    <row r="11" spans="1:3" s="291" customFormat="1" ht="12" customHeight="1">
      <c r="A11" s="347" t="s">
        <v>102</v>
      </c>
      <c r="B11" s="7" t="s">
        <v>256</v>
      </c>
      <c r="C11" s="828">
        <f>574+897</f>
        <v>1471</v>
      </c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/>
    </row>
    <row r="14" spans="1:3" s="291" customFormat="1" ht="12" customHeight="1">
      <c r="A14" s="347" t="s">
        <v>104</v>
      </c>
      <c r="B14" s="7" t="s">
        <v>379</v>
      </c>
      <c r="C14" s="234"/>
    </row>
    <row r="15" spans="1:3" s="291" customFormat="1" ht="12" customHeight="1">
      <c r="A15" s="347" t="s">
        <v>105</v>
      </c>
      <c r="B15" s="6" t="s">
        <v>380</v>
      </c>
      <c r="C15" s="234"/>
    </row>
    <row r="16" spans="1:3" s="291" customFormat="1" ht="12" customHeight="1">
      <c r="A16" s="347" t="s">
        <v>115</v>
      </c>
      <c r="B16" s="7" t="s">
        <v>261</v>
      </c>
      <c r="C16" s="281"/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/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5843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828">
        <f>843+5000</f>
        <v>5843</v>
      </c>
    </row>
    <row r="24" spans="1:3" s="355" customFormat="1" ht="12" customHeight="1" thickBot="1">
      <c r="A24" s="347" t="s">
        <v>109</v>
      </c>
      <c r="B24" s="7" t="s">
        <v>690</v>
      </c>
      <c r="C24" s="828">
        <f>843+5000</f>
        <v>5843</v>
      </c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691</v>
      </c>
      <c r="C26" s="236">
        <f>+C27+C28</f>
        <v>78</v>
      </c>
    </row>
    <row r="27" spans="1:3" s="355" customFormat="1" ht="12" customHeight="1">
      <c r="A27" s="348" t="s">
        <v>241</v>
      </c>
      <c r="B27" s="349" t="s">
        <v>382</v>
      </c>
      <c r="C27" s="69"/>
    </row>
    <row r="28" spans="1:3" s="355" customFormat="1" ht="12" customHeight="1">
      <c r="A28" s="348" t="s">
        <v>244</v>
      </c>
      <c r="B28" s="350" t="s">
        <v>384</v>
      </c>
      <c r="C28" s="829">
        <v>78</v>
      </c>
    </row>
    <row r="29" spans="1:3" s="355" customFormat="1" ht="12" customHeight="1" thickBot="1">
      <c r="A29" s="347" t="s">
        <v>245</v>
      </c>
      <c r="B29" s="114" t="s">
        <v>692</v>
      </c>
      <c r="C29" s="72"/>
    </row>
    <row r="30" spans="1:3" s="355" customFormat="1" ht="12" customHeight="1" thickBot="1">
      <c r="A30" s="148" t="s">
        <v>21</v>
      </c>
      <c r="B30" s="111" t="s">
        <v>385</v>
      </c>
      <c r="C30" s="236">
        <f>+C31+C32+C33</f>
        <v>0</v>
      </c>
    </row>
    <row r="31" spans="1:3" s="355" customFormat="1" ht="12" customHeight="1">
      <c r="A31" s="348" t="s">
        <v>93</v>
      </c>
      <c r="B31" s="349" t="s">
        <v>268</v>
      </c>
      <c r="C31" s="69"/>
    </row>
    <row r="32" spans="1:3" s="355" customFormat="1" ht="12" customHeight="1">
      <c r="A32" s="348" t="s">
        <v>94</v>
      </c>
      <c r="B32" s="350" t="s">
        <v>269</v>
      </c>
      <c r="C32" s="237"/>
    </row>
    <row r="33" spans="1:3" s="355" customFormat="1" ht="12" customHeight="1" thickBot="1">
      <c r="A33" s="347" t="s">
        <v>95</v>
      </c>
      <c r="B33" s="114" t="s">
        <v>270</v>
      </c>
      <c r="C33" s="72"/>
    </row>
    <row r="34" spans="1:3" s="291" customFormat="1" ht="12" customHeight="1" thickBot="1">
      <c r="A34" s="148" t="s">
        <v>22</v>
      </c>
      <c r="B34" s="111" t="s">
        <v>356</v>
      </c>
      <c r="C34" s="263"/>
    </row>
    <row r="35" spans="1:3" s="291" customFormat="1" ht="12" customHeight="1" thickBot="1">
      <c r="A35" s="148" t="s">
        <v>23</v>
      </c>
      <c r="B35" s="111" t="s">
        <v>386</v>
      </c>
      <c r="C35" s="282"/>
    </row>
    <row r="36" spans="1:3" s="291" customFormat="1" ht="12" customHeight="1" thickBot="1">
      <c r="A36" s="145" t="s">
        <v>24</v>
      </c>
      <c r="B36" s="111" t="s">
        <v>693</v>
      </c>
      <c r="C36" s="283">
        <f>+C8+C20+C25+C26+C30+C34+C35</f>
        <v>19402</v>
      </c>
    </row>
    <row r="37" spans="1:3" s="291" customFormat="1" ht="12" customHeight="1" thickBot="1">
      <c r="A37" s="182" t="s">
        <v>25</v>
      </c>
      <c r="B37" s="111" t="s">
        <v>388</v>
      </c>
      <c r="C37" s="283">
        <f>+C38+C39+C40</f>
        <v>283</v>
      </c>
    </row>
    <row r="38" spans="1:3" s="291" customFormat="1" ht="12" customHeight="1">
      <c r="A38" s="348" t="s">
        <v>389</v>
      </c>
      <c r="B38" s="349" t="s">
        <v>207</v>
      </c>
      <c r="C38" s="69">
        <v>283</v>
      </c>
    </row>
    <row r="39" spans="1:3" s="291" customFormat="1" ht="12" customHeight="1">
      <c r="A39" s="348" t="s">
        <v>390</v>
      </c>
      <c r="B39" s="350" t="s">
        <v>4</v>
      </c>
      <c r="C39" s="237"/>
    </row>
    <row r="40" spans="1:3" s="355" customFormat="1" ht="12" customHeight="1" thickBot="1">
      <c r="A40" s="347" t="s">
        <v>391</v>
      </c>
      <c r="B40" s="114" t="s">
        <v>392</v>
      </c>
      <c r="C40" s="72"/>
    </row>
    <row r="41" spans="1:3" s="355" customFormat="1" ht="15" customHeight="1" thickBot="1">
      <c r="A41" s="182" t="s">
        <v>26</v>
      </c>
      <c r="B41" s="183" t="s">
        <v>393</v>
      </c>
      <c r="C41" s="286">
        <f>+C36+C37</f>
        <v>19685</v>
      </c>
    </row>
    <row r="42" spans="1:3" s="355" customFormat="1" ht="15" customHeight="1">
      <c r="A42" s="184"/>
      <c r="B42" s="185"/>
      <c r="C42" s="284"/>
    </row>
    <row r="43" spans="1:3" ht="13.5" thickBot="1">
      <c r="A43" s="186"/>
      <c r="B43" s="187"/>
      <c r="C43" s="285"/>
    </row>
    <row r="44" spans="1:3" s="354" customFormat="1" ht="16.5" customHeight="1" thickBot="1">
      <c r="A44" s="188"/>
      <c r="B44" s="189" t="s">
        <v>58</v>
      </c>
      <c r="C44" s="286"/>
    </row>
    <row r="45" spans="1:3" s="356" customFormat="1" ht="12" customHeight="1" thickBot="1">
      <c r="A45" s="148" t="s">
        <v>17</v>
      </c>
      <c r="B45" s="111" t="s">
        <v>394</v>
      </c>
      <c r="C45" s="236">
        <f>SUM(C46:C50)</f>
        <v>58339</v>
      </c>
    </row>
    <row r="46" spans="1:3" ht="12" customHeight="1">
      <c r="A46" s="347" t="s">
        <v>100</v>
      </c>
      <c r="B46" s="8" t="s">
        <v>48</v>
      </c>
      <c r="C46" s="69">
        <f>19104+451</f>
        <v>19555</v>
      </c>
    </row>
    <row r="47" spans="1:3" ht="12" customHeight="1">
      <c r="A47" s="347" t="s">
        <v>101</v>
      </c>
      <c r="B47" s="7" t="s">
        <v>170</v>
      </c>
      <c r="C47" s="71">
        <f>5100+122</f>
        <v>5222</v>
      </c>
    </row>
    <row r="48" spans="1:3" ht="12" customHeight="1">
      <c r="A48" s="347" t="s">
        <v>102</v>
      </c>
      <c r="B48" s="7" t="s">
        <v>138</v>
      </c>
      <c r="C48" s="71">
        <f>24661-1617+1900+574+5000+108+39+2000+897</f>
        <v>33562</v>
      </c>
    </row>
    <row r="49" spans="1:3" ht="12" customHeight="1">
      <c r="A49" s="347" t="s">
        <v>103</v>
      </c>
      <c r="B49" s="7" t="s">
        <v>171</v>
      </c>
      <c r="C49" s="71"/>
    </row>
    <row r="50" spans="1:3" ht="12" customHeight="1" thickBot="1">
      <c r="A50" s="347" t="s">
        <v>146</v>
      </c>
      <c r="B50" s="7" t="s">
        <v>172</v>
      </c>
      <c r="C50" s="71"/>
    </row>
    <row r="51" spans="1:3" ht="12" customHeight="1" thickBot="1">
      <c r="A51" s="148" t="s">
        <v>18</v>
      </c>
      <c r="B51" s="111" t="s">
        <v>395</v>
      </c>
      <c r="C51" s="236">
        <f>SUM(C52:C54)</f>
        <v>3156</v>
      </c>
    </row>
    <row r="52" spans="1:3" s="356" customFormat="1" ht="12" customHeight="1">
      <c r="A52" s="347" t="s">
        <v>106</v>
      </c>
      <c r="B52" s="8" t="s">
        <v>197</v>
      </c>
      <c r="C52" s="728">
        <f>3078+78</f>
        <v>3156</v>
      </c>
    </row>
    <row r="53" spans="1:3" ht="12" customHeight="1">
      <c r="A53" s="347" t="s">
        <v>107</v>
      </c>
      <c r="B53" s="7" t="s">
        <v>174</v>
      </c>
      <c r="C53" s="71"/>
    </row>
    <row r="54" spans="1:3" ht="12" customHeight="1">
      <c r="A54" s="347" t="s">
        <v>108</v>
      </c>
      <c r="B54" s="7" t="s">
        <v>59</v>
      </c>
      <c r="C54" s="71"/>
    </row>
    <row r="55" spans="1:3" ht="12" customHeight="1" thickBot="1">
      <c r="A55" s="347" t="s">
        <v>109</v>
      </c>
      <c r="B55" s="7" t="s">
        <v>660</v>
      </c>
      <c r="C55" s="71"/>
    </row>
    <row r="56" spans="1:3" ht="15" customHeight="1" thickBot="1">
      <c r="A56" s="148" t="s">
        <v>19</v>
      </c>
      <c r="B56" s="111" t="s">
        <v>11</v>
      </c>
      <c r="C56" s="263"/>
    </row>
    <row r="57" spans="1:3" ht="13.5" thickBot="1">
      <c r="A57" s="148" t="s">
        <v>20</v>
      </c>
      <c r="B57" s="190" t="s">
        <v>661</v>
      </c>
      <c r="C57" s="287">
        <f>+C45+C51+C56</f>
        <v>61495</v>
      </c>
    </row>
    <row r="58" ht="15" customHeight="1" thickBot="1">
      <c r="C58" s="288"/>
    </row>
    <row r="59" spans="1:3" ht="14.25" customHeight="1" thickBot="1">
      <c r="A59" s="193" t="s">
        <v>653</v>
      </c>
      <c r="B59" s="194"/>
      <c r="C59" s="718">
        <v>9.75</v>
      </c>
    </row>
    <row r="60" spans="1:3" ht="13.5" thickBot="1">
      <c r="A60" s="193" t="s">
        <v>190</v>
      </c>
      <c r="B60" s="194"/>
      <c r="C60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27/2015.(XI.2.)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8">
      <selection activeCell="C48" sqref="C48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 t="e">
        <f>+CONCATENATE("9.3.1. melléklet a ……/",LEFT(#REF!,4),". (….) önkormányzati rendelethez")</f>
        <v>#REF!</v>
      </c>
    </row>
    <row r="2" spans="1:3" s="352" customFormat="1" ht="33" customHeight="1">
      <c r="A2" s="307" t="s">
        <v>188</v>
      </c>
      <c r="B2" s="275" t="s">
        <v>412</v>
      </c>
      <c r="C2" s="289" t="s">
        <v>62</v>
      </c>
    </row>
    <row r="3" spans="1:3" s="352" customFormat="1" ht="24.75" thickBot="1">
      <c r="A3" s="345" t="s">
        <v>187</v>
      </c>
      <c r="B3" s="276" t="s">
        <v>396</v>
      </c>
      <c r="C3" s="290" t="s">
        <v>61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13481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>
        <f>8110+1900+2000</f>
        <v>12010</v>
      </c>
    </row>
    <row r="11" spans="1:3" s="291" customFormat="1" ht="12" customHeight="1">
      <c r="A11" s="347" t="s">
        <v>102</v>
      </c>
      <c r="B11" s="7" t="s">
        <v>256</v>
      </c>
      <c r="C11" s="234">
        <f>574+897</f>
        <v>1471</v>
      </c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/>
    </row>
    <row r="14" spans="1:3" s="291" customFormat="1" ht="12" customHeight="1">
      <c r="A14" s="347" t="s">
        <v>104</v>
      </c>
      <c r="B14" s="7" t="s">
        <v>379</v>
      </c>
      <c r="C14" s="234"/>
    </row>
    <row r="15" spans="1:3" s="291" customFormat="1" ht="12" customHeight="1">
      <c r="A15" s="347" t="s">
        <v>105</v>
      </c>
      <c r="B15" s="6" t="s">
        <v>380</v>
      </c>
      <c r="C15" s="234"/>
    </row>
    <row r="16" spans="1:3" s="291" customFormat="1" ht="12" customHeight="1">
      <c r="A16" s="347" t="s">
        <v>115</v>
      </c>
      <c r="B16" s="7" t="s">
        <v>261</v>
      </c>
      <c r="C16" s="281"/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/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5000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234">
        <v>5000</v>
      </c>
    </row>
    <row r="24" spans="1:3" s="355" customFormat="1" ht="12" customHeight="1" thickBot="1">
      <c r="A24" s="347" t="s">
        <v>109</v>
      </c>
      <c r="B24" s="7" t="s">
        <v>690</v>
      </c>
      <c r="C24" s="234">
        <v>5000</v>
      </c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691</v>
      </c>
      <c r="C26" s="236">
        <f>+C27+C28</f>
        <v>78</v>
      </c>
    </row>
    <row r="27" spans="1:3" s="355" customFormat="1" ht="12" customHeight="1">
      <c r="A27" s="348" t="s">
        <v>241</v>
      </c>
      <c r="B27" s="349" t="s">
        <v>382</v>
      </c>
      <c r="C27" s="69"/>
    </row>
    <row r="28" spans="1:3" s="355" customFormat="1" ht="12" customHeight="1">
      <c r="A28" s="348" t="s">
        <v>244</v>
      </c>
      <c r="B28" s="350" t="s">
        <v>384</v>
      </c>
      <c r="C28" s="829">
        <v>78</v>
      </c>
    </row>
    <row r="29" spans="1:3" s="355" customFormat="1" ht="12" customHeight="1" thickBot="1">
      <c r="A29" s="347" t="s">
        <v>245</v>
      </c>
      <c r="B29" s="114" t="s">
        <v>692</v>
      </c>
      <c r="C29" s="72"/>
    </row>
    <row r="30" spans="1:3" s="355" customFormat="1" ht="12" customHeight="1" thickBot="1">
      <c r="A30" s="148" t="s">
        <v>21</v>
      </c>
      <c r="B30" s="111" t="s">
        <v>385</v>
      </c>
      <c r="C30" s="236">
        <f>+C31+C32+C33</f>
        <v>0</v>
      </c>
    </row>
    <row r="31" spans="1:3" s="355" customFormat="1" ht="12" customHeight="1">
      <c r="A31" s="348" t="s">
        <v>93</v>
      </c>
      <c r="B31" s="349" t="s">
        <v>268</v>
      </c>
      <c r="C31" s="69"/>
    </row>
    <row r="32" spans="1:3" s="355" customFormat="1" ht="12" customHeight="1">
      <c r="A32" s="348" t="s">
        <v>94</v>
      </c>
      <c r="B32" s="350" t="s">
        <v>269</v>
      </c>
      <c r="C32" s="237"/>
    </row>
    <row r="33" spans="1:3" s="355" customFormat="1" ht="12" customHeight="1" thickBot="1">
      <c r="A33" s="347" t="s">
        <v>95</v>
      </c>
      <c r="B33" s="114" t="s">
        <v>270</v>
      </c>
      <c r="C33" s="72"/>
    </row>
    <row r="34" spans="1:3" s="291" customFormat="1" ht="12" customHeight="1" thickBot="1">
      <c r="A34" s="148" t="s">
        <v>22</v>
      </c>
      <c r="B34" s="111" t="s">
        <v>356</v>
      </c>
      <c r="C34" s="263"/>
    </row>
    <row r="35" spans="1:3" s="291" customFormat="1" ht="12" customHeight="1" thickBot="1">
      <c r="A35" s="148" t="s">
        <v>23</v>
      </c>
      <c r="B35" s="111" t="s">
        <v>386</v>
      </c>
      <c r="C35" s="282"/>
    </row>
    <row r="36" spans="1:3" s="291" customFormat="1" ht="12" customHeight="1" thickBot="1">
      <c r="A36" s="145" t="s">
        <v>24</v>
      </c>
      <c r="B36" s="111" t="s">
        <v>693</v>
      </c>
      <c r="C36" s="283">
        <f>+C8+C20+C25+C26+C30+C34+C35</f>
        <v>18559</v>
      </c>
    </row>
    <row r="37" spans="1:3" s="291" customFormat="1" ht="12" customHeight="1" thickBot="1">
      <c r="A37" s="182" t="s">
        <v>25</v>
      </c>
      <c r="B37" s="111" t="s">
        <v>388</v>
      </c>
      <c r="C37" s="283">
        <f>+C38+C39+C40</f>
        <v>283</v>
      </c>
    </row>
    <row r="38" spans="1:3" s="291" customFormat="1" ht="12" customHeight="1">
      <c r="A38" s="348" t="s">
        <v>389</v>
      </c>
      <c r="B38" s="349" t="s">
        <v>207</v>
      </c>
      <c r="C38" s="69">
        <v>283</v>
      </c>
    </row>
    <row r="39" spans="1:3" s="291" customFormat="1" ht="12" customHeight="1">
      <c r="A39" s="348" t="s">
        <v>390</v>
      </c>
      <c r="B39" s="350" t="s">
        <v>4</v>
      </c>
      <c r="C39" s="237"/>
    </row>
    <row r="40" spans="1:3" s="355" customFormat="1" ht="12" customHeight="1" thickBot="1">
      <c r="A40" s="347" t="s">
        <v>391</v>
      </c>
      <c r="B40" s="114" t="s">
        <v>392</v>
      </c>
      <c r="C40" s="72"/>
    </row>
    <row r="41" spans="1:3" s="355" customFormat="1" ht="15" customHeight="1" thickBot="1">
      <c r="A41" s="182" t="s">
        <v>26</v>
      </c>
      <c r="B41" s="183" t="s">
        <v>393</v>
      </c>
      <c r="C41" s="286">
        <f>+C36+C37</f>
        <v>18842</v>
      </c>
    </row>
    <row r="42" spans="1:3" s="355" customFormat="1" ht="15" customHeight="1">
      <c r="A42" s="184"/>
      <c r="B42" s="185"/>
      <c r="C42" s="284"/>
    </row>
    <row r="43" spans="1:3" ht="13.5" thickBot="1">
      <c r="A43" s="186"/>
      <c r="B43" s="187"/>
      <c r="C43" s="285"/>
    </row>
    <row r="44" spans="1:3" s="354" customFormat="1" ht="16.5" customHeight="1" thickBot="1">
      <c r="A44" s="188"/>
      <c r="B44" s="189" t="s">
        <v>58</v>
      </c>
      <c r="C44" s="286"/>
    </row>
    <row r="45" spans="1:3" s="356" customFormat="1" ht="12" customHeight="1" thickBot="1">
      <c r="A45" s="148" t="s">
        <v>17</v>
      </c>
      <c r="B45" s="111" t="s">
        <v>394</v>
      </c>
      <c r="C45" s="236">
        <f>SUM(C46:C50)</f>
        <v>58339</v>
      </c>
    </row>
    <row r="46" spans="1:3" ht="12" customHeight="1">
      <c r="A46" s="347" t="s">
        <v>100</v>
      </c>
      <c r="B46" s="8" t="s">
        <v>48</v>
      </c>
      <c r="C46" s="69">
        <f>19104+451</f>
        <v>19555</v>
      </c>
    </row>
    <row r="47" spans="1:3" ht="12" customHeight="1">
      <c r="A47" s="347" t="s">
        <v>101</v>
      </c>
      <c r="B47" s="7" t="s">
        <v>170</v>
      </c>
      <c r="C47" s="71">
        <f>5100+122</f>
        <v>5222</v>
      </c>
    </row>
    <row r="48" spans="1:3" ht="12" customHeight="1">
      <c r="A48" s="347" t="s">
        <v>102</v>
      </c>
      <c r="B48" s="7" t="s">
        <v>138</v>
      </c>
      <c r="C48" s="71">
        <f>24661-1617+1900+574+5000+108+39+2000+897</f>
        <v>33562</v>
      </c>
    </row>
    <row r="49" spans="1:3" ht="12" customHeight="1">
      <c r="A49" s="347" t="s">
        <v>103</v>
      </c>
      <c r="B49" s="7" t="s">
        <v>171</v>
      </c>
      <c r="C49" s="71"/>
    </row>
    <row r="50" spans="1:3" ht="12" customHeight="1" thickBot="1">
      <c r="A50" s="347" t="s">
        <v>146</v>
      </c>
      <c r="B50" s="7" t="s">
        <v>172</v>
      </c>
      <c r="C50" s="71"/>
    </row>
    <row r="51" spans="1:3" ht="12" customHeight="1" thickBot="1">
      <c r="A51" s="148" t="s">
        <v>18</v>
      </c>
      <c r="B51" s="111" t="s">
        <v>395</v>
      </c>
      <c r="C51" s="236">
        <f>SUM(C52:C54)</f>
        <v>3156</v>
      </c>
    </row>
    <row r="52" spans="1:3" s="356" customFormat="1" ht="12" customHeight="1">
      <c r="A52" s="347" t="s">
        <v>106</v>
      </c>
      <c r="B52" s="8" t="s">
        <v>197</v>
      </c>
      <c r="C52" s="728">
        <f>3078+78</f>
        <v>3156</v>
      </c>
    </row>
    <row r="53" spans="1:3" ht="12" customHeight="1">
      <c r="A53" s="347" t="s">
        <v>107</v>
      </c>
      <c r="B53" s="7" t="s">
        <v>174</v>
      </c>
      <c r="C53" s="71"/>
    </row>
    <row r="54" spans="1:3" ht="12" customHeight="1">
      <c r="A54" s="347" t="s">
        <v>108</v>
      </c>
      <c r="B54" s="7" t="s">
        <v>59</v>
      </c>
      <c r="C54" s="71"/>
    </row>
    <row r="55" spans="1:3" ht="12" customHeight="1" thickBot="1">
      <c r="A55" s="347" t="s">
        <v>109</v>
      </c>
      <c r="B55" s="7" t="s">
        <v>660</v>
      </c>
      <c r="C55" s="71"/>
    </row>
    <row r="56" spans="1:3" ht="15" customHeight="1" thickBot="1">
      <c r="A56" s="148" t="s">
        <v>19</v>
      </c>
      <c r="B56" s="111" t="s">
        <v>11</v>
      </c>
      <c r="C56" s="263"/>
    </row>
    <row r="57" spans="1:3" ht="13.5" thickBot="1">
      <c r="A57" s="148" t="s">
        <v>20</v>
      </c>
      <c r="B57" s="190" t="s">
        <v>661</v>
      </c>
      <c r="C57" s="287">
        <f>+C45+C51+C56</f>
        <v>61495</v>
      </c>
    </row>
    <row r="58" ht="15" customHeight="1" thickBot="1">
      <c r="C58" s="288"/>
    </row>
    <row r="59" spans="1:3" ht="14.25" customHeight="1" thickBot="1">
      <c r="A59" s="193" t="s">
        <v>653</v>
      </c>
      <c r="B59" s="194"/>
      <c r="C59" s="109">
        <v>9.75</v>
      </c>
    </row>
    <row r="60" spans="1:3" ht="13.5" thickBot="1">
      <c r="A60" s="193" t="s">
        <v>190</v>
      </c>
      <c r="B60" s="194"/>
      <c r="C60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 27/2015.(XI.2.) 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51" sqref="C51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 t="e">
        <f>+CONCATENATE("9.3. melléklet a ……/",LEFT(#REF!,4),". (….) önkormányzati rendelethez")</f>
        <v>#REF!</v>
      </c>
    </row>
    <row r="2" spans="1:3" s="352" customFormat="1" ht="31.5" customHeight="1">
      <c r="A2" s="307" t="s">
        <v>188</v>
      </c>
      <c r="B2" s="275" t="s">
        <v>413</v>
      </c>
      <c r="C2" s="289" t="s">
        <v>62</v>
      </c>
    </row>
    <row r="3" spans="1:3" s="352" customFormat="1" ht="24.75" thickBot="1">
      <c r="A3" s="345" t="s">
        <v>187</v>
      </c>
      <c r="B3" s="276" t="s">
        <v>378</v>
      </c>
      <c r="C3" s="290" t="s">
        <v>53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4651</v>
      </c>
    </row>
    <row r="9" spans="1:3" s="291" customFormat="1" ht="12" customHeight="1">
      <c r="A9" s="346" t="s">
        <v>100</v>
      </c>
      <c r="B9" s="9" t="s">
        <v>254</v>
      </c>
      <c r="C9" s="280">
        <v>50</v>
      </c>
    </row>
    <row r="10" spans="1:3" s="291" customFormat="1" ht="12" customHeight="1">
      <c r="A10" s="347" t="s">
        <v>101</v>
      </c>
      <c r="B10" s="7" t="s">
        <v>255</v>
      </c>
      <c r="C10" s="234">
        <v>1380</v>
      </c>
    </row>
    <row r="11" spans="1:3" s="291" customFormat="1" ht="12" customHeight="1">
      <c r="A11" s="347" t="s">
        <v>102</v>
      </c>
      <c r="B11" s="7" t="s">
        <v>256</v>
      </c>
      <c r="C11" s="234">
        <f>50+95</f>
        <v>145</v>
      </c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/>
    </row>
    <row r="14" spans="1:3" s="291" customFormat="1" ht="12" customHeight="1">
      <c r="A14" s="347" t="s">
        <v>104</v>
      </c>
      <c r="B14" s="7" t="s">
        <v>379</v>
      </c>
      <c r="C14" s="234">
        <v>386</v>
      </c>
    </row>
    <row r="15" spans="1:3" s="291" customFormat="1" ht="12" customHeight="1">
      <c r="A15" s="347" t="s">
        <v>105</v>
      </c>
      <c r="B15" s="6" t="s">
        <v>380</v>
      </c>
      <c r="C15" s="234">
        <f>2123+567</f>
        <v>2690</v>
      </c>
    </row>
    <row r="16" spans="1:3" s="291" customFormat="1" ht="12" customHeight="1">
      <c r="A16" s="347" t="s">
        <v>115</v>
      </c>
      <c r="B16" s="7" t="s">
        <v>261</v>
      </c>
      <c r="C16" s="281"/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/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3280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234">
        <f>1180+2100</f>
        <v>3280</v>
      </c>
    </row>
    <row r="24" spans="1:3" s="355" customFormat="1" ht="12" customHeight="1" thickBot="1">
      <c r="A24" s="347" t="s">
        <v>109</v>
      </c>
      <c r="B24" s="7" t="s">
        <v>690</v>
      </c>
      <c r="C24" s="234">
        <v>1180</v>
      </c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691</v>
      </c>
      <c r="C26" s="236">
        <f>+C27+C28</f>
        <v>0</v>
      </c>
    </row>
    <row r="27" spans="1:3" s="355" customFormat="1" ht="12" customHeight="1">
      <c r="A27" s="348" t="s">
        <v>241</v>
      </c>
      <c r="B27" s="349" t="s">
        <v>382</v>
      </c>
      <c r="C27" s="69"/>
    </row>
    <row r="28" spans="1:3" s="355" customFormat="1" ht="12" customHeight="1">
      <c r="A28" s="348" t="s">
        <v>244</v>
      </c>
      <c r="B28" s="350" t="s">
        <v>384</v>
      </c>
      <c r="C28" s="237"/>
    </row>
    <row r="29" spans="1:3" s="355" customFormat="1" ht="12" customHeight="1" thickBot="1">
      <c r="A29" s="347" t="s">
        <v>245</v>
      </c>
      <c r="B29" s="114" t="s">
        <v>692</v>
      </c>
      <c r="C29" s="72"/>
    </row>
    <row r="30" spans="1:3" s="355" customFormat="1" ht="12" customHeight="1" thickBot="1">
      <c r="A30" s="148" t="s">
        <v>21</v>
      </c>
      <c r="B30" s="111" t="s">
        <v>385</v>
      </c>
      <c r="C30" s="236">
        <f>+C31+C32+C33</f>
        <v>0</v>
      </c>
    </row>
    <row r="31" spans="1:3" s="355" customFormat="1" ht="12" customHeight="1">
      <c r="A31" s="348" t="s">
        <v>93</v>
      </c>
      <c r="B31" s="349" t="s">
        <v>268</v>
      </c>
      <c r="C31" s="69"/>
    </row>
    <row r="32" spans="1:3" s="355" customFormat="1" ht="12" customHeight="1">
      <c r="A32" s="348" t="s">
        <v>94</v>
      </c>
      <c r="B32" s="350" t="s">
        <v>269</v>
      </c>
      <c r="C32" s="237"/>
    </row>
    <row r="33" spans="1:3" s="355" customFormat="1" ht="12" customHeight="1" thickBot="1">
      <c r="A33" s="347" t="s">
        <v>95</v>
      </c>
      <c r="B33" s="114" t="s">
        <v>270</v>
      </c>
      <c r="C33" s="72"/>
    </row>
    <row r="34" spans="1:3" s="291" customFormat="1" ht="12" customHeight="1" thickBot="1">
      <c r="A34" s="148" t="s">
        <v>22</v>
      </c>
      <c r="B34" s="111" t="s">
        <v>356</v>
      </c>
      <c r="C34" s="263"/>
    </row>
    <row r="35" spans="1:3" s="291" customFormat="1" ht="12" customHeight="1" thickBot="1">
      <c r="A35" s="148" t="s">
        <v>23</v>
      </c>
      <c r="B35" s="111" t="s">
        <v>386</v>
      </c>
      <c r="C35" s="282"/>
    </row>
    <row r="36" spans="1:3" s="291" customFormat="1" ht="12" customHeight="1" thickBot="1">
      <c r="A36" s="145" t="s">
        <v>24</v>
      </c>
      <c r="B36" s="111" t="s">
        <v>693</v>
      </c>
      <c r="C36" s="283">
        <f>+C8+C20+C25+C26+C30+C34+C35</f>
        <v>7931</v>
      </c>
    </row>
    <row r="37" spans="1:3" s="291" customFormat="1" ht="12" customHeight="1" thickBot="1">
      <c r="A37" s="182" t="s">
        <v>25</v>
      </c>
      <c r="B37" s="111" t="s">
        <v>388</v>
      </c>
      <c r="C37" s="283">
        <f>+C38+C39+C40</f>
        <v>218</v>
      </c>
    </row>
    <row r="38" spans="1:3" s="291" customFormat="1" ht="12" customHeight="1">
      <c r="A38" s="348" t="s">
        <v>389</v>
      </c>
      <c r="B38" s="349" t="s">
        <v>207</v>
      </c>
      <c r="C38" s="69">
        <v>218</v>
      </c>
    </row>
    <row r="39" spans="1:3" s="291" customFormat="1" ht="12" customHeight="1">
      <c r="A39" s="348" t="s">
        <v>390</v>
      </c>
      <c r="B39" s="350" t="s">
        <v>4</v>
      </c>
      <c r="C39" s="237"/>
    </row>
    <row r="40" spans="1:3" s="355" customFormat="1" ht="12" customHeight="1" thickBot="1">
      <c r="A40" s="347" t="s">
        <v>391</v>
      </c>
      <c r="B40" s="114" t="s">
        <v>392</v>
      </c>
      <c r="C40" s="72"/>
    </row>
    <row r="41" spans="1:3" s="355" customFormat="1" ht="15" customHeight="1" thickBot="1">
      <c r="A41" s="182" t="s">
        <v>26</v>
      </c>
      <c r="B41" s="183" t="s">
        <v>393</v>
      </c>
      <c r="C41" s="286">
        <f>+C36+C37</f>
        <v>8149</v>
      </c>
    </row>
    <row r="42" spans="1:3" s="355" customFormat="1" ht="15" customHeight="1">
      <c r="A42" s="184"/>
      <c r="B42" s="185"/>
      <c r="C42" s="284"/>
    </row>
    <row r="43" spans="1:3" ht="13.5" thickBot="1">
      <c r="A43" s="186"/>
      <c r="B43" s="187"/>
      <c r="C43" s="285"/>
    </row>
    <row r="44" spans="1:3" s="354" customFormat="1" ht="16.5" customHeight="1" thickBot="1">
      <c r="A44" s="188"/>
      <c r="B44" s="189" t="s">
        <v>58</v>
      </c>
      <c r="C44" s="286"/>
    </row>
    <row r="45" spans="1:3" s="356" customFormat="1" ht="12" customHeight="1" thickBot="1">
      <c r="A45" s="148" t="s">
        <v>17</v>
      </c>
      <c r="B45" s="111" t="s">
        <v>394</v>
      </c>
      <c r="C45" s="236">
        <f>SUM(C46:C50)</f>
        <v>29726</v>
      </c>
    </row>
    <row r="46" spans="1:3" ht="12" customHeight="1">
      <c r="A46" s="347" t="s">
        <v>100</v>
      </c>
      <c r="B46" s="8" t="s">
        <v>48</v>
      </c>
      <c r="C46" s="69">
        <f>10699+40+39+67+51</f>
        <v>10896</v>
      </c>
    </row>
    <row r="47" spans="1:3" ht="12" customHeight="1">
      <c r="A47" s="347" t="s">
        <v>101</v>
      </c>
      <c r="B47" s="7" t="s">
        <v>170</v>
      </c>
      <c r="C47" s="71">
        <f>2927+11+11+12</f>
        <v>2961</v>
      </c>
    </row>
    <row r="48" spans="1:3" ht="12" customHeight="1">
      <c r="A48" s="347" t="s">
        <v>102</v>
      </c>
      <c r="B48" s="7" t="s">
        <v>138</v>
      </c>
      <c r="C48" s="71">
        <f>12803+400+2616-26-216+355-63</f>
        <v>15869</v>
      </c>
    </row>
    <row r="49" spans="1:3" ht="12" customHeight="1">
      <c r="A49" s="347" t="s">
        <v>103</v>
      </c>
      <c r="B49" s="7" t="s">
        <v>171</v>
      </c>
      <c r="C49" s="71"/>
    </row>
    <row r="50" spans="1:3" ht="12" customHeight="1" thickBot="1">
      <c r="A50" s="347" t="s">
        <v>146</v>
      </c>
      <c r="B50" s="7" t="s">
        <v>172</v>
      </c>
      <c r="C50" s="71"/>
    </row>
    <row r="51" spans="1:3" ht="12" customHeight="1" thickBot="1">
      <c r="A51" s="148" t="s">
        <v>18</v>
      </c>
      <c r="B51" s="111" t="s">
        <v>395</v>
      </c>
      <c r="C51" s="236">
        <f>SUM(C52:C54)</f>
        <v>242</v>
      </c>
    </row>
    <row r="52" spans="1:3" s="356" customFormat="1" ht="12" customHeight="1">
      <c r="A52" s="347" t="s">
        <v>106</v>
      </c>
      <c r="B52" s="8" t="s">
        <v>197</v>
      </c>
      <c r="C52" s="69">
        <f>26+216</f>
        <v>242</v>
      </c>
    </row>
    <row r="53" spans="1:3" ht="12" customHeight="1">
      <c r="A53" s="347" t="s">
        <v>107</v>
      </c>
      <c r="B53" s="7" t="s">
        <v>174</v>
      </c>
      <c r="C53" s="71"/>
    </row>
    <row r="54" spans="1:3" ht="12" customHeight="1">
      <c r="A54" s="347" t="s">
        <v>108</v>
      </c>
      <c r="B54" s="7" t="s">
        <v>59</v>
      </c>
      <c r="C54" s="71"/>
    </row>
    <row r="55" spans="1:3" ht="12" customHeight="1" thickBot="1">
      <c r="A55" s="347" t="s">
        <v>109</v>
      </c>
      <c r="B55" s="7" t="s">
        <v>660</v>
      </c>
      <c r="C55" s="71"/>
    </row>
    <row r="56" spans="1:3" ht="15" customHeight="1" thickBot="1">
      <c r="A56" s="148" t="s">
        <v>19</v>
      </c>
      <c r="B56" s="111" t="s">
        <v>11</v>
      </c>
      <c r="C56" s="263"/>
    </row>
    <row r="57" spans="1:3" ht="13.5" thickBot="1">
      <c r="A57" s="148" t="s">
        <v>20</v>
      </c>
      <c r="B57" s="190" t="s">
        <v>661</v>
      </c>
      <c r="C57" s="287">
        <f>+C45+C51+C56</f>
        <v>29968</v>
      </c>
    </row>
    <row r="58" ht="15" customHeight="1" thickBot="1">
      <c r="C58" s="288"/>
    </row>
    <row r="59" spans="1:3" ht="14.25" customHeight="1" thickBot="1">
      <c r="A59" s="193" t="s">
        <v>653</v>
      </c>
      <c r="B59" s="194"/>
      <c r="C59" s="109">
        <v>7</v>
      </c>
    </row>
    <row r="60" spans="1:3" ht="13.5" thickBot="1">
      <c r="A60" s="193" t="s">
        <v>190</v>
      </c>
      <c r="B60" s="194"/>
      <c r="C60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27/2015.(XI.2.) 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0">
      <selection activeCell="C51" sqref="C51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 t="e">
        <f>+CONCATENATE("9.3.1. melléklet a ……/",LEFT(#REF!,4),". (….) önkormányzati rendelethez")</f>
        <v>#REF!</v>
      </c>
    </row>
    <row r="2" spans="1:3" s="352" customFormat="1" ht="33" customHeight="1">
      <c r="A2" s="307" t="s">
        <v>188</v>
      </c>
      <c r="B2" s="275" t="s">
        <v>413</v>
      </c>
      <c r="C2" s="289" t="s">
        <v>62</v>
      </c>
    </row>
    <row r="3" spans="1:3" s="352" customFormat="1" ht="24.75" thickBot="1">
      <c r="A3" s="345" t="s">
        <v>187</v>
      </c>
      <c r="B3" s="276" t="s">
        <v>396</v>
      </c>
      <c r="C3" s="290" t="s">
        <v>61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4651</v>
      </c>
    </row>
    <row r="9" spans="1:3" s="291" customFormat="1" ht="12" customHeight="1">
      <c r="A9" s="346" t="s">
        <v>100</v>
      </c>
      <c r="B9" s="9" t="s">
        <v>254</v>
      </c>
      <c r="C9" s="280">
        <v>50</v>
      </c>
    </row>
    <row r="10" spans="1:3" s="291" customFormat="1" ht="12" customHeight="1">
      <c r="A10" s="347" t="s">
        <v>101</v>
      </c>
      <c r="B10" s="7" t="s">
        <v>255</v>
      </c>
      <c r="C10" s="234">
        <v>1380</v>
      </c>
    </row>
    <row r="11" spans="1:3" s="291" customFormat="1" ht="12" customHeight="1">
      <c r="A11" s="347" t="s">
        <v>102</v>
      </c>
      <c r="B11" s="7" t="s">
        <v>256</v>
      </c>
      <c r="C11" s="234">
        <f>50+95</f>
        <v>145</v>
      </c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/>
    </row>
    <row r="14" spans="1:3" s="291" customFormat="1" ht="12" customHeight="1">
      <c r="A14" s="347" t="s">
        <v>104</v>
      </c>
      <c r="B14" s="7" t="s">
        <v>379</v>
      </c>
      <c r="C14" s="234">
        <v>386</v>
      </c>
    </row>
    <row r="15" spans="1:3" s="291" customFormat="1" ht="12" customHeight="1">
      <c r="A15" s="347" t="s">
        <v>105</v>
      </c>
      <c r="B15" s="6" t="s">
        <v>380</v>
      </c>
      <c r="C15" s="234">
        <f>2123+567</f>
        <v>2690</v>
      </c>
    </row>
    <row r="16" spans="1:3" s="291" customFormat="1" ht="12" customHeight="1">
      <c r="A16" s="347" t="s">
        <v>115</v>
      </c>
      <c r="B16" s="7" t="s">
        <v>261</v>
      </c>
      <c r="C16" s="281"/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/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2100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234">
        <v>2100</v>
      </c>
    </row>
    <row r="24" spans="1:3" s="355" customFormat="1" ht="12" customHeight="1" thickBot="1">
      <c r="A24" s="347" t="s">
        <v>109</v>
      </c>
      <c r="B24" s="7" t="s">
        <v>690</v>
      </c>
      <c r="C24" s="234"/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691</v>
      </c>
      <c r="C26" s="236">
        <f>+C27+C28</f>
        <v>0</v>
      </c>
    </row>
    <row r="27" spans="1:3" s="355" customFormat="1" ht="12" customHeight="1">
      <c r="A27" s="348" t="s">
        <v>241</v>
      </c>
      <c r="B27" s="349" t="s">
        <v>382</v>
      </c>
      <c r="C27" s="69"/>
    </row>
    <row r="28" spans="1:3" s="355" customFormat="1" ht="12" customHeight="1">
      <c r="A28" s="348" t="s">
        <v>244</v>
      </c>
      <c r="B28" s="350" t="s">
        <v>384</v>
      </c>
      <c r="C28" s="237"/>
    </row>
    <row r="29" spans="1:3" s="355" customFormat="1" ht="12" customHeight="1" thickBot="1">
      <c r="A29" s="347" t="s">
        <v>245</v>
      </c>
      <c r="B29" s="114" t="s">
        <v>692</v>
      </c>
      <c r="C29" s="72"/>
    </row>
    <row r="30" spans="1:3" s="355" customFormat="1" ht="12" customHeight="1" thickBot="1">
      <c r="A30" s="148" t="s">
        <v>21</v>
      </c>
      <c r="B30" s="111" t="s">
        <v>385</v>
      </c>
      <c r="C30" s="236">
        <f>+C31+C32+C33</f>
        <v>0</v>
      </c>
    </row>
    <row r="31" spans="1:3" s="355" customFormat="1" ht="12" customHeight="1">
      <c r="A31" s="348" t="s">
        <v>93</v>
      </c>
      <c r="B31" s="349" t="s">
        <v>268</v>
      </c>
      <c r="C31" s="69"/>
    </row>
    <row r="32" spans="1:3" s="355" customFormat="1" ht="12" customHeight="1">
      <c r="A32" s="348" t="s">
        <v>94</v>
      </c>
      <c r="B32" s="350" t="s">
        <v>269</v>
      </c>
      <c r="C32" s="237"/>
    </row>
    <row r="33" spans="1:3" s="355" customFormat="1" ht="12" customHeight="1" thickBot="1">
      <c r="A33" s="347" t="s">
        <v>95</v>
      </c>
      <c r="B33" s="114" t="s">
        <v>270</v>
      </c>
      <c r="C33" s="72"/>
    </row>
    <row r="34" spans="1:3" s="291" customFormat="1" ht="12" customHeight="1" thickBot="1">
      <c r="A34" s="148" t="s">
        <v>22</v>
      </c>
      <c r="B34" s="111" t="s">
        <v>356</v>
      </c>
      <c r="C34" s="263"/>
    </row>
    <row r="35" spans="1:3" s="291" customFormat="1" ht="12" customHeight="1" thickBot="1">
      <c r="A35" s="148" t="s">
        <v>23</v>
      </c>
      <c r="B35" s="111" t="s">
        <v>386</v>
      </c>
      <c r="C35" s="282"/>
    </row>
    <row r="36" spans="1:3" s="291" customFormat="1" ht="12" customHeight="1" thickBot="1">
      <c r="A36" s="145" t="s">
        <v>24</v>
      </c>
      <c r="B36" s="111" t="s">
        <v>693</v>
      </c>
      <c r="C36" s="283">
        <f>+C8+C20+C25+C26+C30+C34+C35</f>
        <v>6751</v>
      </c>
    </row>
    <row r="37" spans="1:3" s="291" customFormat="1" ht="12" customHeight="1" thickBot="1">
      <c r="A37" s="182" t="s">
        <v>25</v>
      </c>
      <c r="B37" s="111" t="s">
        <v>388</v>
      </c>
      <c r="C37" s="283">
        <f>+C38+C39+C40</f>
        <v>218</v>
      </c>
    </row>
    <row r="38" spans="1:3" s="291" customFormat="1" ht="12" customHeight="1">
      <c r="A38" s="348" t="s">
        <v>389</v>
      </c>
      <c r="B38" s="349" t="s">
        <v>207</v>
      </c>
      <c r="C38" s="69">
        <v>218</v>
      </c>
    </row>
    <row r="39" spans="1:3" s="291" customFormat="1" ht="12" customHeight="1">
      <c r="A39" s="348" t="s">
        <v>390</v>
      </c>
      <c r="B39" s="350" t="s">
        <v>4</v>
      </c>
      <c r="C39" s="237"/>
    </row>
    <row r="40" spans="1:3" s="355" customFormat="1" ht="12" customHeight="1" thickBot="1">
      <c r="A40" s="347" t="s">
        <v>391</v>
      </c>
      <c r="B40" s="114" t="s">
        <v>392</v>
      </c>
      <c r="C40" s="72"/>
    </row>
    <row r="41" spans="1:3" s="355" customFormat="1" ht="15" customHeight="1" thickBot="1">
      <c r="A41" s="182" t="s">
        <v>26</v>
      </c>
      <c r="B41" s="183" t="s">
        <v>393</v>
      </c>
      <c r="C41" s="286">
        <f>+C36+C37</f>
        <v>6969</v>
      </c>
    </row>
    <row r="42" spans="1:3" s="355" customFormat="1" ht="15" customHeight="1">
      <c r="A42" s="184"/>
      <c r="B42" s="185"/>
      <c r="C42" s="284"/>
    </row>
    <row r="43" spans="1:3" ht="13.5" thickBot="1">
      <c r="A43" s="186"/>
      <c r="B43" s="187"/>
      <c r="C43" s="285"/>
    </row>
    <row r="44" spans="1:3" s="354" customFormat="1" ht="16.5" customHeight="1" thickBot="1">
      <c r="A44" s="188"/>
      <c r="B44" s="189" t="s">
        <v>58</v>
      </c>
      <c r="C44" s="286"/>
    </row>
    <row r="45" spans="1:3" s="356" customFormat="1" ht="12" customHeight="1" thickBot="1">
      <c r="A45" s="148" t="s">
        <v>17</v>
      </c>
      <c r="B45" s="111" t="s">
        <v>394</v>
      </c>
      <c r="C45" s="236">
        <f>SUM(C46:C50)</f>
        <v>29726</v>
      </c>
    </row>
    <row r="46" spans="1:3" ht="12" customHeight="1">
      <c r="A46" s="347" t="s">
        <v>100</v>
      </c>
      <c r="B46" s="8" t="s">
        <v>48</v>
      </c>
      <c r="C46" s="69">
        <f>10699+40+39+67+51</f>
        <v>10896</v>
      </c>
    </row>
    <row r="47" spans="1:3" ht="12" customHeight="1">
      <c r="A47" s="347" t="s">
        <v>101</v>
      </c>
      <c r="B47" s="7" t="s">
        <v>170</v>
      </c>
      <c r="C47" s="71">
        <f>2927+11+11+12</f>
        <v>2961</v>
      </c>
    </row>
    <row r="48" spans="1:3" ht="12" customHeight="1">
      <c r="A48" s="347" t="s">
        <v>102</v>
      </c>
      <c r="B48" s="7" t="s">
        <v>138</v>
      </c>
      <c r="C48" s="71">
        <f>12803+400+2616-26-216+355-63</f>
        <v>15869</v>
      </c>
    </row>
    <row r="49" spans="1:3" ht="12" customHeight="1">
      <c r="A49" s="347" t="s">
        <v>103</v>
      </c>
      <c r="B49" s="7" t="s">
        <v>171</v>
      </c>
      <c r="C49" s="71"/>
    </row>
    <row r="50" spans="1:3" ht="12" customHeight="1" thickBot="1">
      <c r="A50" s="347" t="s">
        <v>146</v>
      </c>
      <c r="B50" s="7" t="s">
        <v>172</v>
      </c>
      <c r="C50" s="71"/>
    </row>
    <row r="51" spans="1:3" ht="12" customHeight="1" thickBot="1">
      <c r="A51" s="148" t="s">
        <v>18</v>
      </c>
      <c r="B51" s="111" t="s">
        <v>395</v>
      </c>
      <c r="C51" s="236">
        <f>SUM(C52:C54)</f>
        <v>242</v>
      </c>
    </row>
    <row r="52" spans="1:3" s="356" customFormat="1" ht="12" customHeight="1">
      <c r="A52" s="347" t="s">
        <v>106</v>
      </c>
      <c r="B52" s="8" t="s">
        <v>197</v>
      </c>
      <c r="C52" s="69">
        <f>26+216</f>
        <v>242</v>
      </c>
    </row>
    <row r="53" spans="1:3" ht="12" customHeight="1">
      <c r="A53" s="347" t="s">
        <v>107</v>
      </c>
      <c r="B53" s="7" t="s">
        <v>174</v>
      </c>
      <c r="C53" s="71"/>
    </row>
    <row r="54" spans="1:3" ht="12" customHeight="1">
      <c r="A54" s="347" t="s">
        <v>108</v>
      </c>
      <c r="B54" s="7" t="s">
        <v>59</v>
      </c>
      <c r="C54" s="71"/>
    </row>
    <row r="55" spans="1:3" ht="12" customHeight="1" thickBot="1">
      <c r="A55" s="347" t="s">
        <v>109</v>
      </c>
      <c r="B55" s="7" t="s">
        <v>660</v>
      </c>
      <c r="C55" s="71"/>
    </row>
    <row r="56" spans="1:3" ht="15" customHeight="1" thickBot="1">
      <c r="A56" s="148" t="s">
        <v>19</v>
      </c>
      <c r="B56" s="111" t="s">
        <v>11</v>
      </c>
      <c r="C56" s="263"/>
    </row>
    <row r="57" spans="1:3" ht="13.5" thickBot="1">
      <c r="A57" s="148" t="s">
        <v>20</v>
      </c>
      <c r="B57" s="190" t="s">
        <v>661</v>
      </c>
      <c r="C57" s="287">
        <f>+C45+C51+C56</f>
        <v>29968</v>
      </c>
    </row>
    <row r="58" ht="15" customHeight="1" thickBot="1">
      <c r="C58" s="288"/>
    </row>
    <row r="59" spans="1:3" ht="14.25" customHeight="1" thickBot="1">
      <c r="A59" s="193" t="s">
        <v>653</v>
      </c>
      <c r="B59" s="194"/>
      <c r="C59" s="109">
        <v>7</v>
      </c>
    </row>
    <row r="60" spans="1:3" ht="13.5" thickBot="1">
      <c r="A60" s="193" t="s">
        <v>190</v>
      </c>
      <c r="B60" s="194"/>
      <c r="C60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27/2015.(XI.2.) 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B9" sqref="B9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 t="e">
        <f>+CONCATENATE("9.3. melléklet a ……/",LEFT(#REF!,4),". (….) önkormányzati rendelethez")</f>
        <v>#REF!</v>
      </c>
    </row>
    <row r="2" spans="1:3" s="352" customFormat="1" ht="36" customHeight="1">
      <c r="A2" s="307" t="s">
        <v>188</v>
      </c>
      <c r="B2" s="275" t="s">
        <v>694</v>
      </c>
      <c r="C2" s="289" t="s">
        <v>62</v>
      </c>
    </row>
    <row r="3" spans="1:3" s="352" customFormat="1" ht="24.75" thickBot="1">
      <c r="A3" s="345" t="s">
        <v>187</v>
      </c>
      <c r="B3" s="276" t="s">
        <v>378</v>
      </c>
      <c r="C3" s="290" t="s">
        <v>53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142568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>
        <v>31343</v>
      </c>
    </row>
    <row r="11" spans="1:3" s="291" customFormat="1" ht="12" customHeight="1">
      <c r="A11" s="347" t="s">
        <v>102</v>
      </c>
      <c r="B11" s="7" t="s">
        <v>256</v>
      </c>
      <c r="C11" s="234">
        <f>54623+413+509</f>
        <v>55545</v>
      </c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>
        <v>20158</v>
      </c>
    </row>
    <row r="14" spans="1:3" s="291" customFormat="1" ht="12" customHeight="1">
      <c r="A14" s="347" t="s">
        <v>104</v>
      </c>
      <c r="B14" s="7" t="s">
        <v>379</v>
      </c>
      <c r="C14" s="234">
        <f>20164+112</f>
        <v>20276</v>
      </c>
    </row>
    <row r="15" spans="1:3" s="291" customFormat="1" ht="12" customHeight="1">
      <c r="A15" s="347" t="s">
        <v>105</v>
      </c>
      <c r="B15" s="6" t="s">
        <v>380</v>
      </c>
      <c r="C15" s="234">
        <v>14764</v>
      </c>
    </row>
    <row r="16" spans="1:3" s="291" customFormat="1" ht="12" customHeight="1">
      <c r="A16" s="347" t="s">
        <v>115</v>
      </c>
      <c r="B16" s="7" t="s">
        <v>261</v>
      </c>
      <c r="C16" s="281"/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>
        <v>482</v>
      </c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1341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234">
        <v>1341</v>
      </c>
    </row>
    <row r="24" spans="1:3" s="355" customFormat="1" ht="12" customHeight="1" thickBot="1">
      <c r="A24" s="347" t="s">
        <v>109</v>
      </c>
      <c r="B24" s="7" t="s">
        <v>690</v>
      </c>
      <c r="C24" s="234"/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691</v>
      </c>
      <c r="C26" s="236">
        <f>+C27+C28</f>
        <v>0</v>
      </c>
    </row>
    <row r="27" spans="1:3" s="355" customFormat="1" ht="12" customHeight="1">
      <c r="A27" s="348" t="s">
        <v>241</v>
      </c>
      <c r="B27" s="349" t="s">
        <v>382</v>
      </c>
      <c r="C27" s="69"/>
    </row>
    <row r="28" spans="1:3" s="355" customFormat="1" ht="12" customHeight="1">
      <c r="A28" s="348" t="s">
        <v>244</v>
      </c>
      <c r="B28" s="350" t="s">
        <v>384</v>
      </c>
      <c r="C28" s="237"/>
    </row>
    <row r="29" spans="1:3" s="355" customFormat="1" ht="12" customHeight="1" thickBot="1">
      <c r="A29" s="347" t="s">
        <v>245</v>
      </c>
      <c r="B29" s="114" t="s">
        <v>692</v>
      </c>
      <c r="C29" s="72"/>
    </row>
    <row r="30" spans="1:3" s="355" customFormat="1" ht="12" customHeight="1" thickBot="1">
      <c r="A30" s="148" t="s">
        <v>21</v>
      </c>
      <c r="B30" s="111" t="s">
        <v>385</v>
      </c>
      <c r="C30" s="236">
        <f>+C31+C32+C33</f>
        <v>0</v>
      </c>
    </row>
    <row r="31" spans="1:3" s="355" customFormat="1" ht="12" customHeight="1">
      <c r="A31" s="348" t="s">
        <v>93</v>
      </c>
      <c r="B31" s="349" t="s">
        <v>268</v>
      </c>
      <c r="C31" s="69"/>
    </row>
    <row r="32" spans="1:3" s="355" customFormat="1" ht="12" customHeight="1">
      <c r="A32" s="348" t="s">
        <v>94</v>
      </c>
      <c r="B32" s="350" t="s">
        <v>269</v>
      </c>
      <c r="C32" s="237"/>
    </row>
    <row r="33" spans="1:3" s="355" customFormat="1" ht="12" customHeight="1" thickBot="1">
      <c r="A33" s="347" t="s">
        <v>95</v>
      </c>
      <c r="B33" s="114" t="s">
        <v>270</v>
      </c>
      <c r="C33" s="72"/>
    </row>
    <row r="34" spans="1:3" s="291" customFormat="1" ht="12" customHeight="1" thickBot="1">
      <c r="A34" s="148" t="s">
        <v>22</v>
      </c>
      <c r="B34" s="111" t="s">
        <v>356</v>
      </c>
      <c r="C34" s="263"/>
    </row>
    <row r="35" spans="1:3" s="291" customFormat="1" ht="12" customHeight="1" thickBot="1">
      <c r="A35" s="148" t="s">
        <v>23</v>
      </c>
      <c r="B35" s="111" t="s">
        <v>386</v>
      </c>
      <c r="C35" s="282"/>
    </row>
    <row r="36" spans="1:3" s="291" customFormat="1" ht="12" customHeight="1" thickBot="1">
      <c r="A36" s="145" t="s">
        <v>24</v>
      </c>
      <c r="B36" s="111" t="s">
        <v>693</v>
      </c>
      <c r="C36" s="283">
        <f>+C8+C20+C25+C26+C30+C34+C35</f>
        <v>143909</v>
      </c>
    </row>
    <row r="37" spans="1:3" s="291" customFormat="1" ht="12" customHeight="1" thickBot="1">
      <c r="A37" s="182" t="s">
        <v>25</v>
      </c>
      <c r="B37" s="111" t="s">
        <v>388</v>
      </c>
      <c r="C37" s="283">
        <f>+C38+C39+C40</f>
        <v>1076</v>
      </c>
    </row>
    <row r="38" spans="1:3" s="291" customFormat="1" ht="12" customHeight="1">
      <c r="A38" s="348" t="s">
        <v>389</v>
      </c>
      <c r="B38" s="349" t="s">
        <v>207</v>
      </c>
      <c r="C38" s="69">
        <v>1076</v>
      </c>
    </row>
    <row r="39" spans="1:3" s="291" customFormat="1" ht="12" customHeight="1">
      <c r="A39" s="348" t="s">
        <v>390</v>
      </c>
      <c r="B39" s="350" t="s">
        <v>4</v>
      </c>
      <c r="C39" s="237"/>
    </row>
    <row r="40" spans="1:3" s="355" customFormat="1" ht="12" customHeight="1" thickBot="1">
      <c r="A40" s="347" t="s">
        <v>391</v>
      </c>
      <c r="B40" s="114" t="s">
        <v>392</v>
      </c>
      <c r="C40" s="72"/>
    </row>
    <row r="41" spans="1:3" s="355" customFormat="1" ht="15" customHeight="1" thickBot="1">
      <c r="A41" s="182" t="s">
        <v>26</v>
      </c>
      <c r="B41" s="183" t="s">
        <v>393</v>
      </c>
      <c r="C41" s="286">
        <f>+C36+C37</f>
        <v>144985</v>
      </c>
    </row>
    <row r="42" spans="1:3" s="355" customFormat="1" ht="15" customHeight="1">
      <c r="A42" s="184"/>
      <c r="B42" s="185"/>
      <c r="C42" s="284"/>
    </row>
    <row r="43" spans="1:3" ht="13.5" thickBot="1">
      <c r="A43" s="186"/>
      <c r="B43" s="187"/>
      <c r="C43" s="285"/>
    </row>
    <row r="44" spans="1:3" s="354" customFormat="1" ht="16.5" customHeight="1" thickBot="1">
      <c r="A44" s="188"/>
      <c r="B44" s="189" t="s">
        <v>58</v>
      </c>
      <c r="C44" s="286"/>
    </row>
    <row r="45" spans="1:3" s="356" customFormat="1" ht="12" customHeight="1" thickBot="1">
      <c r="A45" s="148" t="s">
        <v>17</v>
      </c>
      <c r="B45" s="111" t="s">
        <v>394</v>
      </c>
      <c r="C45" s="236">
        <f>SUM(C46:C50)</f>
        <v>324632</v>
      </c>
    </row>
    <row r="46" spans="1:3" ht="12" customHeight="1">
      <c r="A46" s="347" t="s">
        <v>100</v>
      </c>
      <c r="B46" s="8" t="s">
        <v>48</v>
      </c>
      <c r="C46" s="69">
        <f>60145+143+18</f>
        <v>60306</v>
      </c>
    </row>
    <row r="47" spans="1:3" ht="12" customHeight="1">
      <c r="A47" s="347" t="s">
        <v>101</v>
      </c>
      <c r="B47" s="7" t="s">
        <v>170</v>
      </c>
      <c r="C47" s="71">
        <f>17991+39</f>
        <v>18030</v>
      </c>
    </row>
    <row r="48" spans="1:3" ht="12" customHeight="1">
      <c r="A48" s="347" t="s">
        <v>102</v>
      </c>
      <c r="B48" s="7" t="s">
        <v>138</v>
      </c>
      <c r="C48" s="726">
        <f>243497+525+1765+509</f>
        <v>246296</v>
      </c>
    </row>
    <row r="49" spans="1:3" ht="12" customHeight="1">
      <c r="A49" s="347" t="s">
        <v>103</v>
      </c>
      <c r="B49" s="7" t="s">
        <v>171</v>
      </c>
      <c r="C49" s="71"/>
    </row>
    <row r="50" spans="1:3" ht="12" customHeight="1" thickBot="1">
      <c r="A50" s="347" t="s">
        <v>146</v>
      </c>
      <c r="B50" s="7" t="s">
        <v>172</v>
      </c>
      <c r="C50" s="71"/>
    </row>
    <row r="51" spans="1:3" ht="12" customHeight="1" thickBot="1">
      <c r="A51" s="148" t="s">
        <v>18</v>
      </c>
      <c r="B51" s="111" t="s">
        <v>395</v>
      </c>
      <c r="C51" s="236">
        <f>SUM(C52:C54)</f>
        <v>4354</v>
      </c>
    </row>
    <row r="52" spans="1:3" s="356" customFormat="1" ht="12" customHeight="1">
      <c r="A52" s="347" t="s">
        <v>106</v>
      </c>
      <c r="B52" s="8" t="s">
        <v>197</v>
      </c>
      <c r="C52" s="69">
        <f>1232+275+832</f>
        <v>2339</v>
      </c>
    </row>
    <row r="53" spans="1:3" ht="12" customHeight="1">
      <c r="A53" s="347" t="s">
        <v>107</v>
      </c>
      <c r="B53" s="7" t="s">
        <v>174</v>
      </c>
      <c r="C53" s="71">
        <f>1588+427</f>
        <v>2015</v>
      </c>
    </row>
    <row r="54" spans="1:3" ht="12" customHeight="1">
      <c r="A54" s="347" t="s">
        <v>108</v>
      </c>
      <c r="B54" s="7" t="s">
        <v>59</v>
      </c>
      <c r="C54" s="71"/>
    </row>
    <row r="55" spans="1:3" ht="12" customHeight="1" thickBot="1">
      <c r="A55" s="347" t="s">
        <v>109</v>
      </c>
      <c r="B55" s="7" t="s">
        <v>660</v>
      </c>
      <c r="C55" s="71"/>
    </row>
    <row r="56" spans="1:3" ht="15" customHeight="1" thickBot="1">
      <c r="A56" s="148" t="s">
        <v>19</v>
      </c>
      <c r="B56" s="111" t="s">
        <v>11</v>
      </c>
      <c r="C56" s="263"/>
    </row>
    <row r="57" spans="1:3" ht="13.5" thickBot="1">
      <c r="A57" s="148" t="s">
        <v>20</v>
      </c>
      <c r="B57" s="190" t="s">
        <v>661</v>
      </c>
      <c r="C57" s="287">
        <f>+C45+C51+C56</f>
        <v>328986</v>
      </c>
    </row>
    <row r="58" ht="15" customHeight="1" thickBot="1">
      <c r="C58" s="288"/>
    </row>
    <row r="59" spans="1:3" ht="14.25" customHeight="1" thickBot="1">
      <c r="A59" s="193" t="s">
        <v>653</v>
      </c>
      <c r="B59" s="194"/>
      <c r="C59" s="109">
        <v>35</v>
      </c>
    </row>
    <row r="60" spans="1:3" ht="13.5" thickBot="1">
      <c r="A60" s="193" t="s">
        <v>190</v>
      </c>
      <c r="B60" s="194"/>
      <c r="C60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27/2015.(XI.2.) 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12" sqref="B12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 t="e">
        <f>+CONCATENATE("9.3.1. melléklet a ……/",LEFT(#REF!,4),". (….) önkormányzati rendelethez")</f>
        <v>#REF!</v>
      </c>
    </row>
    <row r="2" spans="1:3" s="352" customFormat="1" ht="34.5" customHeight="1">
      <c r="A2" s="307" t="s">
        <v>188</v>
      </c>
      <c r="B2" s="275" t="s">
        <v>694</v>
      </c>
      <c r="C2" s="289" t="s">
        <v>62</v>
      </c>
    </row>
    <row r="3" spans="1:3" s="352" customFormat="1" ht="24.75" thickBot="1">
      <c r="A3" s="345" t="s">
        <v>187</v>
      </c>
      <c r="B3" s="276" t="s">
        <v>396</v>
      </c>
      <c r="C3" s="290" t="s">
        <v>61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123337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>
        <v>13792</v>
      </c>
    </row>
    <row r="11" spans="1:3" s="291" customFormat="1" ht="12" customHeight="1">
      <c r="A11" s="347" t="s">
        <v>102</v>
      </c>
      <c r="B11" s="7" t="s">
        <v>256</v>
      </c>
      <c r="C11" s="234">
        <f>54623+413+509</f>
        <v>55545</v>
      </c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>
        <v>20158</v>
      </c>
    </row>
    <row r="14" spans="1:3" s="291" customFormat="1" ht="12" customHeight="1">
      <c r="A14" s="347" t="s">
        <v>104</v>
      </c>
      <c r="B14" s="7" t="s">
        <v>379</v>
      </c>
      <c r="C14" s="234">
        <f>20164+112</f>
        <v>20276</v>
      </c>
    </row>
    <row r="15" spans="1:3" s="291" customFormat="1" ht="12" customHeight="1">
      <c r="A15" s="347" t="s">
        <v>105</v>
      </c>
      <c r="B15" s="6" t="s">
        <v>380</v>
      </c>
      <c r="C15" s="234">
        <v>13484</v>
      </c>
    </row>
    <row r="16" spans="1:3" s="291" customFormat="1" ht="12" customHeight="1">
      <c r="A16" s="347" t="s">
        <v>115</v>
      </c>
      <c r="B16" s="7" t="s">
        <v>261</v>
      </c>
      <c r="C16" s="281"/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>
        <v>82</v>
      </c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0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234"/>
    </row>
    <row r="24" spans="1:3" s="355" customFormat="1" ht="12" customHeight="1" thickBot="1">
      <c r="A24" s="347" t="s">
        <v>109</v>
      </c>
      <c r="B24" s="7" t="s">
        <v>690</v>
      </c>
      <c r="C24" s="234"/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691</v>
      </c>
      <c r="C26" s="236">
        <f>+C27+C28</f>
        <v>0</v>
      </c>
    </row>
    <row r="27" spans="1:3" s="355" customFormat="1" ht="12" customHeight="1">
      <c r="A27" s="348" t="s">
        <v>241</v>
      </c>
      <c r="B27" s="349" t="s">
        <v>382</v>
      </c>
      <c r="C27" s="69"/>
    </row>
    <row r="28" spans="1:3" s="355" customFormat="1" ht="12" customHeight="1">
      <c r="A28" s="348" t="s">
        <v>244</v>
      </c>
      <c r="B28" s="350" t="s">
        <v>384</v>
      </c>
      <c r="C28" s="237"/>
    </row>
    <row r="29" spans="1:3" s="355" customFormat="1" ht="12" customHeight="1" thickBot="1">
      <c r="A29" s="347" t="s">
        <v>245</v>
      </c>
      <c r="B29" s="114" t="s">
        <v>692</v>
      </c>
      <c r="C29" s="72"/>
    </row>
    <row r="30" spans="1:3" s="355" customFormat="1" ht="12" customHeight="1" thickBot="1">
      <c r="A30" s="148" t="s">
        <v>21</v>
      </c>
      <c r="B30" s="111" t="s">
        <v>385</v>
      </c>
      <c r="C30" s="236">
        <f>+C31+C32+C33</f>
        <v>0</v>
      </c>
    </row>
    <row r="31" spans="1:3" s="355" customFormat="1" ht="12" customHeight="1">
      <c r="A31" s="348" t="s">
        <v>93</v>
      </c>
      <c r="B31" s="349" t="s">
        <v>268</v>
      </c>
      <c r="C31" s="69"/>
    </row>
    <row r="32" spans="1:3" s="355" customFormat="1" ht="12" customHeight="1">
      <c r="A32" s="348" t="s">
        <v>94</v>
      </c>
      <c r="B32" s="350" t="s">
        <v>269</v>
      </c>
      <c r="C32" s="237"/>
    </row>
    <row r="33" spans="1:3" s="355" customFormat="1" ht="12" customHeight="1" thickBot="1">
      <c r="A33" s="347" t="s">
        <v>95</v>
      </c>
      <c r="B33" s="114" t="s">
        <v>270</v>
      </c>
      <c r="C33" s="72"/>
    </row>
    <row r="34" spans="1:3" s="291" customFormat="1" ht="12" customHeight="1" thickBot="1">
      <c r="A34" s="148" t="s">
        <v>22</v>
      </c>
      <c r="B34" s="111" t="s">
        <v>356</v>
      </c>
      <c r="C34" s="263"/>
    </row>
    <row r="35" spans="1:3" s="291" customFormat="1" ht="12" customHeight="1" thickBot="1">
      <c r="A35" s="148" t="s">
        <v>23</v>
      </c>
      <c r="B35" s="111" t="s">
        <v>386</v>
      </c>
      <c r="C35" s="282"/>
    </row>
    <row r="36" spans="1:3" s="291" customFormat="1" ht="12" customHeight="1" thickBot="1">
      <c r="A36" s="145" t="s">
        <v>24</v>
      </c>
      <c r="B36" s="111" t="s">
        <v>693</v>
      </c>
      <c r="C36" s="283">
        <f>+C8+C20+C25+C26+C30+C34+C35</f>
        <v>123337</v>
      </c>
    </row>
    <row r="37" spans="1:3" s="291" customFormat="1" ht="12" customHeight="1" thickBot="1">
      <c r="A37" s="182" t="s">
        <v>25</v>
      </c>
      <c r="B37" s="111" t="s">
        <v>388</v>
      </c>
      <c r="C37" s="283">
        <f>+C38+C39+C40</f>
        <v>1076</v>
      </c>
    </row>
    <row r="38" spans="1:3" s="291" customFormat="1" ht="12" customHeight="1">
      <c r="A38" s="348" t="s">
        <v>389</v>
      </c>
      <c r="B38" s="349" t="s">
        <v>207</v>
      </c>
      <c r="C38" s="69">
        <v>1076</v>
      </c>
    </row>
    <row r="39" spans="1:3" s="291" customFormat="1" ht="12" customHeight="1">
      <c r="A39" s="348" t="s">
        <v>390</v>
      </c>
      <c r="B39" s="350" t="s">
        <v>4</v>
      </c>
      <c r="C39" s="237"/>
    </row>
    <row r="40" spans="1:3" s="355" customFormat="1" ht="12" customHeight="1" thickBot="1">
      <c r="A40" s="347" t="s">
        <v>391</v>
      </c>
      <c r="B40" s="114" t="s">
        <v>392</v>
      </c>
      <c r="C40" s="72"/>
    </row>
    <row r="41" spans="1:3" s="355" customFormat="1" ht="15" customHeight="1" thickBot="1">
      <c r="A41" s="182" t="s">
        <v>26</v>
      </c>
      <c r="B41" s="183" t="s">
        <v>393</v>
      </c>
      <c r="C41" s="286">
        <f>+C36+C37</f>
        <v>124413</v>
      </c>
    </row>
    <row r="42" spans="1:3" s="355" customFormat="1" ht="15" customHeight="1">
      <c r="A42" s="184"/>
      <c r="B42" s="185"/>
      <c r="C42" s="284"/>
    </row>
    <row r="43" spans="1:3" ht="13.5" thickBot="1">
      <c r="A43" s="186"/>
      <c r="B43" s="187"/>
      <c r="C43" s="285"/>
    </row>
    <row r="44" spans="1:3" s="354" customFormat="1" ht="16.5" customHeight="1" thickBot="1">
      <c r="A44" s="188"/>
      <c r="B44" s="189" t="s">
        <v>58</v>
      </c>
      <c r="C44" s="286"/>
    </row>
    <row r="45" spans="1:3" s="356" customFormat="1" ht="12" customHeight="1" thickBot="1">
      <c r="A45" s="148" t="s">
        <v>17</v>
      </c>
      <c r="B45" s="111" t="s">
        <v>394</v>
      </c>
      <c r="C45" s="236">
        <f>SUM(C46:C50)</f>
        <v>295827</v>
      </c>
    </row>
    <row r="46" spans="1:3" ht="12" customHeight="1">
      <c r="A46" s="347" t="s">
        <v>100</v>
      </c>
      <c r="B46" s="8" t="s">
        <v>48</v>
      </c>
      <c r="C46" s="69">
        <f>53702+143+18</f>
        <v>53863</v>
      </c>
    </row>
    <row r="47" spans="1:3" ht="12" customHeight="1">
      <c r="A47" s="347" t="s">
        <v>101</v>
      </c>
      <c r="B47" s="7" t="s">
        <v>170</v>
      </c>
      <c r="C47" s="71">
        <f>16203+39</f>
        <v>16242</v>
      </c>
    </row>
    <row r="48" spans="1:3" ht="12" customHeight="1">
      <c r="A48" s="347" t="s">
        <v>102</v>
      </c>
      <c r="B48" s="7" t="s">
        <v>138</v>
      </c>
      <c r="C48" s="71">
        <f>221833+392+231+559+525+1000+43+130+100+400+509</f>
        <v>225722</v>
      </c>
    </row>
    <row r="49" spans="1:3" ht="12" customHeight="1">
      <c r="A49" s="347" t="s">
        <v>103</v>
      </c>
      <c r="B49" s="7" t="s">
        <v>171</v>
      </c>
      <c r="C49" s="71"/>
    </row>
    <row r="50" spans="1:3" ht="12" customHeight="1" thickBot="1">
      <c r="A50" s="347" t="s">
        <v>146</v>
      </c>
      <c r="B50" s="7" t="s">
        <v>172</v>
      </c>
      <c r="C50" s="71"/>
    </row>
    <row r="51" spans="1:3" ht="12" customHeight="1" thickBot="1">
      <c r="A51" s="148" t="s">
        <v>18</v>
      </c>
      <c r="B51" s="111" t="s">
        <v>395</v>
      </c>
      <c r="C51" s="236">
        <f>SUM(C52:C54)</f>
        <v>2239</v>
      </c>
    </row>
    <row r="52" spans="1:3" s="356" customFormat="1" ht="12" customHeight="1">
      <c r="A52" s="347" t="s">
        <v>106</v>
      </c>
      <c r="B52" s="8" t="s">
        <v>197</v>
      </c>
      <c r="C52" s="69">
        <f>1232+275+251+156+265+60</f>
        <v>2239</v>
      </c>
    </row>
    <row r="53" spans="1:3" ht="12" customHeight="1">
      <c r="A53" s="347" t="s">
        <v>107</v>
      </c>
      <c r="B53" s="7" t="s">
        <v>174</v>
      </c>
      <c r="C53" s="71"/>
    </row>
    <row r="54" spans="1:3" ht="12" customHeight="1">
      <c r="A54" s="347" t="s">
        <v>108</v>
      </c>
      <c r="B54" s="7" t="s">
        <v>59</v>
      </c>
      <c r="C54" s="71"/>
    </row>
    <row r="55" spans="1:3" ht="12" customHeight="1" thickBot="1">
      <c r="A55" s="347" t="s">
        <v>109</v>
      </c>
      <c r="B55" s="7" t="s">
        <v>660</v>
      </c>
      <c r="C55" s="71"/>
    </row>
    <row r="56" spans="1:3" ht="15" customHeight="1" thickBot="1">
      <c r="A56" s="148" t="s">
        <v>19</v>
      </c>
      <c r="B56" s="111" t="s">
        <v>11</v>
      </c>
      <c r="C56" s="263"/>
    </row>
    <row r="57" spans="1:3" ht="13.5" thickBot="1">
      <c r="A57" s="148" t="s">
        <v>20</v>
      </c>
      <c r="B57" s="190" t="s">
        <v>661</v>
      </c>
      <c r="C57" s="287">
        <f>+C45+C51+C56</f>
        <v>298066</v>
      </c>
    </row>
    <row r="58" ht="15" customHeight="1" thickBot="1">
      <c r="C58" s="288"/>
    </row>
    <row r="59" spans="1:3" ht="14.25" customHeight="1" thickBot="1">
      <c r="A59" s="193" t="s">
        <v>653</v>
      </c>
      <c r="B59" s="194"/>
      <c r="C59" s="109">
        <v>35</v>
      </c>
    </row>
    <row r="60" spans="1:3" ht="13.5" thickBot="1">
      <c r="A60" s="193" t="s">
        <v>190</v>
      </c>
      <c r="B60" s="194"/>
      <c r="C60" s="10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melléklet a  27/2015.(XI.2.)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0">
      <selection activeCell="C46" sqref="C46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 t="e">
        <f>+CONCATENATE("9.3.2. melléklet a ……/",LEFT(#REF!,4),". (….) önkormányzati rendelethez")</f>
        <v>#REF!</v>
      </c>
    </row>
    <row r="2" spans="1:3" s="352" customFormat="1" ht="33.75" customHeight="1">
      <c r="A2" s="307" t="s">
        <v>188</v>
      </c>
      <c r="B2" s="275" t="s">
        <v>694</v>
      </c>
      <c r="C2" s="289" t="s">
        <v>62</v>
      </c>
    </row>
    <row r="3" spans="1:3" s="352" customFormat="1" ht="24.75" thickBot="1">
      <c r="A3" s="345" t="s">
        <v>187</v>
      </c>
      <c r="B3" s="276" t="s">
        <v>397</v>
      </c>
      <c r="C3" s="290" t="s">
        <v>62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19231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>
        <v>17551</v>
      </c>
    </row>
    <row r="11" spans="1:3" s="291" customFormat="1" ht="12" customHeight="1">
      <c r="A11" s="347" t="s">
        <v>102</v>
      </c>
      <c r="B11" s="7" t="s">
        <v>256</v>
      </c>
      <c r="C11" s="234"/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/>
    </row>
    <row r="14" spans="1:3" s="291" customFormat="1" ht="12" customHeight="1">
      <c r="A14" s="347" t="s">
        <v>104</v>
      </c>
      <c r="B14" s="7" t="s">
        <v>379</v>
      </c>
      <c r="C14" s="234"/>
    </row>
    <row r="15" spans="1:3" s="291" customFormat="1" ht="12" customHeight="1">
      <c r="A15" s="347" t="s">
        <v>105</v>
      </c>
      <c r="B15" s="6" t="s">
        <v>380</v>
      </c>
      <c r="C15" s="234">
        <v>1280</v>
      </c>
    </row>
    <row r="16" spans="1:3" s="291" customFormat="1" ht="12" customHeight="1">
      <c r="A16" s="347" t="s">
        <v>115</v>
      </c>
      <c r="B16" s="7" t="s">
        <v>261</v>
      </c>
      <c r="C16" s="281"/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>
        <v>400</v>
      </c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1341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234">
        <v>1341</v>
      </c>
    </row>
    <row r="24" spans="1:3" s="355" customFormat="1" ht="12" customHeight="1" thickBot="1">
      <c r="A24" s="347" t="s">
        <v>109</v>
      </c>
      <c r="B24" s="7" t="s">
        <v>690</v>
      </c>
      <c r="C24" s="234"/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691</v>
      </c>
      <c r="C26" s="236">
        <f>+C27+C28</f>
        <v>0</v>
      </c>
    </row>
    <row r="27" spans="1:3" s="355" customFormat="1" ht="12" customHeight="1">
      <c r="A27" s="348" t="s">
        <v>241</v>
      </c>
      <c r="B27" s="349" t="s">
        <v>382</v>
      </c>
      <c r="C27" s="69"/>
    </row>
    <row r="28" spans="1:3" s="355" customFormat="1" ht="12" customHeight="1">
      <c r="A28" s="348" t="s">
        <v>244</v>
      </c>
      <c r="B28" s="350" t="s">
        <v>384</v>
      </c>
      <c r="C28" s="237"/>
    </row>
    <row r="29" spans="1:3" s="355" customFormat="1" ht="12" customHeight="1" thickBot="1">
      <c r="A29" s="347" t="s">
        <v>245</v>
      </c>
      <c r="B29" s="114" t="s">
        <v>692</v>
      </c>
      <c r="C29" s="72"/>
    </row>
    <row r="30" spans="1:3" s="355" customFormat="1" ht="12" customHeight="1" thickBot="1">
      <c r="A30" s="148" t="s">
        <v>21</v>
      </c>
      <c r="B30" s="111" t="s">
        <v>385</v>
      </c>
      <c r="C30" s="236">
        <f>+C31+C32+C33</f>
        <v>0</v>
      </c>
    </row>
    <row r="31" spans="1:3" s="355" customFormat="1" ht="12" customHeight="1">
      <c r="A31" s="348" t="s">
        <v>93</v>
      </c>
      <c r="B31" s="349" t="s">
        <v>268</v>
      </c>
      <c r="C31" s="69"/>
    </row>
    <row r="32" spans="1:3" s="355" customFormat="1" ht="12" customHeight="1">
      <c r="A32" s="348" t="s">
        <v>94</v>
      </c>
      <c r="B32" s="350" t="s">
        <v>269</v>
      </c>
      <c r="C32" s="237"/>
    </row>
    <row r="33" spans="1:3" s="355" customFormat="1" ht="12" customHeight="1" thickBot="1">
      <c r="A33" s="347" t="s">
        <v>95</v>
      </c>
      <c r="B33" s="114" t="s">
        <v>270</v>
      </c>
      <c r="C33" s="72"/>
    </row>
    <row r="34" spans="1:3" s="291" customFormat="1" ht="12" customHeight="1" thickBot="1">
      <c r="A34" s="148" t="s">
        <v>22</v>
      </c>
      <c r="B34" s="111" t="s">
        <v>356</v>
      </c>
      <c r="C34" s="263"/>
    </row>
    <row r="35" spans="1:3" s="291" customFormat="1" ht="12" customHeight="1" thickBot="1">
      <c r="A35" s="148" t="s">
        <v>23</v>
      </c>
      <c r="B35" s="111" t="s">
        <v>386</v>
      </c>
      <c r="C35" s="282"/>
    </row>
    <row r="36" spans="1:3" s="291" customFormat="1" ht="12" customHeight="1" thickBot="1">
      <c r="A36" s="145" t="s">
        <v>24</v>
      </c>
      <c r="B36" s="111" t="s">
        <v>693</v>
      </c>
      <c r="C36" s="283">
        <f>+C8+C20+C25+C26+C30+C34+C35</f>
        <v>20572</v>
      </c>
    </row>
    <row r="37" spans="1:3" s="291" customFormat="1" ht="12" customHeight="1" thickBot="1">
      <c r="A37" s="182" t="s">
        <v>25</v>
      </c>
      <c r="B37" s="111" t="s">
        <v>388</v>
      </c>
      <c r="C37" s="283">
        <f>+C38+C39+C40</f>
        <v>0</v>
      </c>
    </row>
    <row r="38" spans="1:3" s="291" customFormat="1" ht="12" customHeight="1">
      <c r="A38" s="348" t="s">
        <v>389</v>
      </c>
      <c r="B38" s="349" t="s">
        <v>207</v>
      </c>
      <c r="C38" s="69"/>
    </row>
    <row r="39" spans="1:3" s="291" customFormat="1" ht="12" customHeight="1">
      <c r="A39" s="348" t="s">
        <v>390</v>
      </c>
      <c r="B39" s="350" t="s">
        <v>4</v>
      </c>
      <c r="C39" s="237"/>
    </row>
    <row r="40" spans="1:3" s="355" customFormat="1" ht="12" customHeight="1" thickBot="1">
      <c r="A40" s="347" t="s">
        <v>391</v>
      </c>
      <c r="B40" s="114" t="s">
        <v>392</v>
      </c>
      <c r="C40" s="72"/>
    </row>
    <row r="41" spans="1:3" s="355" customFormat="1" ht="15" customHeight="1" thickBot="1">
      <c r="A41" s="182" t="s">
        <v>26</v>
      </c>
      <c r="B41" s="183" t="s">
        <v>393</v>
      </c>
      <c r="C41" s="286">
        <f>+C36+C37</f>
        <v>20572</v>
      </c>
    </row>
    <row r="42" spans="1:3" s="355" customFormat="1" ht="15" customHeight="1">
      <c r="A42" s="184"/>
      <c r="B42" s="185"/>
      <c r="C42" s="284"/>
    </row>
    <row r="43" spans="1:3" ht="13.5" thickBot="1">
      <c r="A43" s="186"/>
      <c r="B43" s="187"/>
      <c r="C43" s="285"/>
    </row>
    <row r="44" spans="1:3" s="354" customFormat="1" ht="16.5" customHeight="1" thickBot="1">
      <c r="A44" s="188"/>
      <c r="B44" s="189" t="s">
        <v>58</v>
      </c>
      <c r="C44" s="286"/>
    </row>
    <row r="45" spans="1:3" s="356" customFormat="1" ht="12" customHeight="1" thickBot="1">
      <c r="A45" s="148" t="s">
        <v>17</v>
      </c>
      <c r="B45" s="111" t="s">
        <v>394</v>
      </c>
      <c r="C45" s="236">
        <f>SUM(C46:C50)</f>
        <v>28805</v>
      </c>
    </row>
    <row r="46" spans="1:3" ht="12" customHeight="1">
      <c r="A46" s="347" t="s">
        <v>100</v>
      </c>
      <c r="B46" s="8" t="s">
        <v>48</v>
      </c>
      <c r="C46" s="69">
        <v>6443</v>
      </c>
    </row>
    <row r="47" spans="1:3" ht="12" customHeight="1">
      <c r="A47" s="347" t="s">
        <v>101</v>
      </c>
      <c r="B47" s="7" t="s">
        <v>170</v>
      </c>
      <c r="C47" s="71">
        <v>1788</v>
      </c>
    </row>
    <row r="48" spans="1:3" ht="12" customHeight="1">
      <c r="A48" s="347" t="s">
        <v>102</v>
      </c>
      <c r="B48" s="7" t="s">
        <v>138</v>
      </c>
      <c r="C48" s="71">
        <f>20482+22+70</f>
        <v>20574</v>
      </c>
    </row>
    <row r="49" spans="1:3" ht="12" customHeight="1">
      <c r="A49" s="347" t="s">
        <v>103</v>
      </c>
      <c r="B49" s="7" t="s">
        <v>171</v>
      </c>
      <c r="C49" s="71"/>
    </row>
    <row r="50" spans="1:3" ht="12" customHeight="1" thickBot="1">
      <c r="A50" s="347" t="s">
        <v>146</v>
      </c>
      <c r="B50" s="7" t="s">
        <v>172</v>
      </c>
      <c r="C50" s="71"/>
    </row>
    <row r="51" spans="1:3" ht="12" customHeight="1" thickBot="1">
      <c r="A51" s="148" t="s">
        <v>18</v>
      </c>
      <c r="B51" s="111" t="s">
        <v>395</v>
      </c>
      <c r="C51" s="236">
        <f>SUM(C52:C54)</f>
        <v>2115</v>
      </c>
    </row>
    <row r="52" spans="1:3" s="356" customFormat="1" ht="12" customHeight="1">
      <c r="A52" s="347" t="s">
        <v>106</v>
      </c>
      <c r="B52" s="8" t="s">
        <v>197</v>
      </c>
      <c r="C52" s="69">
        <v>100</v>
      </c>
    </row>
    <row r="53" spans="1:3" ht="12" customHeight="1">
      <c r="A53" s="347" t="s">
        <v>107</v>
      </c>
      <c r="B53" s="7" t="s">
        <v>174</v>
      </c>
      <c r="C53" s="71">
        <f>1588+427</f>
        <v>2015</v>
      </c>
    </row>
    <row r="54" spans="1:3" ht="12" customHeight="1">
      <c r="A54" s="347" t="s">
        <v>108</v>
      </c>
      <c r="B54" s="7" t="s">
        <v>59</v>
      </c>
      <c r="C54" s="71"/>
    </row>
    <row r="55" spans="1:3" ht="12" customHeight="1" thickBot="1">
      <c r="A55" s="347" t="s">
        <v>109</v>
      </c>
      <c r="B55" s="7" t="s">
        <v>660</v>
      </c>
      <c r="C55" s="71"/>
    </row>
    <row r="56" spans="1:3" ht="15" customHeight="1" thickBot="1">
      <c r="A56" s="148" t="s">
        <v>19</v>
      </c>
      <c r="B56" s="111" t="s">
        <v>11</v>
      </c>
      <c r="C56" s="263"/>
    </row>
    <row r="57" spans="1:3" ht="13.5" thickBot="1">
      <c r="A57" s="148" t="s">
        <v>20</v>
      </c>
      <c r="B57" s="190" t="s">
        <v>661</v>
      </c>
      <c r="C57" s="287">
        <f>+C45+C51+C56</f>
        <v>30920</v>
      </c>
    </row>
    <row r="58" ht="15" customHeight="1" thickBot="1">
      <c r="C58" s="288"/>
    </row>
    <row r="59" spans="1:3" ht="14.25" customHeight="1" thickBot="1">
      <c r="A59" s="193" t="s">
        <v>653</v>
      </c>
      <c r="B59" s="194"/>
      <c r="C59" s="109"/>
    </row>
    <row r="60" spans="1:3" ht="13.5" thickBot="1">
      <c r="A60" s="193" t="s">
        <v>190</v>
      </c>
      <c r="B60" s="194"/>
      <c r="C60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27/2015.(XI.2.) 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10" sqref="C10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 t="e">
        <f>+CONCATENATE("9.3. melléklet a ……/",LEFT(#REF!,4),". (….) önkormányzati rendelethez")</f>
        <v>#REF!</v>
      </c>
    </row>
    <row r="2" spans="1:3" s="352" customFormat="1" ht="33.75" customHeight="1">
      <c r="A2" s="307" t="s">
        <v>188</v>
      </c>
      <c r="B2" s="275" t="s">
        <v>695</v>
      </c>
      <c r="C2" s="289" t="s">
        <v>62</v>
      </c>
    </row>
    <row r="3" spans="1:3" s="352" customFormat="1" ht="24.75" thickBot="1">
      <c r="A3" s="345" t="s">
        <v>187</v>
      </c>
      <c r="B3" s="276" t="s">
        <v>378</v>
      </c>
      <c r="C3" s="290" t="s">
        <v>53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195154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>
        <f>26597+80+28</f>
        <v>26705</v>
      </c>
    </row>
    <row r="11" spans="1:3" s="291" customFormat="1" ht="12" customHeight="1">
      <c r="A11" s="347" t="s">
        <v>102</v>
      </c>
      <c r="B11" s="7" t="s">
        <v>256</v>
      </c>
      <c r="C11" s="234">
        <v>10560</v>
      </c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>
        <f>150634+1257</f>
        <v>151891</v>
      </c>
    </row>
    <row r="14" spans="1:3" s="291" customFormat="1" ht="12" customHeight="1">
      <c r="A14" s="347" t="s">
        <v>104</v>
      </c>
      <c r="B14" s="7" t="s">
        <v>379</v>
      </c>
      <c r="C14" s="234">
        <f>5951+7</f>
        <v>5958</v>
      </c>
    </row>
    <row r="15" spans="1:3" s="291" customFormat="1" ht="12" customHeight="1">
      <c r="A15" s="347" t="s">
        <v>105</v>
      </c>
      <c r="B15" s="6" t="s">
        <v>380</v>
      </c>
      <c r="C15" s="234"/>
    </row>
    <row r="16" spans="1:3" s="291" customFormat="1" ht="12" customHeight="1">
      <c r="A16" s="347" t="s">
        <v>115</v>
      </c>
      <c r="B16" s="7" t="s">
        <v>261</v>
      </c>
      <c r="C16" s="281">
        <v>40</v>
      </c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/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41297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234">
        <f>95843+800-57495+2149</f>
        <v>41297</v>
      </c>
    </row>
    <row r="24" spans="1:3" s="355" customFormat="1" ht="12" customHeight="1" thickBot="1">
      <c r="A24" s="347" t="s">
        <v>109</v>
      </c>
      <c r="B24" s="7" t="s">
        <v>690</v>
      </c>
      <c r="C24" s="234"/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691</v>
      </c>
      <c r="C26" s="236">
        <f>+C27+C28</f>
        <v>0</v>
      </c>
    </row>
    <row r="27" spans="1:3" s="355" customFormat="1" ht="12" customHeight="1">
      <c r="A27" s="348" t="s">
        <v>241</v>
      </c>
      <c r="B27" s="349" t="s">
        <v>382</v>
      </c>
      <c r="C27" s="69"/>
    </row>
    <row r="28" spans="1:3" s="355" customFormat="1" ht="12" customHeight="1">
      <c r="A28" s="348" t="s">
        <v>244</v>
      </c>
      <c r="B28" s="350" t="s">
        <v>384</v>
      </c>
      <c r="C28" s="237"/>
    </row>
    <row r="29" spans="1:3" s="355" customFormat="1" ht="12" customHeight="1" thickBot="1">
      <c r="A29" s="347" t="s">
        <v>245</v>
      </c>
      <c r="B29" s="114" t="s">
        <v>692</v>
      </c>
      <c r="C29" s="72"/>
    </row>
    <row r="30" spans="1:3" s="355" customFormat="1" ht="12" customHeight="1" thickBot="1">
      <c r="A30" s="148" t="s">
        <v>21</v>
      </c>
      <c r="B30" s="111" t="s">
        <v>385</v>
      </c>
      <c r="C30" s="236">
        <f>+C31+C32+C33</f>
        <v>0</v>
      </c>
    </row>
    <row r="31" spans="1:3" s="355" customFormat="1" ht="12" customHeight="1">
      <c r="A31" s="348" t="s">
        <v>93</v>
      </c>
      <c r="B31" s="349" t="s">
        <v>268</v>
      </c>
      <c r="C31" s="69"/>
    </row>
    <row r="32" spans="1:3" s="355" customFormat="1" ht="12" customHeight="1">
      <c r="A32" s="348" t="s">
        <v>94</v>
      </c>
      <c r="B32" s="350" t="s">
        <v>269</v>
      </c>
      <c r="C32" s="237"/>
    </row>
    <row r="33" spans="1:3" s="355" customFormat="1" ht="12" customHeight="1" thickBot="1">
      <c r="A33" s="347" t="s">
        <v>95</v>
      </c>
      <c r="B33" s="114" t="s">
        <v>270</v>
      </c>
      <c r="C33" s="72"/>
    </row>
    <row r="34" spans="1:3" s="291" customFormat="1" ht="12" customHeight="1" thickBot="1">
      <c r="A34" s="148" t="s">
        <v>22</v>
      </c>
      <c r="B34" s="111" t="s">
        <v>356</v>
      </c>
      <c r="C34" s="263">
        <v>900</v>
      </c>
    </row>
    <row r="35" spans="1:3" s="291" customFormat="1" ht="12" customHeight="1" thickBot="1">
      <c r="A35" s="148" t="s">
        <v>23</v>
      </c>
      <c r="B35" s="111" t="s">
        <v>386</v>
      </c>
      <c r="C35" s="282">
        <v>1000</v>
      </c>
    </row>
    <row r="36" spans="1:3" s="291" customFormat="1" ht="12" customHeight="1" thickBot="1">
      <c r="A36" s="145" t="s">
        <v>24</v>
      </c>
      <c r="B36" s="111" t="s">
        <v>693</v>
      </c>
      <c r="C36" s="283">
        <f>+C8+C20+C25+C26+C30+C34+C35</f>
        <v>238351</v>
      </c>
    </row>
    <row r="37" spans="1:3" s="291" customFormat="1" ht="12" customHeight="1" thickBot="1">
      <c r="A37" s="182" t="s">
        <v>25</v>
      </c>
      <c r="B37" s="111" t="s">
        <v>388</v>
      </c>
      <c r="C37" s="283">
        <f>+C38+C39+C40</f>
        <v>575</v>
      </c>
    </row>
    <row r="38" spans="1:3" s="291" customFormat="1" ht="12" customHeight="1">
      <c r="A38" s="348" t="s">
        <v>389</v>
      </c>
      <c r="B38" s="349" t="s">
        <v>207</v>
      </c>
      <c r="C38" s="69">
        <v>575</v>
      </c>
    </row>
    <row r="39" spans="1:3" s="291" customFormat="1" ht="12" customHeight="1">
      <c r="A39" s="348" t="s">
        <v>390</v>
      </c>
      <c r="B39" s="350" t="s">
        <v>4</v>
      </c>
      <c r="C39" s="237"/>
    </row>
    <row r="40" spans="1:3" s="355" customFormat="1" ht="12" customHeight="1" thickBot="1">
      <c r="A40" s="347" t="s">
        <v>391</v>
      </c>
      <c r="B40" s="114" t="s">
        <v>392</v>
      </c>
      <c r="C40" s="72"/>
    </row>
    <row r="41" spans="1:3" s="355" customFormat="1" ht="15" customHeight="1" thickBot="1">
      <c r="A41" s="182" t="s">
        <v>26</v>
      </c>
      <c r="B41" s="183" t="s">
        <v>393</v>
      </c>
      <c r="C41" s="286">
        <f>+C36+C37</f>
        <v>238926</v>
      </c>
    </row>
    <row r="42" spans="1:3" s="355" customFormat="1" ht="15" customHeight="1">
      <c r="A42" s="184"/>
      <c r="B42" s="185"/>
      <c r="C42" s="284"/>
    </row>
    <row r="43" spans="1:3" ht="13.5" thickBot="1">
      <c r="A43" s="186"/>
      <c r="B43" s="187"/>
      <c r="C43" s="285"/>
    </row>
    <row r="44" spans="1:3" s="354" customFormat="1" ht="16.5" customHeight="1" thickBot="1">
      <c r="A44" s="188"/>
      <c r="B44" s="189" t="s">
        <v>58</v>
      </c>
      <c r="C44" s="286"/>
    </row>
    <row r="45" spans="1:3" s="356" customFormat="1" ht="12" customHeight="1" thickBot="1">
      <c r="A45" s="148" t="s">
        <v>17</v>
      </c>
      <c r="B45" s="111" t="s">
        <v>394</v>
      </c>
      <c r="C45" s="236">
        <f>SUM(C46:C50)</f>
        <v>573365</v>
      </c>
    </row>
    <row r="46" spans="1:3" ht="12" customHeight="1">
      <c r="A46" s="347" t="s">
        <v>100</v>
      </c>
      <c r="B46" s="8" t="s">
        <v>48</v>
      </c>
      <c r="C46" s="69">
        <f>293431+3279+200-25150+984+2473+204+4883+6833+284+1552+5468+60</f>
        <v>294501</v>
      </c>
    </row>
    <row r="47" spans="1:3" ht="12" customHeight="1">
      <c r="A47" s="347" t="s">
        <v>101</v>
      </c>
      <c r="B47" s="7" t="s">
        <v>170</v>
      </c>
      <c r="C47" s="71">
        <f>81555+885-621-67-6778+266+668+55+1381+1845+77+356+1476</f>
        <v>81098</v>
      </c>
    </row>
    <row r="48" spans="1:3" ht="12" customHeight="1">
      <c r="A48" s="347" t="s">
        <v>102</v>
      </c>
      <c r="B48" s="7" t="s">
        <v>138</v>
      </c>
      <c r="C48" s="71">
        <f>211470+621+1257+477+67+510+80-17051+300+35</f>
        <v>197766</v>
      </c>
    </row>
    <row r="49" spans="1:3" ht="12" customHeight="1">
      <c r="A49" s="347" t="s">
        <v>103</v>
      </c>
      <c r="B49" s="7" t="s">
        <v>171</v>
      </c>
      <c r="C49" s="71"/>
    </row>
    <row r="50" spans="1:3" ht="12" customHeight="1" thickBot="1">
      <c r="A50" s="347" t="s">
        <v>146</v>
      </c>
      <c r="B50" s="7" t="s">
        <v>172</v>
      </c>
      <c r="C50" s="71"/>
    </row>
    <row r="51" spans="1:3" ht="12" customHeight="1" thickBot="1">
      <c r="A51" s="148" t="s">
        <v>18</v>
      </c>
      <c r="B51" s="111" t="s">
        <v>395</v>
      </c>
      <c r="C51" s="236">
        <f>SUM(C52:C54)</f>
        <v>8121</v>
      </c>
    </row>
    <row r="52" spans="1:3" s="356" customFormat="1" ht="12" customHeight="1">
      <c r="A52" s="347" t="s">
        <v>106</v>
      </c>
      <c r="B52" s="8" t="s">
        <v>197</v>
      </c>
      <c r="C52" s="69">
        <f>1000+900+3548+90+1000-7+1590</f>
        <v>8121</v>
      </c>
    </row>
    <row r="53" spans="1:3" ht="12" customHeight="1">
      <c r="A53" s="347" t="s">
        <v>107</v>
      </c>
      <c r="B53" s="7" t="s">
        <v>174</v>
      </c>
      <c r="C53" s="71"/>
    </row>
    <row r="54" spans="1:3" ht="12" customHeight="1">
      <c r="A54" s="347" t="s">
        <v>108</v>
      </c>
      <c r="B54" s="7" t="s">
        <v>59</v>
      </c>
      <c r="C54" s="71"/>
    </row>
    <row r="55" spans="1:3" ht="12" customHeight="1" thickBot="1">
      <c r="A55" s="347" t="s">
        <v>109</v>
      </c>
      <c r="B55" s="7" t="s">
        <v>660</v>
      </c>
      <c r="C55" s="71"/>
    </row>
    <row r="56" spans="1:3" ht="15" customHeight="1" thickBot="1">
      <c r="A56" s="148" t="s">
        <v>19</v>
      </c>
      <c r="B56" s="111" t="s">
        <v>11</v>
      </c>
      <c r="C56" s="263"/>
    </row>
    <row r="57" spans="1:3" ht="13.5" thickBot="1">
      <c r="A57" s="148" t="s">
        <v>20</v>
      </c>
      <c r="B57" s="190" t="s">
        <v>661</v>
      </c>
      <c r="C57" s="287">
        <f>+C45+C51+C56</f>
        <v>581486</v>
      </c>
    </row>
    <row r="58" ht="15" customHeight="1" thickBot="1">
      <c r="C58" s="288"/>
    </row>
    <row r="59" spans="1:3" ht="14.25" customHeight="1" thickBot="1">
      <c r="A59" s="193" t="s">
        <v>653</v>
      </c>
      <c r="B59" s="194"/>
      <c r="C59" s="719">
        <v>160.3</v>
      </c>
    </row>
    <row r="60" spans="1:3" ht="13.5" thickBot="1">
      <c r="A60" s="193" t="s">
        <v>756</v>
      </c>
      <c r="B60" s="194"/>
      <c r="C60" s="109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&amp;R28. melléklet a 27/2015.(XI.2.) 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22">
      <selection activeCell="C48" sqref="C48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 t="e">
        <f>+CONCATENATE("9.3.1. melléklet a ……/",LEFT(#REF!,4),". (….) önkormányzati rendelethez")</f>
        <v>#REF!</v>
      </c>
    </row>
    <row r="2" spans="1:3" s="352" customFormat="1" ht="35.25" customHeight="1">
      <c r="A2" s="307" t="s">
        <v>188</v>
      </c>
      <c r="B2" s="275" t="s">
        <v>695</v>
      </c>
      <c r="C2" s="289" t="s">
        <v>62</v>
      </c>
    </row>
    <row r="3" spans="1:3" s="352" customFormat="1" ht="24.75" thickBot="1">
      <c r="A3" s="345" t="s">
        <v>187</v>
      </c>
      <c r="B3" s="276" t="s">
        <v>396</v>
      </c>
      <c r="C3" s="290" t="s">
        <v>61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4495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>
        <v>2500</v>
      </c>
    </row>
    <row r="11" spans="1:3" s="291" customFormat="1" ht="12" customHeight="1">
      <c r="A11" s="347" t="s">
        <v>102</v>
      </c>
      <c r="B11" s="7" t="s">
        <v>256</v>
      </c>
      <c r="C11" s="234">
        <v>0</v>
      </c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>
        <v>1320</v>
      </c>
    </row>
    <row r="14" spans="1:3" s="291" customFormat="1" ht="12" customHeight="1">
      <c r="A14" s="347" t="s">
        <v>104</v>
      </c>
      <c r="B14" s="7" t="s">
        <v>379</v>
      </c>
      <c r="C14" s="234">
        <v>675</v>
      </c>
    </row>
    <row r="15" spans="1:3" s="291" customFormat="1" ht="12" customHeight="1">
      <c r="A15" s="347" t="s">
        <v>105</v>
      </c>
      <c r="B15" s="6" t="s">
        <v>380</v>
      </c>
      <c r="C15" s="234"/>
    </row>
    <row r="16" spans="1:3" s="291" customFormat="1" ht="12" customHeight="1">
      <c r="A16" s="347" t="s">
        <v>115</v>
      </c>
      <c r="B16" s="7" t="s">
        <v>261</v>
      </c>
      <c r="C16" s="281"/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/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9087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234">
        <f>36400-27313</f>
        <v>9087</v>
      </c>
    </row>
    <row r="24" spans="1:3" s="355" customFormat="1" ht="12" customHeight="1" thickBot="1">
      <c r="A24" s="347" t="s">
        <v>109</v>
      </c>
      <c r="B24" s="7" t="s">
        <v>690</v>
      </c>
      <c r="C24" s="234"/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691</v>
      </c>
      <c r="C26" s="236">
        <f>+C27+C28</f>
        <v>0</v>
      </c>
    </row>
    <row r="27" spans="1:3" s="355" customFormat="1" ht="12" customHeight="1">
      <c r="A27" s="348" t="s">
        <v>241</v>
      </c>
      <c r="B27" s="349" t="s">
        <v>382</v>
      </c>
      <c r="C27" s="69"/>
    </row>
    <row r="28" spans="1:3" s="355" customFormat="1" ht="12" customHeight="1">
      <c r="A28" s="348" t="s">
        <v>244</v>
      </c>
      <c r="B28" s="350" t="s">
        <v>384</v>
      </c>
      <c r="C28" s="237"/>
    </row>
    <row r="29" spans="1:3" s="355" customFormat="1" ht="12" customHeight="1" thickBot="1">
      <c r="A29" s="347" t="s">
        <v>245</v>
      </c>
      <c r="B29" s="114" t="s">
        <v>692</v>
      </c>
      <c r="C29" s="72"/>
    </row>
    <row r="30" spans="1:3" s="355" customFormat="1" ht="12" customHeight="1" thickBot="1">
      <c r="A30" s="148" t="s">
        <v>21</v>
      </c>
      <c r="B30" s="111" t="s">
        <v>385</v>
      </c>
      <c r="C30" s="236">
        <f>+C31+C32+C33</f>
        <v>0</v>
      </c>
    </row>
    <row r="31" spans="1:3" s="355" customFormat="1" ht="12" customHeight="1">
      <c r="A31" s="348" t="s">
        <v>93</v>
      </c>
      <c r="B31" s="349" t="s">
        <v>268</v>
      </c>
      <c r="C31" s="69"/>
    </row>
    <row r="32" spans="1:3" s="355" customFormat="1" ht="12" customHeight="1">
      <c r="A32" s="348" t="s">
        <v>94</v>
      </c>
      <c r="B32" s="350" t="s">
        <v>269</v>
      </c>
      <c r="C32" s="237"/>
    </row>
    <row r="33" spans="1:3" s="355" customFormat="1" ht="12" customHeight="1" thickBot="1">
      <c r="A33" s="347" t="s">
        <v>95</v>
      </c>
      <c r="B33" s="114" t="s">
        <v>270</v>
      </c>
      <c r="C33" s="72"/>
    </row>
    <row r="34" spans="1:3" s="291" customFormat="1" ht="12" customHeight="1" thickBot="1">
      <c r="A34" s="148" t="s">
        <v>22</v>
      </c>
      <c r="B34" s="111" t="s">
        <v>356</v>
      </c>
      <c r="C34" s="263"/>
    </row>
    <row r="35" spans="1:3" s="291" customFormat="1" ht="12" customHeight="1" thickBot="1">
      <c r="A35" s="148" t="s">
        <v>23</v>
      </c>
      <c r="B35" s="111" t="s">
        <v>386</v>
      </c>
      <c r="C35" s="282"/>
    </row>
    <row r="36" spans="1:3" s="291" customFormat="1" ht="12" customHeight="1" thickBot="1">
      <c r="A36" s="145" t="s">
        <v>24</v>
      </c>
      <c r="B36" s="111" t="s">
        <v>693</v>
      </c>
      <c r="C36" s="283">
        <f>+C8+C20+C25+C26+C30+C34+C35</f>
        <v>13582</v>
      </c>
    </row>
    <row r="37" spans="1:3" s="291" customFormat="1" ht="12" customHeight="1" thickBot="1">
      <c r="A37" s="182" t="s">
        <v>25</v>
      </c>
      <c r="B37" s="111" t="s">
        <v>388</v>
      </c>
      <c r="C37" s="283">
        <f>+C38+C39+C40</f>
        <v>0</v>
      </c>
    </row>
    <row r="38" spans="1:3" s="291" customFormat="1" ht="12" customHeight="1">
      <c r="A38" s="348" t="s">
        <v>389</v>
      </c>
      <c r="B38" s="349" t="s">
        <v>207</v>
      </c>
      <c r="C38" s="69"/>
    </row>
    <row r="39" spans="1:3" s="291" customFormat="1" ht="12" customHeight="1">
      <c r="A39" s="348" t="s">
        <v>390</v>
      </c>
      <c r="B39" s="350" t="s">
        <v>4</v>
      </c>
      <c r="C39" s="237"/>
    </row>
    <row r="40" spans="1:3" s="355" customFormat="1" ht="12" customHeight="1" thickBot="1">
      <c r="A40" s="347" t="s">
        <v>391</v>
      </c>
      <c r="B40" s="114" t="s">
        <v>392</v>
      </c>
      <c r="C40" s="72"/>
    </row>
    <row r="41" spans="1:3" s="355" customFormat="1" ht="15" customHeight="1" thickBot="1">
      <c r="A41" s="182" t="s">
        <v>26</v>
      </c>
      <c r="B41" s="183" t="s">
        <v>393</v>
      </c>
      <c r="C41" s="286">
        <f>+C36+C37</f>
        <v>13582</v>
      </c>
    </row>
    <row r="42" spans="1:3" s="355" customFormat="1" ht="15" customHeight="1">
      <c r="A42" s="184"/>
      <c r="B42" s="185"/>
      <c r="C42" s="284"/>
    </row>
    <row r="43" spans="1:3" ht="13.5" thickBot="1">
      <c r="A43" s="186"/>
      <c r="B43" s="187"/>
      <c r="C43" s="285"/>
    </row>
    <row r="44" spans="1:3" s="354" customFormat="1" ht="16.5" customHeight="1" thickBot="1">
      <c r="A44" s="188"/>
      <c r="B44" s="189" t="s">
        <v>58</v>
      </c>
      <c r="C44" s="286"/>
    </row>
    <row r="45" spans="1:3" s="356" customFormat="1" ht="12" customHeight="1" thickBot="1">
      <c r="A45" s="148" t="s">
        <v>17</v>
      </c>
      <c r="B45" s="111" t="s">
        <v>394</v>
      </c>
      <c r="C45" s="236">
        <f>SUM(C46:C50)</f>
        <v>100349</v>
      </c>
    </row>
    <row r="46" spans="1:3" ht="12" customHeight="1">
      <c r="A46" s="347" t="s">
        <v>100</v>
      </c>
      <c r="B46" s="8" t="s">
        <v>48</v>
      </c>
      <c r="C46" s="69">
        <f>72514+696-15469+984+1028+1849+144+981+2958</f>
        <v>65685</v>
      </c>
    </row>
    <row r="47" spans="1:3" ht="12" customHeight="1">
      <c r="A47" s="347" t="s">
        <v>101</v>
      </c>
      <c r="B47" s="7" t="s">
        <v>170</v>
      </c>
      <c r="C47" s="71">
        <f>19411+188-173-4119+266+278+499+39+131+798</f>
        <v>17318</v>
      </c>
    </row>
    <row r="48" spans="1:3" ht="12" customHeight="1">
      <c r="A48" s="347" t="s">
        <v>102</v>
      </c>
      <c r="B48" s="7" t="s">
        <v>138</v>
      </c>
      <c r="C48" s="71">
        <f>19267+173-2094</f>
        <v>17346</v>
      </c>
    </row>
    <row r="49" spans="1:3" ht="12" customHeight="1">
      <c r="A49" s="347" t="s">
        <v>103</v>
      </c>
      <c r="B49" s="7" t="s">
        <v>171</v>
      </c>
      <c r="C49" s="71"/>
    </row>
    <row r="50" spans="1:3" ht="12" customHeight="1" thickBot="1">
      <c r="A50" s="347" t="s">
        <v>146</v>
      </c>
      <c r="B50" s="7" t="s">
        <v>172</v>
      </c>
      <c r="C50" s="71"/>
    </row>
    <row r="51" spans="1:3" ht="12" customHeight="1" thickBot="1">
      <c r="A51" s="148" t="s">
        <v>18</v>
      </c>
      <c r="B51" s="111" t="s">
        <v>395</v>
      </c>
      <c r="C51" s="236">
        <f>SUM(C52:C54)</f>
        <v>0</v>
      </c>
    </row>
    <row r="52" spans="1:3" s="356" customFormat="1" ht="12" customHeight="1">
      <c r="A52" s="347" t="s">
        <v>106</v>
      </c>
      <c r="B52" s="8" t="s">
        <v>197</v>
      </c>
      <c r="C52" s="69"/>
    </row>
    <row r="53" spans="1:3" ht="12" customHeight="1">
      <c r="A53" s="347" t="s">
        <v>107</v>
      </c>
      <c r="B53" s="7" t="s">
        <v>174</v>
      </c>
      <c r="C53" s="71"/>
    </row>
    <row r="54" spans="1:3" ht="12" customHeight="1">
      <c r="A54" s="347" t="s">
        <v>108</v>
      </c>
      <c r="B54" s="7" t="s">
        <v>59</v>
      </c>
      <c r="C54" s="71"/>
    </row>
    <row r="55" spans="1:3" ht="12" customHeight="1" thickBot="1">
      <c r="A55" s="347" t="s">
        <v>109</v>
      </c>
      <c r="B55" s="7" t="s">
        <v>660</v>
      </c>
      <c r="C55" s="71"/>
    </row>
    <row r="56" spans="1:3" ht="15" customHeight="1" thickBot="1">
      <c r="A56" s="148" t="s">
        <v>19</v>
      </c>
      <c r="B56" s="111" t="s">
        <v>11</v>
      </c>
      <c r="C56" s="263"/>
    </row>
    <row r="57" spans="1:3" ht="13.5" thickBot="1">
      <c r="A57" s="148" t="s">
        <v>20</v>
      </c>
      <c r="B57" s="190" t="s">
        <v>661</v>
      </c>
      <c r="C57" s="287">
        <f>+C45+C51+C56</f>
        <v>100349</v>
      </c>
    </row>
    <row r="58" ht="15" customHeight="1" thickBot="1">
      <c r="C58" s="288"/>
    </row>
    <row r="59" spans="1:3" ht="14.25" customHeight="1" thickBot="1">
      <c r="A59" s="193" t="s">
        <v>653</v>
      </c>
      <c r="B59" s="194"/>
      <c r="C59" s="719">
        <v>29.5</v>
      </c>
    </row>
    <row r="60" spans="1:3" ht="13.5" thickBot="1">
      <c r="A60" s="193" t="s">
        <v>190</v>
      </c>
      <c r="B60" s="194"/>
      <c r="C60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&amp;R29. melléklet a 27/2015.(XI.2.) 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04">
    <tabColor rgb="FF92D050"/>
  </sheetPr>
  <dimension ref="A1:I159"/>
  <sheetViews>
    <sheetView zoomScaleSheetLayoutView="100" workbookViewId="0" topLeftCell="A37">
      <selection activeCell="G106" sqref="G106"/>
    </sheetView>
  </sheetViews>
  <sheetFormatPr defaultColWidth="9.00390625" defaultRowHeight="12.75"/>
  <cols>
    <col min="1" max="1" width="9.50390625" style="298" customWidth="1"/>
    <col min="2" max="2" width="91.625" style="298" customWidth="1"/>
    <col min="3" max="3" width="21.625" style="299" customWidth="1"/>
    <col min="4" max="4" width="9.00390625" style="314" customWidth="1"/>
    <col min="5" max="16384" width="9.375" style="314" customWidth="1"/>
  </cols>
  <sheetData>
    <row r="1" spans="1:3" ht="15.75" customHeight="1">
      <c r="A1" s="838" t="s">
        <v>14</v>
      </c>
      <c r="B1" s="838"/>
      <c r="C1" s="838"/>
    </row>
    <row r="2" spans="1:3" ht="15.75" customHeight="1" thickBot="1">
      <c r="A2" s="837" t="s">
        <v>149</v>
      </c>
      <c r="B2" s="837"/>
      <c r="C2" s="228" t="s">
        <v>198</v>
      </c>
    </row>
    <row r="3" spans="1:3" ht="37.5" customHeight="1" thickBot="1">
      <c r="A3" s="22" t="s">
        <v>72</v>
      </c>
      <c r="B3" s="23" t="s">
        <v>16</v>
      </c>
      <c r="C3" s="39" t="str">
        <f>+CONCATENATE(LEFT('[1]ÖSSZEFÜGGÉSEK'!A5,4),". évi előirányzat")</f>
        <v>2015. évi előirányzat</v>
      </c>
    </row>
    <row r="4" spans="1:3" s="315" customFormat="1" ht="12" customHeight="1" thickBot="1">
      <c r="A4" s="309" t="s">
        <v>574</v>
      </c>
      <c r="B4" s="310" t="s">
        <v>575</v>
      </c>
      <c r="C4" s="311" t="s">
        <v>576</v>
      </c>
    </row>
    <row r="5" spans="1:3" s="316" customFormat="1" ht="12" customHeight="1" thickBot="1">
      <c r="A5" s="19" t="s">
        <v>17</v>
      </c>
      <c r="B5" s="20" t="s">
        <v>225</v>
      </c>
      <c r="C5" s="219">
        <f>+C6+C7+C8+C9+C10+C11</f>
        <v>13713</v>
      </c>
    </row>
    <row r="6" spans="1:3" s="316" customFormat="1" ht="12" customHeight="1">
      <c r="A6" s="14" t="s">
        <v>100</v>
      </c>
      <c r="B6" s="317" t="s">
        <v>226</v>
      </c>
      <c r="C6" s="221"/>
    </row>
    <row r="7" spans="1:3" s="316" customFormat="1" ht="12" customHeight="1">
      <c r="A7" s="13" t="s">
        <v>101</v>
      </c>
      <c r="B7" s="318" t="s">
        <v>227</v>
      </c>
      <c r="C7" s="220"/>
    </row>
    <row r="8" spans="1:3" s="316" customFormat="1" ht="12" customHeight="1">
      <c r="A8" s="13" t="s">
        <v>102</v>
      </c>
      <c r="B8" s="318" t="s">
        <v>228</v>
      </c>
      <c r="C8" s="220"/>
    </row>
    <row r="9" spans="1:3" s="316" customFormat="1" ht="12" customHeight="1">
      <c r="A9" s="13" t="s">
        <v>103</v>
      </c>
      <c r="B9" s="318" t="s">
        <v>229</v>
      </c>
      <c r="C9" s="220"/>
    </row>
    <row r="10" spans="1:3" s="316" customFormat="1" ht="12" customHeight="1">
      <c r="A10" s="13" t="s">
        <v>146</v>
      </c>
      <c r="B10" s="215" t="s">
        <v>577</v>
      </c>
      <c r="C10" s="223">
        <v>13713</v>
      </c>
    </row>
    <row r="11" spans="1:3" s="316" customFormat="1" ht="12" customHeight="1" thickBot="1">
      <c r="A11" s="15" t="s">
        <v>104</v>
      </c>
      <c r="B11" s="216" t="s">
        <v>578</v>
      </c>
      <c r="C11" s="220"/>
    </row>
    <row r="12" spans="1:3" s="316" customFormat="1" ht="12" customHeight="1" thickBot="1">
      <c r="A12" s="19" t="s">
        <v>18</v>
      </c>
      <c r="B12" s="214" t="s">
        <v>230</v>
      </c>
      <c r="C12" s="219">
        <f>+C13+C14+C15+C16+C17</f>
        <v>181660</v>
      </c>
    </row>
    <row r="13" spans="1:3" s="316" customFormat="1" ht="12" customHeight="1">
      <c r="A13" s="14" t="s">
        <v>106</v>
      </c>
      <c r="B13" s="317" t="s">
        <v>231</v>
      </c>
      <c r="C13" s="221"/>
    </row>
    <row r="14" spans="1:3" s="316" customFormat="1" ht="12" customHeight="1">
      <c r="A14" s="13" t="s">
        <v>107</v>
      </c>
      <c r="B14" s="318" t="s">
        <v>232</v>
      </c>
      <c r="C14" s="220"/>
    </row>
    <row r="15" spans="1:3" s="316" customFormat="1" ht="12" customHeight="1">
      <c r="A15" s="13" t="s">
        <v>108</v>
      </c>
      <c r="B15" s="318" t="s">
        <v>401</v>
      </c>
      <c r="C15" s="220"/>
    </row>
    <row r="16" spans="1:3" s="316" customFormat="1" ht="12" customHeight="1">
      <c r="A16" s="13" t="s">
        <v>109</v>
      </c>
      <c r="B16" s="318" t="s">
        <v>402</v>
      </c>
      <c r="C16" s="220"/>
    </row>
    <row r="17" spans="1:3" s="316" customFormat="1" ht="12" customHeight="1">
      <c r="A17" s="13" t="s">
        <v>110</v>
      </c>
      <c r="B17" s="318" t="s">
        <v>233</v>
      </c>
      <c r="C17" s="722">
        <v>181660</v>
      </c>
    </row>
    <row r="18" spans="1:3" s="316" customFormat="1" ht="12" customHeight="1" thickBot="1">
      <c r="A18" s="15" t="s">
        <v>119</v>
      </c>
      <c r="B18" s="216" t="s">
        <v>234</v>
      </c>
      <c r="C18" s="306">
        <v>9589</v>
      </c>
    </row>
    <row r="19" spans="1:3" s="316" customFormat="1" ht="12" customHeight="1" thickBot="1">
      <c r="A19" s="19" t="s">
        <v>19</v>
      </c>
      <c r="B19" s="20" t="s">
        <v>235</v>
      </c>
      <c r="C19" s="219">
        <f>+C20+C21+C22+C23+C24</f>
        <v>38828</v>
      </c>
    </row>
    <row r="20" spans="1:3" s="316" customFormat="1" ht="12" customHeight="1">
      <c r="A20" s="14" t="s">
        <v>89</v>
      </c>
      <c r="B20" s="317" t="s">
        <v>236</v>
      </c>
      <c r="C20" s="221"/>
    </row>
    <row r="21" spans="1:3" s="316" customFormat="1" ht="12" customHeight="1">
      <c r="A21" s="13" t="s">
        <v>90</v>
      </c>
      <c r="B21" s="318" t="s">
        <v>237</v>
      </c>
      <c r="C21" s="220"/>
    </row>
    <row r="22" spans="1:3" s="316" customFormat="1" ht="12" customHeight="1">
      <c r="A22" s="13" t="s">
        <v>91</v>
      </c>
      <c r="B22" s="318" t="s">
        <v>403</v>
      </c>
      <c r="C22" s="220"/>
    </row>
    <row r="23" spans="1:3" s="316" customFormat="1" ht="12" customHeight="1">
      <c r="A23" s="13" t="s">
        <v>92</v>
      </c>
      <c r="B23" s="318" t="s">
        <v>404</v>
      </c>
      <c r="C23" s="220"/>
    </row>
    <row r="24" spans="1:3" s="316" customFormat="1" ht="12" customHeight="1">
      <c r="A24" s="13" t="s">
        <v>158</v>
      </c>
      <c r="B24" s="318" t="s">
        <v>238</v>
      </c>
      <c r="C24" s="223">
        <v>38828</v>
      </c>
    </row>
    <row r="25" spans="1:3" s="316" customFormat="1" ht="12" customHeight="1" thickBot="1">
      <c r="A25" s="15" t="s">
        <v>159</v>
      </c>
      <c r="B25" s="319" t="s">
        <v>239</v>
      </c>
      <c r="C25" s="306">
        <v>37148</v>
      </c>
    </row>
    <row r="26" spans="1:3" s="316" customFormat="1" ht="12" customHeight="1" thickBot="1">
      <c r="A26" s="19" t="s">
        <v>160</v>
      </c>
      <c r="B26" s="20" t="s">
        <v>240</v>
      </c>
      <c r="C26" s="224">
        <f>+C27+C31+C32+C33</f>
        <v>0</v>
      </c>
    </row>
    <row r="27" spans="1:3" s="316" customFormat="1" ht="12" customHeight="1">
      <c r="A27" s="14" t="s">
        <v>241</v>
      </c>
      <c r="B27" s="317" t="s">
        <v>579</v>
      </c>
      <c r="C27" s="312">
        <f>+C28+C29+C30</f>
        <v>0</v>
      </c>
    </row>
    <row r="28" spans="1:3" s="316" customFormat="1" ht="12" customHeight="1">
      <c r="A28" s="13" t="s">
        <v>242</v>
      </c>
      <c r="B28" s="318" t="s">
        <v>247</v>
      </c>
      <c r="C28" s="220"/>
    </row>
    <row r="29" spans="1:3" s="316" customFormat="1" ht="12" customHeight="1">
      <c r="A29" s="13" t="s">
        <v>243</v>
      </c>
      <c r="B29" s="318" t="s">
        <v>248</v>
      </c>
      <c r="C29" s="220"/>
    </row>
    <row r="30" spans="1:3" s="316" customFormat="1" ht="12" customHeight="1">
      <c r="A30" s="13" t="s">
        <v>580</v>
      </c>
      <c r="B30" s="666" t="s">
        <v>581</v>
      </c>
      <c r="C30" s="220"/>
    </row>
    <row r="31" spans="1:3" s="316" customFormat="1" ht="12" customHeight="1">
      <c r="A31" s="13" t="s">
        <v>244</v>
      </c>
      <c r="B31" s="318" t="s">
        <v>249</v>
      </c>
      <c r="C31" s="220"/>
    </row>
    <row r="32" spans="1:3" s="316" customFormat="1" ht="12" customHeight="1">
      <c r="A32" s="13" t="s">
        <v>245</v>
      </c>
      <c r="B32" s="318" t="s">
        <v>250</v>
      </c>
      <c r="C32" s="220"/>
    </row>
    <row r="33" spans="1:3" s="316" customFormat="1" ht="12" customHeight="1" thickBot="1">
      <c r="A33" s="15" t="s">
        <v>246</v>
      </c>
      <c r="B33" s="319" t="s">
        <v>251</v>
      </c>
      <c r="C33" s="222"/>
    </row>
    <row r="34" spans="1:3" s="316" customFormat="1" ht="12" customHeight="1" thickBot="1">
      <c r="A34" s="19" t="s">
        <v>21</v>
      </c>
      <c r="B34" s="20" t="s">
        <v>582</v>
      </c>
      <c r="C34" s="219">
        <f>SUM(C35:C45)</f>
        <v>231528</v>
      </c>
    </row>
    <row r="35" spans="1:3" s="316" customFormat="1" ht="12" customHeight="1">
      <c r="A35" s="14" t="s">
        <v>93</v>
      </c>
      <c r="B35" s="317" t="s">
        <v>254</v>
      </c>
      <c r="C35" s="221">
        <v>12820</v>
      </c>
    </row>
    <row r="36" spans="1:3" s="316" customFormat="1" ht="12" customHeight="1">
      <c r="A36" s="13" t="s">
        <v>94</v>
      </c>
      <c r="B36" s="318" t="s">
        <v>255</v>
      </c>
      <c r="C36" s="223">
        <v>43948</v>
      </c>
    </row>
    <row r="37" spans="1:3" s="316" customFormat="1" ht="12" customHeight="1">
      <c r="A37" s="13" t="s">
        <v>95</v>
      </c>
      <c r="B37" s="318" t="s">
        <v>256</v>
      </c>
      <c r="C37" s="223">
        <v>10974</v>
      </c>
    </row>
    <row r="38" spans="1:3" s="316" customFormat="1" ht="12" customHeight="1">
      <c r="A38" s="13" t="s">
        <v>162</v>
      </c>
      <c r="B38" s="318" t="s">
        <v>257</v>
      </c>
      <c r="C38" s="223"/>
    </row>
    <row r="39" spans="1:3" s="316" customFormat="1" ht="12" customHeight="1">
      <c r="A39" s="13" t="s">
        <v>163</v>
      </c>
      <c r="B39" s="318" t="s">
        <v>258</v>
      </c>
      <c r="C39" s="223">
        <v>152007</v>
      </c>
    </row>
    <row r="40" spans="1:3" s="316" customFormat="1" ht="12" customHeight="1">
      <c r="A40" s="13" t="s">
        <v>164</v>
      </c>
      <c r="B40" s="318" t="s">
        <v>259</v>
      </c>
      <c r="C40" s="223">
        <v>9739</v>
      </c>
    </row>
    <row r="41" spans="1:3" s="316" customFormat="1" ht="12" customHeight="1">
      <c r="A41" s="13" t="s">
        <v>165</v>
      </c>
      <c r="B41" s="318" t="s">
        <v>260</v>
      </c>
      <c r="C41" s="223">
        <v>1280</v>
      </c>
    </row>
    <row r="42" spans="1:3" s="316" customFormat="1" ht="12" customHeight="1">
      <c r="A42" s="13" t="s">
        <v>166</v>
      </c>
      <c r="B42" s="318" t="s">
        <v>261</v>
      </c>
      <c r="C42" s="223">
        <v>244</v>
      </c>
    </row>
    <row r="43" spans="1:3" s="316" customFormat="1" ht="12" customHeight="1">
      <c r="A43" s="13" t="s">
        <v>252</v>
      </c>
      <c r="B43" s="318" t="s">
        <v>262</v>
      </c>
      <c r="C43" s="223"/>
    </row>
    <row r="44" spans="1:3" s="316" customFormat="1" ht="12" customHeight="1">
      <c r="A44" s="15" t="s">
        <v>253</v>
      </c>
      <c r="B44" s="319" t="s">
        <v>583</v>
      </c>
      <c r="C44" s="306"/>
    </row>
    <row r="45" spans="1:3" s="316" customFormat="1" ht="12" customHeight="1" thickBot="1">
      <c r="A45" s="15" t="s">
        <v>584</v>
      </c>
      <c r="B45" s="216" t="s">
        <v>263</v>
      </c>
      <c r="C45" s="306">
        <v>516</v>
      </c>
    </row>
    <row r="46" spans="1:3" s="316" customFormat="1" ht="12" customHeight="1" thickBot="1">
      <c r="A46" s="19" t="s">
        <v>22</v>
      </c>
      <c r="B46" s="20" t="s">
        <v>264</v>
      </c>
      <c r="C46" s="219">
        <f>SUM(C47:C51)</f>
        <v>6494</v>
      </c>
    </row>
    <row r="47" spans="1:3" s="316" customFormat="1" ht="12" customHeight="1">
      <c r="A47" s="14" t="s">
        <v>96</v>
      </c>
      <c r="B47" s="317" t="s">
        <v>268</v>
      </c>
      <c r="C47" s="357"/>
    </row>
    <row r="48" spans="1:3" s="316" customFormat="1" ht="12" customHeight="1">
      <c r="A48" s="13" t="s">
        <v>97</v>
      </c>
      <c r="B48" s="318" t="s">
        <v>269</v>
      </c>
      <c r="C48" s="722">
        <v>6494</v>
      </c>
    </row>
    <row r="49" spans="1:3" s="316" customFormat="1" ht="12" customHeight="1">
      <c r="A49" s="13" t="s">
        <v>265</v>
      </c>
      <c r="B49" s="318" t="s">
        <v>270</v>
      </c>
      <c r="C49" s="223"/>
    </row>
    <row r="50" spans="1:3" s="316" customFormat="1" ht="12" customHeight="1">
      <c r="A50" s="13" t="s">
        <v>266</v>
      </c>
      <c r="B50" s="318" t="s">
        <v>271</v>
      </c>
      <c r="C50" s="223"/>
    </row>
    <row r="51" spans="1:3" s="316" customFormat="1" ht="12" customHeight="1" thickBot="1">
      <c r="A51" s="15" t="s">
        <v>267</v>
      </c>
      <c r="B51" s="216" t="s">
        <v>272</v>
      </c>
      <c r="C51" s="306"/>
    </row>
    <row r="52" spans="1:3" s="316" customFormat="1" ht="12" customHeight="1" thickBot="1">
      <c r="A52" s="19" t="s">
        <v>167</v>
      </c>
      <c r="B52" s="20" t="s">
        <v>273</v>
      </c>
      <c r="C52" s="219">
        <f>SUM(C53:C55)</f>
        <v>900</v>
      </c>
    </row>
    <row r="53" spans="1:3" s="316" customFormat="1" ht="12" customHeight="1">
      <c r="A53" s="14" t="s">
        <v>98</v>
      </c>
      <c r="B53" s="317" t="s">
        <v>274</v>
      </c>
      <c r="C53" s="221"/>
    </row>
    <row r="54" spans="1:3" s="316" customFormat="1" ht="12" customHeight="1">
      <c r="A54" s="13" t="s">
        <v>99</v>
      </c>
      <c r="B54" s="318" t="s">
        <v>405</v>
      </c>
      <c r="C54" s="223">
        <v>800</v>
      </c>
    </row>
    <row r="55" spans="1:3" s="316" customFormat="1" ht="12" customHeight="1">
      <c r="A55" s="13" t="s">
        <v>277</v>
      </c>
      <c r="B55" s="318" t="s">
        <v>275</v>
      </c>
      <c r="C55" s="223">
        <v>100</v>
      </c>
    </row>
    <row r="56" spans="1:3" s="316" customFormat="1" ht="12" customHeight="1" thickBot="1">
      <c r="A56" s="15" t="s">
        <v>278</v>
      </c>
      <c r="B56" s="216" t="s">
        <v>276</v>
      </c>
      <c r="C56" s="222"/>
    </row>
    <row r="57" spans="1:3" s="316" customFormat="1" ht="12" customHeight="1" thickBot="1">
      <c r="A57" s="19" t="s">
        <v>24</v>
      </c>
      <c r="B57" s="214" t="s">
        <v>279</v>
      </c>
      <c r="C57" s="219">
        <f>SUM(C58:C60)</f>
        <v>3780</v>
      </c>
    </row>
    <row r="58" spans="1:3" s="316" customFormat="1" ht="12" customHeight="1">
      <c r="A58" s="14" t="s">
        <v>168</v>
      </c>
      <c r="B58" s="317" t="s">
        <v>281</v>
      </c>
      <c r="C58" s="223"/>
    </row>
    <row r="59" spans="1:3" s="316" customFormat="1" ht="12" customHeight="1">
      <c r="A59" s="13" t="s">
        <v>169</v>
      </c>
      <c r="B59" s="318" t="s">
        <v>406</v>
      </c>
      <c r="C59" s="223"/>
    </row>
    <row r="60" spans="1:3" s="316" customFormat="1" ht="12" customHeight="1">
      <c r="A60" s="13" t="s">
        <v>199</v>
      </c>
      <c r="B60" s="318" t="s">
        <v>282</v>
      </c>
      <c r="C60" s="722">
        <v>3780</v>
      </c>
    </row>
    <row r="61" spans="1:3" s="316" customFormat="1" ht="12" customHeight="1" thickBot="1">
      <c r="A61" s="15" t="s">
        <v>280</v>
      </c>
      <c r="B61" s="216" t="s">
        <v>283</v>
      </c>
      <c r="C61" s="223"/>
    </row>
    <row r="62" spans="1:3" s="316" customFormat="1" ht="12" customHeight="1" thickBot="1">
      <c r="A62" s="667" t="s">
        <v>585</v>
      </c>
      <c r="B62" s="20" t="s">
        <v>284</v>
      </c>
      <c r="C62" s="224">
        <f>+C5+C12+C19+C26+C34+C46+C52+C57</f>
        <v>476903</v>
      </c>
    </row>
    <row r="63" spans="1:3" s="316" customFormat="1" ht="12" customHeight="1" thickBot="1">
      <c r="A63" s="668" t="s">
        <v>285</v>
      </c>
      <c r="B63" s="214" t="s">
        <v>286</v>
      </c>
      <c r="C63" s="775">
        <f>SUM(C64:C66)</f>
        <v>100000</v>
      </c>
    </row>
    <row r="64" spans="1:3" s="316" customFormat="1" ht="12" customHeight="1">
      <c r="A64" s="14" t="s">
        <v>317</v>
      </c>
      <c r="B64" s="317" t="s">
        <v>287</v>
      </c>
      <c r="C64" s="223">
        <v>0</v>
      </c>
    </row>
    <row r="65" spans="1:3" s="316" customFormat="1" ht="12" customHeight="1">
      <c r="A65" s="13" t="s">
        <v>326</v>
      </c>
      <c r="B65" s="318" t="s">
        <v>288</v>
      </c>
      <c r="C65" s="223">
        <v>100000</v>
      </c>
    </row>
    <row r="66" spans="1:3" s="316" customFormat="1" ht="12" customHeight="1" thickBot="1">
      <c r="A66" s="15" t="s">
        <v>327</v>
      </c>
      <c r="B66" s="669" t="s">
        <v>586</v>
      </c>
      <c r="C66" s="223"/>
    </row>
    <row r="67" spans="1:3" s="316" customFormat="1" ht="12" customHeight="1" thickBot="1">
      <c r="A67" s="668" t="s">
        <v>290</v>
      </c>
      <c r="B67" s="214" t="s">
        <v>291</v>
      </c>
      <c r="C67" s="219">
        <f>SUM(C68:C71)</f>
        <v>0</v>
      </c>
    </row>
    <row r="68" spans="1:3" s="316" customFormat="1" ht="12" customHeight="1">
      <c r="A68" s="14" t="s">
        <v>147</v>
      </c>
      <c r="B68" s="317" t="s">
        <v>292</v>
      </c>
      <c r="C68" s="223"/>
    </row>
    <row r="69" spans="1:3" s="316" customFormat="1" ht="12" customHeight="1">
      <c r="A69" s="13" t="s">
        <v>148</v>
      </c>
      <c r="B69" s="318" t="s">
        <v>293</v>
      </c>
      <c r="C69" s="223"/>
    </row>
    <row r="70" spans="1:3" s="316" customFormat="1" ht="12" customHeight="1">
      <c r="A70" s="13" t="s">
        <v>318</v>
      </c>
      <c r="B70" s="318" t="s">
        <v>294</v>
      </c>
      <c r="C70" s="223"/>
    </row>
    <row r="71" spans="1:3" s="316" customFormat="1" ht="12" customHeight="1" thickBot="1">
      <c r="A71" s="15" t="s">
        <v>319</v>
      </c>
      <c r="B71" s="216" t="s">
        <v>295</v>
      </c>
      <c r="C71" s="223"/>
    </row>
    <row r="72" spans="1:3" s="316" customFormat="1" ht="12" customHeight="1" thickBot="1">
      <c r="A72" s="668" t="s">
        <v>296</v>
      </c>
      <c r="B72" s="214" t="s">
        <v>297</v>
      </c>
      <c r="C72" s="219">
        <f>SUM(C73:C74)</f>
        <v>575</v>
      </c>
    </row>
    <row r="73" spans="1:3" s="316" customFormat="1" ht="12" customHeight="1">
      <c r="A73" s="14" t="s">
        <v>320</v>
      </c>
      <c r="B73" s="317" t="s">
        <v>298</v>
      </c>
      <c r="C73" s="223">
        <v>575</v>
      </c>
    </row>
    <row r="74" spans="1:3" s="316" customFormat="1" ht="12" customHeight="1" thickBot="1">
      <c r="A74" s="15" t="s">
        <v>321</v>
      </c>
      <c r="B74" s="216" t="s">
        <v>299</v>
      </c>
      <c r="C74" s="223"/>
    </row>
    <row r="75" spans="1:3" s="316" customFormat="1" ht="12" customHeight="1" thickBot="1">
      <c r="A75" s="668" t="s">
        <v>300</v>
      </c>
      <c r="B75" s="214" t="s">
        <v>301</v>
      </c>
      <c r="C75" s="219">
        <f>SUM(C76:C78)</f>
        <v>0</v>
      </c>
    </row>
    <row r="76" spans="1:3" s="316" customFormat="1" ht="12" customHeight="1">
      <c r="A76" s="14" t="s">
        <v>322</v>
      </c>
      <c r="B76" s="317" t="s">
        <v>302</v>
      </c>
      <c r="C76" s="223"/>
    </row>
    <row r="77" spans="1:3" s="316" customFormat="1" ht="12" customHeight="1">
      <c r="A77" s="13" t="s">
        <v>323</v>
      </c>
      <c r="B77" s="318" t="s">
        <v>303</v>
      </c>
      <c r="C77" s="223"/>
    </row>
    <row r="78" spans="1:3" s="316" customFormat="1" ht="12" customHeight="1" thickBot="1">
      <c r="A78" s="15" t="s">
        <v>324</v>
      </c>
      <c r="B78" s="216" t="s">
        <v>304</v>
      </c>
      <c r="C78" s="223"/>
    </row>
    <row r="79" spans="1:3" s="316" customFormat="1" ht="12" customHeight="1" thickBot="1">
      <c r="A79" s="668" t="s">
        <v>305</v>
      </c>
      <c r="B79" s="214" t="s">
        <v>325</v>
      </c>
      <c r="C79" s="219">
        <f>SUM(C80:C83)</f>
        <v>0</v>
      </c>
    </row>
    <row r="80" spans="1:3" s="316" customFormat="1" ht="12" customHeight="1">
      <c r="A80" s="321" t="s">
        <v>306</v>
      </c>
      <c r="B80" s="317" t="s">
        <v>307</v>
      </c>
      <c r="C80" s="223"/>
    </row>
    <row r="81" spans="1:3" s="316" customFormat="1" ht="12" customHeight="1">
      <c r="A81" s="322" t="s">
        <v>308</v>
      </c>
      <c r="B81" s="318" t="s">
        <v>309</v>
      </c>
      <c r="C81" s="223"/>
    </row>
    <row r="82" spans="1:3" s="316" customFormat="1" ht="12" customHeight="1">
      <c r="A82" s="322" t="s">
        <v>310</v>
      </c>
      <c r="B82" s="318" t="s">
        <v>311</v>
      </c>
      <c r="C82" s="223"/>
    </row>
    <row r="83" spans="1:3" s="316" customFormat="1" ht="12" customHeight="1" thickBot="1">
      <c r="A83" s="323" t="s">
        <v>312</v>
      </c>
      <c r="B83" s="216" t="s">
        <v>313</v>
      </c>
      <c r="C83" s="223"/>
    </row>
    <row r="84" spans="1:3" s="316" customFormat="1" ht="12" customHeight="1" thickBot="1">
      <c r="A84" s="668" t="s">
        <v>314</v>
      </c>
      <c r="B84" s="214" t="s">
        <v>587</v>
      </c>
      <c r="C84" s="358"/>
    </row>
    <row r="85" spans="1:3" s="316" customFormat="1" ht="13.5" customHeight="1" thickBot="1">
      <c r="A85" s="668" t="s">
        <v>316</v>
      </c>
      <c r="B85" s="214" t="s">
        <v>315</v>
      </c>
      <c r="C85" s="358"/>
    </row>
    <row r="86" spans="1:3" s="316" customFormat="1" ht="15.75" customHeight="1" thickBot="1">
      <c r="A86" s="668" t="s">
        <v>328</v>
      </c>
      <c r="B86" s="324" t="s">
        <v>588</v>
      </c>
      <c r="C86" s="224">
        <f>+C63+C67+C72+C75+C79+C85+C84</f>
        <v>100575</v>
      </c>
    </row>
    <row r="87" spans="1:3" s="316" customFormat="1" ht="16.5" customHeight="1" thickBot="1">
      <c r="A87" s="670" t="s">
        <v>589</v>
      </c>
      <c r="B87" s="325" t="s">
        <v>590</v>
      </c>
      <c r="C87" s="224">
        <f>+C62+C86</f>
        <v>577478</v>
      </c>
    </row>
    <row r="88" spans="1:3" s="316" customFormat="1" ht="83.25" customHeight="1">
      <c r="A88" s="4"/>
      <c r="B88" s="5"/>
      <c r="C88" s="225"/>
    </row>
    <row r="89" spans="1:3" ht="16.5" customHeight="1">
      <c r="A89" s="838" t="s">
        <v>46</v>
      </c>
      <c r="B89" s="838"/>
      <c r="C89" s="838"/>
    </row>
    <row r="90" spans="1:3" s="326" customFormat="1" ht="16.5" customHeight="1" thickBot="1">
      <c r="A90" s="839" t="s">
        <v>150</v>
      </c>
      <c r="B90" s="839"/>
      <c r="C90" s="113" t="s">
        <v>198</v>
      </c>
    </row>
    <row r="91" spans="1:3" ht="37.5" customHeight="1" thickBot="1">
      <c r="A91" s="22" t="s">
        <v>72</v>
      </c>
      <c r="B91" s="23" t="s">
        <v>47</v>
      </c>
      <c r="C91" s="39" t="str">
        <f>+C3</f>
        <v>2015. évi előirányzat</v>
      </c>
    </row>
    <row r="92" spans="1:3" s="315" customFormat="1" ht="12" customHeight="1" thickBot="1">
      <c r="A92" s="35" t="s">
        <v>574</v>
      </c>
      <c r="B92" s="36" t="s">
        <v>575</v>
      </c>
      <c r="C92" s="37" t="s">
        <v>576</v>
      </c>
    </row>
    <row r="93" spans="1:3" ht="12" customHeight="1" thickBot="1">
      <c r="A93" s="21" t="s">
        <v>17</v>
      </c>
      <c r="B93" s="29" t="s">
        <v>628</v>
      </c>
      <c r="C93" s="218">
        <f>C94+C95+C96+C97+C98+C111</f>
        <v>617197</v>
      </c>
    </row>
    <row r="94" spans="1:3" ht="12" customHeight="1">
      <c r="A94" s="16" t="s">
        <v>100</v>
      </c>
      <c r="B94" s="9" t="s">
        <v>48</v>
      </c>
      <c r="C94" s="738">
        <v>260072</v>
      </c>
    </row>
    <row r="95" spans="1:3" ht="12" customHeight="1">
      <c r="A95" s="13" t="s">
        <v>101</v>
      </c>
      <c r="B95" s="7" t="s">
        <v>170</v>
      </c>
      <c r="C95" s="722">
        <v>72492</v>
      </c>
    </row>
    <row r="96" spans="1:3" ht="12" customHeight="1">
      <c r="A96" s="13" t="s">
        <v>102</v>
      </c>
      <c r="B96" s="7" t="s">
        <v>138</v>
      </c>
      <c r="C96" s="723">
        <v>251921</v>
      </c>
    </row>
    <row r="97" spans="1:3" ht="12" customHeight="1">
      <c r="A97" s="13" t="s">
        <v>103</v>
      </c>
      <c r="B97" s="10" t="s">
        <v>171</v>
      </c>
      <c r="C97" s="306">
        <v>500</v>
      </c>
    </row>
    <row r="98" spans="1:3" ht="12" customHeight="1">
      <c r="A98" s="13" t="s">
        <v>114</v>
      </c>
      <c r="B98" s="18" t="s">
        <v>172</v>
      </c>
      <c r="C98" s="723">
        <v>32212</v>
      </c>
    </row>
    <row r="99" spans="1:3" ht="12" customHeight="1">
      <c r="A99" s="13" t="s">
        <v>104</v>
      </c>
      <c r="B99" s="7" t="s">
        <v>591</v>
      </c>
      <c r="C99" s="306">
        <v>1476</v>
      </c>
    </row>
    <row r="100" spans="1:3" ht="12" customHeight="1">
      <c r="A100" s="13" t="s">
        <v>105</v>
      </c>
      <c r="B100" s="117" t="s">
        <v>592</v>
      </c>
      <c r="C100" s="306"/>
    </row>
    <row r="101" spans="1:3" ht="12" customHeight="1">
      <c r="A101" s="13" t="s">
        <v>115</v>
      </c>
      <c r="B101" s="117" t="s">
        <v>593</v>
      </c>
      <c r="C101" s="306"/>
    </row>
    <row r="102" spans="1:3" ht="12" customHeight="1">
      <c r="A102" s="13" t="s">
        <v>116</v>
      </c>
      <c r="B102" s="115" t="s">
        <v>331</v>
      </c>
      <c r="C102" s="306"/>
    </row>
    <row r="103" spans="1:3" ht="12" customHeight="1">
      <c r="A103" s="13" t="s">
        <v>117</v>
      </c>
      <c r="B103" s="116" t="s">
        <v>332</v>
      </c>
      <c r="C103" s="306"/>
    </row>
    <row r="104" spans="1:3" ht="12" customHeight="1">
      <c r="A104" s="13" t="s">
        <v>118</v>
      </c>
      <c r="B104" s="116" t="s">
        <v>333</v>
      </c>
      <c r="C104" s="306"/>
    </row>
    <row r="105" spans="1:3" ht="12" customHeight="1">
      <c r="A105" s="13" t="s">
        <v>120</v>
      </c>
      <c r="B105" s="115" t="s">
        <v>334</v>
      </c>
      <c r="C105" s="306">
        <v>14753</v>
      </c>
    </row>
    <row r="106" spans="1:3" ht="12" customHeight="1">
      <c r="A106" s="13" t="s">
        <v>173</v>
      </c>
      <c r="B106" s="115" t="s">
        <v>335</v>
      </c>
      <c r="C106" s="306"/>
    </row>
    <row r="107" spans="1:3" ht="12" customHeight="1">
      <c r="A107" s="13" t="s">
        <v>329</v>
      </c>
      <c r="B107" s="116" t="s">
        <v>336</v>
      </c>
      <c r="C107" s="306">
        <v>800</v>
      </c>
    </row>
    <row r="108" spans="1:3" ht="12" customHeight="1">
      <c r="A108" s="12" t="s">
        <v>330</v>
      </c>
      <c r="B108" s="117" t="s">
        <v>337</v>
      </c>
      <c r="C108" s="306"/>
    </row>
    <row r="109" spans="1:3" ht="12" customHeight="1">
      <c r="A109" s="13" t="s">
        <v>594</v>
      </c>
      <c r="B109" s="117" t="s">
        <v>338</v>
      </c>
      <c r="C109" s="306"/>
    </row>
    <row r="110" spans="1:3" ht="12" customHeight="1">
      <c r="A110" s="15" t="s">
        <v>595</v>
      </c>
      <c r="B110" s="117" t="s">
        <v>339</v>
      </c>
      <c r="C110" s="723">
        <v>15183</v>
      </c>
    </row>
    <row r="111" spans="1:3" ht="12" customHeight="1">
      <c r="A111" s="13" t="s">
        <v>596</v>
      </c>
      <c r="B111" s="10" t="s">
        <v>49</v>
      </c>
      <c r="C111" s="220"/>
    </row>
    <row r="112" spans="1:3" ht="12" customHeight="1">
      <c r="A112" s="13" t="s">
        <v>597</v>
      </c>
      <c r="B112" s="7" t="s">
        <v>598</v>
      </c>
      <c r="C112" s="220"/>
    </row>
    <row r="113" spans="1:3" ht="12" customHeight="1" thickBot="1">
      <c r="A113" s="17" t="s">
        <v>599</v>
      </c>
      <c r="B113" s="671" t="s">
        <v>600</v>
      </c>
      <c r="C113" s="226"/>
    </row>
    <row r="114" spans="1:3" ht="12" customHeight="1" thickBot="1">
      <c r="A114" s="672" t="s">
        <v>18</v>
      </c>
      <c r="B114" s="673" t="s">
        <v>340</v>
      </c>
      <c r="C114" s="674">
        <f>+C115+C117+C119</f>
        <v>58447</v>
      </c>
    </row>
    <row r="115" spans="1:3" ht="12" customHeight="1">
      <c r="A115" s="14" t="s">
        <v>106</v>
      </c>
      <c r="B115" s="7" t="s">
        <v>197</v>
      </c>
      <c r="C115" s="724">
        <v>45238</v>
      </c>
    </row>
    <row r="116" spans="1:3" ht="12" customHeight="1">
      <c r="A116" s="14" t="s">
        <v>107</v>
      </c>
      <c r="B116" s="11" t="s">
        <v>344</v>
      </c>
      <c r="C116" s="357">
        <v>37148</v>
      </c>
    </row>
    <row r="117" spans="1:3" ht="12" customHeight="1">
      <c r="A117" s="14" t="s">
        <v>108</v>
      </c>
      <c r="B117" s="11" t="s">
        <v>174</v>
      </c>
      <c r="C117" s="223">
        <v>2015</v>
      </c>
    </row>
    <row r="118" spans="1:3" ht="12" customHeight="1">
      <c r="A118" s="14" t="s">
        <v>109</v>
      </c>
      <c r="B118" s="11" t="s">
        <v>345</v>
      </c>
      <c r="C118" s="740"/>
    </row>
    <row r="119" spans="1:3" ht="12" customHeight="1">
      <c r="A119" s="14" t="s">
        <v>110</v>
      </c>
      <c r="B119" s="216" t="s">
        <v>200</v>
      </c>
      <c r="C119" s="740">
        <v>11194</v>
      </c>
    </row>
    <row r="120" spans="1:3" ht="12" customHeight="1">
      <c r="A120" s="14" t="s">
        <v>119</v>
      </c>
      <c r="B120" s="215" t="s">
        <v>407</v>
      </c>
      <c r="C120" s="197"/>
    </row>
    <row r="121" spans="1:3" ht="12" customHeight="1">
      <c r="A121" s="14" t="s">
        <v>121</v>
      </c>
      <c r="B121" s="313" t="s">
        <v>350</v>
      </c>
      <c r="C121" s="197"/>
    </row>
    <row r="122" spans="1:3" ht="15.75">
      <c r="A122" s="14" t="s">
        <v>175</v>
      </c>
      <c r="B122" s="116" t="s">
        <v>333</v>
      </c>
      <c r="C122" s="197"/>
    </row>
    <row r="123" spans="1:3" ht="12" customHeight="1">
      <c r="A123" s="14" t="s">
        <v>176</v>
      </c>
      <c r="B123" s="116" t="s">
        <v>349</v>
      </c>
      <c r="C123" s="197"/>
    </row>
    <row r="124" spans="1:3" ht="12" customHeight="1">
      <c r="A124" s="14" t="s">
        <v>177</v>
      </c>
      <c r="B124" s="116" t="s">
        <v>348</v>
      </c>
      <c r="C124" s="197"/>
    </row>
    <row r="125" spans="1:3" ht="12" customHeight="1">
      <c r="A125" s="14" t="s">
        <v>341</v>
      </c>
      <c r="B125" s="116" t="s">
        <v>336</v>
      </c>
      <c r="C125" s="197"/>
    </row>
    <row r="126" spans="1:3" ht="12" customHeight="1">
      <c r="A126" s="14" t="s">
        <v>342</v>
      </c>
      <c r="B126" s="116" t="s">
        <v>347</v>
      </c>
      <c r="C126" s="197"/>
    </row>
    <row r="127" spans="1:3" ht="16.5" thickBot="1">
      <c r="A127" s="12" t="s">
        <v>343</v>
      </c>
      <c r="B127" s="116" t="s">
        <v>346</v>
      </c>
      <c r="C127" s="794">
        <v>11194</v>
      </c>
    </row>
    <row r="128" spans="1:3" ht="12" customHeight="1" thickBot="1">
      <c r="A128" s="19" t="s">
        <v>19</v>
      </c>
      <c r="B128" s="111" t="s">
        <v>601</v>
      </c>
      <c r="C128" s="219">
        <f>+C93+C114</f>
        <v>675644</v>
      </c>
    </row>
    <row r="129" spans="1:3" ht="12" customHeight="1" thickBot="1">
      <c r="A129" s="19" t="s">
        <v>20</v>
      </c>
      <c r="B129" s="111" t="s">
        <v>602</v>
      </c>
      <c r="C129" s="219">
        <f>+C130+C131+C132</f>
        <v>104109</v>
      </c>
    </row>
    <row r="130" spans="1:3" ht="12" customHeight="1">
      <c r="A130" s="14" t="s">
        <v>241</v>
      </c>
      <c r="B130" s="11" t="s">
        <v>603</v>
      </c>
      <c r="C130" s="740">
        <v>4109</v>
      </c>
    </row>
    <row r="131" spans="1:3" ht="12" customHeight="1">
      <c r="A131" s="14" t="s">
        <v>244</v>
      </c>
      <c r="B131" s="11" t="s">
        <v>604</v>
      </c>
      <c r="C131" s="197">
        <v>100000</v>
      </c>
    </row>
    <row r="132" spans="1:3" ht="12" customHeight="1" thickBot="1">
      <c r="A132" s="12" t="s">
        <v>245</v>
      </c>
      <c r="B132" s="11" t="s">
        <v>605</v>
      </c>
      <c r="C132" s="197"/>
    </row>
    <row r="133" spans="1:3" ht="12" customHeight="1" thickBot="1">
      <c r="A133" s="19" t="s">
        <v>21</v>
      </c>
      <c r="B133" s="111" t="s">
        <v>606</v>
      </c>
      <c r="C133" s="219">
        <f>SUM(C134:C139)</f>
        <v>0</v>
      </c>
    </row>
    <row r="134" spans="1:3" ht="12" customHeight="1">
      <c r="A134" s="14" t="s">
        <v>93</v>
      </c>
      <c r="B134" s="8" t="s">
        <v>607</v>
      </c>
      <c r="C134" s="197"/>
    </row>
    <row r="135" spans="1:3" ht="12" customHeight="1">
      <c r="A135" s="14" t="s">
        <v>94</v>
      </c>
      <c r="B135" s="8" t="s">
        <v>608</v>
      </c>
      <c r="C135" s="197"/>
    </row>
    <row r="136" spans="1:3" ht="12" customHeight="1">
      <c r="A136" s="14" t="s">
        <v>95</v>
      </c>
      <c r="B136" s="8" t="s">
        <v>609</v>
      </c>
      <c r="C136" s="197"/>
    </row>
    <row r="137" spans="1:3" ht="12" customHeight="1">
      <c r="A137" s="14" t="s">
        <v>162</v>
      </c>
      <c r="B137" s="8" t="s">
        <v>610</v>
      </c>
      <c r="C137" s="197"/>
    </row>
    <row r="138" spans="1:3" ht="12" customHeight="1">
      <c r="A138" s="14" t="s">
        <v>163</v>
      </c>
      <c r="B138" s="8" t="s">
        <v>611</v>
      </c>
      <c r="C138" s="197"/>
    </row>
    <row r="139" spans="1:3" ht="12" customHeight="1" thickBot="1">
      <c r="A139" s="12" t="s">
        <v>164</v>
      </c>
      <c r="B139" s="8" t="s">
        <v>612</v>
      </c>
      <c r="C139" s="197"/>
    </row>
    <row r="140" spans="1:3" ht="12" customHeight="1" thickBot="1">
      <c r="A140" s="19" t="s">
        <v>22</v>
      </c>
      <c r="B140" s="111" t="s">
        <v>613</v>
      </c>
      <c r="C140" s="224">
        <f>+C141+C142+C143+C144</f>
        <v>0</v>
      </c>
    </row>
    <row r="141" spans="1:3" ht="12" customHeight="1">
      <c r="A141" s="14" t="s">
        <v>96</v>
      </c>
      <c r="B141" s="8" t="s">
        <v>351</v>
      </c>
      <c r="C141" s="197"/>
    </row>
    <row r="142" spans="1:3" ht="12" customHeight="1">
      <c r="A142" s="14" t="s">
        <v>97</v>
      </c>
      <c r="B142" s="8" t="s">
        <v>352</v>
      </c>
      <c r="C142" s="197"/>
    </row>
    <row r="143" spans="1:3" ht="12" customHeight="1">
      <c r="A143" s="14" t="s">
        <v>265</v>
      </c>
      <c r="B143" s="8" t="s">
        <v>614</v>
      </c>
      <c r="C143" s="197"/>
    </row>
    <row r="144" spans="1:3" ht="12" customHeight="1" thickBot="1">
      <c r="A144" s="12" t="s">
        <v>266</v>
      </c>
      <c r="B144" s="6" t="s">
        <v>370</v>
      </c>
      <c r="C144" s="197"/>
    </row>
    <row r="145" spans="1:3" ht="12" customHeight="1" thickBot="1">
      <c r="A145" s="19" t="s">
        <v>23</v>
      </c>
      <c r="B145" s="111" t="s">
        <v>615</v>
      </c>
      <c r="C145" s="227">
        <f>SUM(C146:C150)</f>
        <v>0</v>
      </c>
    </row>
    <row r="146" spans="1:3" ht="12" customHeight="1">
      <c r="A146" s="14" t="s">
        <v>98</v>
      </c>
      <c r="B146" s="8" t="s">
        <v>616</v>
      </c>
      <c r="C146" s="197"/>
    </row>
    <row r="147" spans="1:3" ht="12" customHeight="1">
      <c r="A147" s="14" t="s">
        <v>99</v>
      </c>
      <c r="B147" s="8" t="s">
        <v>617</v>
      </c>
      <c r="C147" s="197"/>
    </row>
    <row r="148" spans="1:3" ht="12" customHeight="1">
      <c r="A148" s="14" t="s">
        <v>277</v>
      </c>
      <c r="B148" s="8" t="s">
        <v>618</v>
      </c>
      <c r="C148" s="197"/>
    </row>
    <row r="149" spans="1:3" ht="12" customHeight="1">
      <c r="A149" s="14" t="s">
        <v>278</v>
      </c>
      <c r="B149" s="8" t="s">
        <v>619</v>
      </c>
      <c r="C149" s="197"/>
    </row>
    <row r="150" spans="1:3" ht="12" customHeight="1" thickBot="1">
      <c r="A150" s="14" t="s">
        <v>620</v>
      </c>
      <c r="B150" s="8" t="s">
        <v>621</v>
      </c>
      <c r="C150" s="197"/>
    </row>
    <row r="151" spans="1:3" ht="12" customHeight="1" thickBot="1">
      <c r="A151" s="19" t="s">
        <v>24</v>
      </c>
      <c r="B151" s="111" t="s">
        <v>622</v>
      </c>
      <c r="C151" s="675"/>
    </row>
    <row r="152" spans="1:3" ht="12" customHeight="1" thickBot="1">
      <c r="A152" s="19" t="s">
        <v>25</v>
      </c>
      <c r="B152" s="111" t="s">
        <v>623</v>
      </c>
      <c r="C152" s="675"/>
    </row>
    <row r="153" spans="1:9" ht="15" customHeight="1" thickBot="1">
      <c r="A153" s="19" t="s">
        <v>26</v>
      </c>
      <c r="B153" s="111" t="s">
        <v>624</v>
      </c>
      <c r="C153" s="327">
        <f>+C129+C133+C140+C145+C151+C152</f>
        <v>104109</v>
      </c>
      <c r="F153" s="328"/>
      <c r="G153" s="329"/>
      <c r="H153" s="329"/>
      <c r="I153" s="329"/>
    </row>
    <row r="154" spans="1:3" s="316" customFormat="1" ht="12.75" customHeight="1" thickBot="1">
      <c r="A154" s="217" t="s">
        <v>27</v>
      </c>
      <c r="B154" s="297" t="s">
        <v>625</v>
      </c>
      <c r="C154" s="327">
        <f>+C128+C153</f>
        <v>779753</v>
      </c>
    </row>
    <row r="155" ht="7.5" customHeight="1"/>
    <row r="156" spans="1:3" ht="15.75">
      <c r="A156" s="840" t="s">
        <v>353</v>
      </c>
      <c r="B156" s="840"/>
      <c r="C156" s="840"/>
    </row>
    <row r="157" spans="1:3" ht="15" customHeight="1" thickBot="1">
      <c r="A157" s="837" t="s">
        <v>151</v>
      </c>
      <c r="B157" s="837"/>
      <c r="C157" s="228" t="s">
        <v>198</v>
      </c>
    </row>
    <row r="158" spans="1:4" ht="13.5" customHeight="1" thickBot="1">
      <c r="A158" s="19">
        <v>1</v>
      </c>
      <c r="B158" s="28" t="s">
        <v>626</v>
      </c>
      <c r="C158" s="219">
        <f>+C62-C128</f>
        <v>-198741</v>
      </c>
      <c r="D158" s="330"/>
    </row>
    <row r="159" spans="1:3" ht="27.75" customHeight="1" thickBot="1">
      <c r="A159" s="19" t="s">
        <v>18</v>
      </c>
      <c r="B159" s="28" t="s">
        <v>627</v>
      </c>
      <c r="C159" s="219">
        <f>+C86-C153</f>
        <v>-3534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27/2015.(XI.2.) 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">
      <selection activeCell="B9" sqref="B9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 t="e">
        <f>+CONCATENATE("9.3.2. melléklet a ……/",LEFT(#REF!,4),". (….) önkormányzati rendelethez")</f>
        <v>#REF!</v>
      </c>
    </row>
    <row r="2" spans="1:3" s="352" customFormat="1" ht="34.5" customHeight="1">
      <c r="A2" s="307" t="s">
        <v>188</v>
      </c>
      <c r="B2" s="275" t="s">
        <v>695</v>
      </c>
      <c r="C2" s="289" t="s">
        <v>62</v>
      </c>
    </row>
    <row r="3" spans="1:3" s="352" customFormat="1" ht="24.75" thickBot="1">
      <c r="A3" s="345" t="s">
        <v>187</v>
      </c>
      <c r="B3" s="276" t="s">
        <v>397</v>
      </c>
      <c r="C3" s="290" t="s">
        <v>62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190659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>
        <f>24097+80+28</f>
        <v>24205</v>
      </c>
    </row>
    <row r="11" spans="1:3" s="291" customFormat="1" ht="12" customHeight="1">
      <c r="A11" s="347" t="s">
        <v>102</v>
      </c>
      <c r="B11" s="7" t="s">
        <v>256</v>
      </c>
      <c r="C11" s="234">
        <v>10560</v>
      </c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>
        <f>149314+1257</f>
        <v>150571</v>
      </c>
    </row>
    <row r="14" spans="1:3" s="291" customFormat="1" ht="12" customHeight="1">
      <c r="A14" s="347" t="s">
        <v>104</v>
      </c>
      <c r="B14" s="7" t="s">
        <v>379</v>
      </c>
      <c r="C14" s="234">
        <f>5276+7</f>
        <v>5283</v>
      </c>
    </row>
    <row r="15" spans="1:3" s="291" customFormat="1" ht="12" customHeight="1">
      <c r="A15" s="347" t="s">
        <v>105</v>
      </c>
      <c r="B15" s="6" t="s">
        <v>380</v>
      </c>
      <c r="C15" s="234"/>
    </row>
    <row r="16" spans="1:3" s="291" customFormat="1" ht="12" customHeight="1">
      <c r="A16" s="347" t="s">
        <v>115</v>
      </c>
      <c r="B16" s="7" t="s">
        <v>261</v>
      </c>
      <c r="C16" s="281">
        <v>40</v>
      </c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/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32210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234">
        <f>59443+800-30182+2149</f>
        <v>32210</v>
      </c>
    </row>
    <row r="24" spans="1:3" s="355" customFormat="1" ht="12" customHeight="1" thickBot="1">
      <c r="A24" s="347" t="s">
        <v>109</v>
      </c>
      <c r="B24" s="7" t="s">
        <v>690</v>
      </c>
      <c r="C24" s="234"/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691</v>
      </c>
      <c r="C26" s="236">
        <f>+C27+C28</f>
        <v>0</v>
      </c>
    </row>
    <row r="27" spans="1:3" s="355" customFormat="1" ht="12" customHeight="1">
      <c r="A27" s="348" t="s">
        <v>241</v>
      </c>
      <c r="B27" s="349" t="s">
        <v>382</v>
      </c>
      <c r="C27" s="69"/>
    </row>
    <row r="28" spans="1:3" s="355" customFormat="1" ht="12" customHeight="1">
      <c r="A28" s="348" t="s">
        <v>244</v>
      </c>
      <c r="B28" s="350" t="s">
        <v>384</v>
      </c>
      <c r="C28" s="237"/>
    </row>
    <row r="29" spans="1:3" s="355" customFormat="1" ht="12" customHeight="1" thickBot="1">
      <c r="A29" s="347" t="s">
        <v>245</v>
      </c>
      <c r="B29" s="114" t="s">
        <v>692</v>
      </c>
      <c r="C29" s="72"/>
    </row>
    <row r="30" spans="1:3" s="355" customFormat="1" ht="12" customHeight="1" thickBot="1">
      <c r="A30" s="148" t="s">
        <v>21</v>
      </c>
      <c r="B30" s="111" t="s">
        <v>385</v>
      </c>
      <c r="C30" s="236">
        <f>+C31+C32+C33</f>
        <v>0</v>
      </c>
    </row>
    <row r="31" spans="1:3" s="355" customFormat="1" ht="12" customHeight="1">
      <c r="A31" s="348" t="s">
        <v>93</v>
      </c>
      <c r="B31" s="349" t="s">
        <v>268</v>
      </c>
      <c r="C31" s="69"/>
    </row>
    <row r="32" spans="1:3" s="355" customFormat="1" ht="12" customHeight="1">
      <c r="A32" s="348" t="s">
        <v>94</v>
      </c>
      <c r="B32" s="350" t="s">
        <v>269</v>
      </c>
      <c r="C32" s="237"/>
    </row>
    <row r="33" spans="1:3" s="355" customFormat="1" ht="12" customHeight="1" thickBot="1">
      <c r="A33" s="347" t="s">
        <v>95</v>
      </c>
      <c r="B33" s="114" t="s">
        <v>270</v>
      </c>
      <c r="C33" s="72"/>
    </row>
    <row r="34" spans="1:3" s="291" customFormat="1" ht="12" customHeight="1" thickBot="1">
      <c r="A34" s="148" t="s">
        <v>22</v>
      </c>
      <c r="B34" s="111" t="s">
        <v>356</v>
      </c>
      <c r="C34" s="263">
        <v>900</v>
      </c>
    </row>
    <row r="35" spans="1:3" s="291" customFormat="1" ht="12" customHeight="1" thickBot="1">
      <c r="A35" s="148" t="s">
        <v>23</v>
      </c>
      <c r="B35" s="111" t="s">
        <v>386</v>
      </c>
      <c r="C35" s="282">
        <v>1000</v>
      </c>
    </row>
    <row r="36" spans="1:3" s="291" customFormat="1" ht="12" customHeight="1" thickBot="1">
      <c r="A36" s="145" t="s">
        <v>24</v>
      </c>
      <c r="B36" s="111" t="s">
        <v>693</v>
      </c>
      <c r="C36" s="283">
        <f>+C8+C20+C25+C26+C30+C34+C35</f>
        <v>224769</v>
      </c>
    </row>
    <row r="37" spans="1:3" s="291" customFormat="1" ht="12" customHeight="1" thickBot="1">
      <c r="A37" s="182" t="s">
        <v>25</v>
      </c>
      <c r="B37" s="111" t="s">
        <v>388</v>
      </c>
      <c r="C37" s="283">
        <f>+C38+C39+C40</f>
        <v>575</v>
      </c>
    </row>
    <row r="38" spans="1:3" s="291" customFormat="1" ht="12" customHeight="1">
      <c r="A38" s="348" t="s">
        <v>389</v>
      </c>
      <c r="B38" s="349" t="s">
        <v>207</v>
      </c>
      <c r="C38" s="69">
        <v>575</v>
      </c>
    </row>
    <row r="39" spans="1:3" s="291" customFormat="1" ht="12" customHeight="1">
      <c r="A39" s="348" t="s">
        <v>390</v>
      </c>
      <c r="B39" s="350" t="s">
        <v>4</v>
      </c>
      <c r="C39" s="237"/>
    </row>
    <row r="40" spans="1:3" s="355" customFormat="1" ht="12" customHeight="1" thickBot="1">
      <c r="A40" s="347" t="s">
        <v>391</v>
      </c>
      <c r="B40" s="114" t="s">
        <v>392</v>
      </c>
      <c r="C40" s="72"/>
    </row>
    <row r="41" spans="1:3" s="355" customFormat="1" ht="15" customHeight="1" thickBot="1">
      <c r="A41" s="182" t="s">
        <v>26</v>
      </c>
      <c r="B41" s="183" t="s">
        <v>393</v>
      </c>
      <c r="C41" s="286">
        <f>+C36+C37</f>
        <v>225344</v>
      </c>
    </row>
    <row r="42" spans="1:3" s="355" customFormat="1" ht="15" customHeight="1">
      <c r="A42" s="184"/>
      <c r="B42" s="185"/>
      <c r="C42" s="284"/>
    </row>
    <row r="43" spans="1:3" ht="13.5" thickBot="1">
      <c r="A43" s="186"/>
      <c r="B43" s="187"/>
      <c r="C43" s="285"/>
    </row>
    <row r="44" spans="1:3" s="354" customFormat="1" ht="16.5" customHeight="1" thickBot="1">
      <c r="A44" s="188"/>
      <c r="B44" s="189" t="s">
        <v>58</v>
      </c>
      <c r="C44" s="286"/>
    </row>
    <row r="45" spans="1:3" s="356" customFormat="1" ht="12" customHeight="1" thickBot="1">
      <c r="A45" s="148" t="s">
        <v>17</v>
      </c>
      <c r="B45" s="111" t="s">
        <v>394</v>
      </c>
      <c r="C45" s="236">
        <f>SUM(C46:C50)</f>
        <v>472922</v>
      </c>
    </row>
    <row r="46" spans="1:3" ht="12" customHeight="1">
      <c r="A46" s="347" t="s">
        <v>100</v>
      </c>
      <c r="B46" s="8" t="s">
        <v>48</v>
      </c>
      <c r="C46" s="69">
        <f>220917+2583+200-9681+2473+204+3855+4984+140+571+2510+60</f>
        <v>228816</v>
      </c>
    </row>
    <row r="47" spans="1:3" ht="12" customHeight="1">
      <c r="A47" s="347" t="s">
        <v>101</v>
      </c>
      <c r="B47" s="7" t="s">
        <v>170</v>
      </c>
      <c r="C47" s="71">
        <f>62144+697-448-67-2659+668+55+1103+1346+38+131+678</f>
        <v>63686</v>
      </c>
    </row>
    <row r="48" spans="1:3" ht="12" customHeight="1">
      <c r="A48" s="347" t="s">
        <v>102</v>
      </c>
      <c r="B48" s="7" t="s">
        <v>138</v>
      </c>
      <c r="C48" s="71">
        <f>192203+448+477+67+1257+510+80-14957+300+35</f>
        <v>180420</v>
      </c>
    </row>
    <row r="49" spans="1:3" ht="12" customHeight="1">
      <c r="A49" s="347" t="s">
        <v>103</v>
      </c>
      <c r="B49" s="7" t="s">
        <v>171</v>
      </c>
      <c r="C49" s="71"/>
    </row>
    <row r="50" spans="1:3" ht="12" customHeight="1" thickBot="1">
      <c r="A50" s="347" t="s">
        <v>146</v>
      </c>
      <c r="B50" s="7" t="s">
        <v>172</v>
      </c>
      <c r="C50" s="71"/>
    </row>
    <row r="51" spans="1:3" ht="12" customHeight="1" thickBot="1">
      <c r="A51" s="148" t="s">
        <v>18</v>
      </c>
      <c r="B51" s="111" t="s">
        <v>395</v>
      </c>
      <c r="C51" s="236">
        <f>SUM(C52:C54)</f>
        <v>8121</v>
      </c>
    </row>
    <row r="52" spans="1:3" s="356" customFormat="1" ht="12" customHeight="1">
      <c r="A52" s="347" t="s">
        <v>106</v>
      </c>
      <c r="B52" s="8" t="s">
        <v>197</v>
      </c>
      <c r="C52" s="69">
        <f>1000+3548+900+1000-7+90+1590</f>
        <v>8121</v>
      </c>
    </row>
    <row r="53" spans="1:3" ht="12" customHeight="1">
      <c r="A53" s="347" t="s">
        <v>107</v>
      </c>
      <c r="B53" s="7" t="s">
        <v>174</v>
      </c>
      <c r="C53" s="71"/>
    </row>
    <row r="54" spans="1:3" ht="12" customHeight="1">
      <c r="A54" s="347" t="s">
        <v>108</v>
      </c>
      <c r="B54" s="7" t="s">
        <v>59</v>
      </c>
      <c r="C54" s="71"/>
    </row>
    <row r="55" spans="1:3" ht="12" customHeight="1" thickBot="1">
      <c r="A55" s="347" t="s">
        <v>109</v>
      </c>
      <c r="B55" s="7" t="s">
        <v>660</v>
      </c>
      <c r="C55" s="71"/>
    </row>
    <row r="56" spans="1:3" ht="15" customHeight="1" thickBot="1">
      <c r="A56" s="148" t="s">
        <v>19</v>
      </c>
      <c r="B56" s="111" t="s">
        <v>11</v>
      </c>
      <c r="C56" s="263"/>
    </row>
    <row r="57" spans="1:3" ht="13.5" thickBot="1">
      <c r="A57" s="148" t="s">
        <v>20</v>
      </c>
      <c r="B57" s="190" t="s">
        <v>661</v>
      </c>
      <c r="C57" s="287">
        <f>+C45+C51+C56</f>
        <v>481043</v>
      </c>
    </row>
    <row r="58" ht="15" customHeight="1" thickBot="1">
      <c r="C58" s="288"/>
    </row>
    <row r="59" spans="1:3" ht="14.25" customHeight="1" thickBot="1">
      <c r="A59" s="193" t="s">
        <v>653</v>
      </c>
      <c r="B59" s="194"/>
      <c r="C59" s="719">
        <v>130.8</v>
      </c>
    </row>
    <row r="60" spans="1:3" ht="13.5" thickBot="1">
      <c r="A60" s="193" t="s">
        <v>756</v>
      </c>
      <c r="B60" s="194"/>
      <c r="C60" s="109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&amp;R30. melléklet a 27/2015.(XI.2.) 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5">
      <selection activeCell="B57" sqref="B57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 t="e">
        <f>+CONCATENATE("9.3. melléklet a ……/",LEFT(#REF!,4),". (….) önkormányzati rendelethez")</f>
        <v>#REF!</v>
      </c>
    </row>
    <row r="2" spans="1:3" s="352" customFormat="1" ht="36" customHeight="1">
      <c r="A2" s="307" t="s">
        <v>188</v>
      </c>
      <c r="B2" s="275" t="s">
        <v>696</v>
      </c>
      <c r="C2" s="289" t="s">
        <v>62</v>
      </c>
    </row>
    <row r="3" spans="1:3" s="352" customFormat="1" ht="24.75" thickBot="1">
      <c r="A3" s="345" t="s">
        <v>187</v>
      </c>
      <c r="B3" s="276" t="s">
        <v>378</v>
      </c>
      <c r="C3" s="290" t="s">
        <v>53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5495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>
        <v>1870</v>
      </c>
    </row>
    <row r="11" spans="1:3" s="291" customFormat="1" ht="12" customHeight="1">
      <c r="A11" s="347" t="s">
        <v>102</v>
      </c>
      <c r="B11" s="7" t="s">
        <v>256</v>
      </c>
      <c r="C11" s="234"/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>
        <f>2606-150</f>
        <v>2456</v>
      </c>
    </row>
    <row r="14" spans="1:3" s="291" customFormat="1" ht="12" customHeight="1">
      <c r="A14" s="347" t="s">
        <v>104</v>
      </c>
      <c r="B14" s="7" t="s">
        <v>379</v>
      </c>
      <c r="C14" s="234">
        <f>1209-40</f>
        <v>1169</v>
      </c>
    </row>
    <row r="15" spans="1:3" s="291" customFormat="1" ht="12" customHeight="1">
      <c r="A15" s="347" t="s">
        <v>105</v>
      </c>
      <c r="B15" s="6" t="s">
        <v>380</v>
      </c>
      <c r="C15" s="234"/>
    </row>
    <row r="16" spans="1:3" s="291" customFormat="1" ht="12" customHeight="1">
      <c r="A16" s="347" t="s">
        <v>115</v>
      </c>
      <c r="B16" s="7" t="s">
        <v>261</v>
      </c>
      <c r="C16" s="281"/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/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0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234"/>
    </row>
    <row r="24" spans="1:3" s="355" customFormat="1" ht="12" customHeight="1" thickBot="1">
      <c r="A24" s="347" t="s">
        <v>109</v>
      </c>
      <c r="B24" s="7" t="s">
        <v>690</v>
      </c>
      <c r="C24" s="234"/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691</v>
      </c>
      <c r="C26" s="236">
        <f>+C27+C28</f>
        <v>0</v>
      </c>
    </row>
    <row r="27" spans="1:3" s="355" customFormat="1" ht="12" customHeight="1">
      <c r="A27" s="348" t="s">
        <v>241</v>
      </c>
      <c r="B27" s="349" t="s">
        <v>382</v>
      </c>
      <c r="C27" s="69"/>
    </row>
    <row r="28" spans="1:3" s="355" customFormat="1" ht="12" customHeight="1">
      <c r="A28" s="348" t="s">
        <v>244</v>
      </c>
      <c r="B28" s="350" t="s">
        <v>384</v>
      </c>
      <c r="C28" s="237"/>
    </row>
    <row r="29" spans="1:3" s="355" customFormat="1" ht="12" customHeight="1" thickBot="1">
      <c r="A29" s="347" t="s">
        <v>245</v>
      </c>
      <c r="B29" s="114" t="s">
        <v>692</v>
      </c>
      <c r="C29" s="72"/>
    </row>
    <row r="30" spans="1:3" s="355" customFormat="1" ht="12" customHeight="1" thickBot="1">
      <c r="A30" s="148" t="s">
        <v>21</v>
      </c>
      <c r="B30" s="111" t="s">
        <v>385</v>
      </c>
      <c r="C30" s="236">
        <f>+C31+C32+C33</f>
        <v>0</v>
      </c>
    </row>
    <row r="31" spans="1:3" s="355" customFormat="1" ht="12" customHeight="1">
      <c r="A31" s="348" t="s">
        <v>93</v>
      </c>
      <c r="B31" s="349" t="s">
        <v>268</v>
      </c>
      <c r="C31" s="69"/>
    </row>
    <row r="32" spans="1:3" s="355" customFormat="1" ht="12" customHeight="1">
      <c r="A32" s="348" t="s">
        <v>94</v>
      </c>
      <c r="B32" s="350" t="s">
        <v>269</v>
      </c>
      <c r="C32" s="237"/>
    </row>
    <row r="33" spans="1:3" s="355" customFormat="1" ht="12" customHeight="1" thickBot="1">
      <c r="A33" s="347" t="s">
        <v>95</v>
      </c>
      <c r="B33" s="114" t="s">
        <v>270</v>
      </c>
      <c r="C33" s="72"/>
    </row>
    <row r="34" spans="1:3" s="291" customFormat="1" ht="12" customHeight="1" thickBot="1">
      <c r="A34" s="148" t="s">
        <v>22</v>
      </c>
      <c r="B34" s="111" t="s">
        <v>356</v>
      </c>
      <c r="C34" s="263"/>
    </row>
    <row r="35" spans="1:3" s="291" customFormat="1" ht="12" customHeight="1" thickBot="1">
      <c r="A35" s="148" t="s">
        <v>23</v>
      </c>
      <c r="B35" s="111" t="s">
        <v>386</v>
      </c>
      <c r="C35" s="282"/>
    </row>
    <row r="36" spans="1:3" s="291" customFormat="1" ht="12" customHeight="1" thickBot="1">
      <c r="A36" s="145" t="s">
        <v>24</v>
      </c>
      <c r="B36" s="111" t="s">
        <v>693</v>
      </c>
      <c r="C36" s="283">
        <f>+C8+C20+C25+C26+C30+C34+C35</f>
        <v>5495</v>
      </c>
    </row>
    <row r="37" spans="1:3" s="291" customFormat="1" ht="12" customHeight="1" thickBot="1">
      <c r="A37" s="182" t="s">
        <v>25</v>
      </c>
      <c r="B37" s="111" t="s">
        <v>388</v>
      </c>
      <c r="C37" s="283">
        <f>+C38+C39+C40</f>
        <v>17</v>
      </c>
    </row>
    <row r="38" spans="1:3" s="291" customFormat="1" ht="12" customHeight="1">
      <c r="A38" s="348" t="s">
        <v>389</v>
      </c>
      <c r="B38" s="349" t="s">
        <v>207</v>
      </c>
      <c r="C38" s="69">
        <v>17</v>
      </c>
    </row>
    <row r="39" spans="1:3" s="291" customFormat="1" ht="12" customHeight="1">
      <c r="A39" s="348" t="s">
        <v>390</v>
      </c>
      <c r="B39" s="350" t="s">
        <v>4</v>
      </c>
      <c r="C39" s="237"/>
    </row>
    <row r="40" spans="1:3" s="355" customFormat="1" ht="12" customHeight="1" thickBot="1">
      <c r="A40" s="347" t="s">
        <v>391</v>
      </c>
      <c r="B40" s="114" t="s">
        <v>392</v>
      </c>
      <c r="C40" s="72"/>
    </row>
    <row r="41" spans="1:3" s="355" customFormat="1" ht="15" customHeight="1" thickBot="1">
      <c r="A41" s="182" t="s">
        <v>26</v>
      </c>
      <c r="B41" s="183" t="s">
        <v>393</v>
      </c>
      <c r="C41" s="286">
        <f>+C36+C37</f>
        <v>5512</v>
      </c>
    </row>
    <row r="42" spans="1:3" s="355" customFormat="1" ht="15" customHeight="1">
      <c r="A42" s="184"/>
      <c r="B42" s="185"/>
      <c r="C42" s="284"/>
    </row>
    <row r="43" spans="1:3" ht="13.5" thickBot="1">
      <c r="A43" s="186"/>
      <c r="B43" s="187"/>
      <c r="C43" s="285"/>
    </row>
    <row r="44" spans="1:3" s="354" customFormat="1" ht="16.5" customHeight="1" thickBot="1">
      <c r="A44" s="188"/>
      <c r="B44" s="189" t="s">
        <v>58</v>
      </c>
      <c r="C44" s="286"/>
    </row>
    <row r="45" spans="1:3" s="356" customFormat="1" ht="12" customHeight="1" thickBot="1">
      <c r="A45" s="148" t="s">
        <v>17</v>
      </c>
      <c r="B45" s="111" t="s">
        <v>394</v>
      </c>
      <c r="C45" s="236">
        <f>SUM(C46:C50)</f>
        <v>57590</v>
      </c>
    </row>
    <row r="46" spans="1:3" ht="12" customHeight="1">
      <c r="A46" s="347" t="s">
        <v>100</v>
      </c>
      <c r="B46" s="8" t="s">
        <v>48</v>
      </c>
      <c r="C46" s="69">
        <f>30612+514+523+1405+1051+468+895</f>
        <v>35468</v>
      </c>
    </row>
    <row r="47" spans="1:3" ht="12" customHeight="1">
      <c r="A47" s="347" t="s">
        <v>101</v>
      </c>
      <c r="B47" s="7" t="s">
        <v>170</v>
      </c>
      <c r="C47" s="71">
        <f>8269+139-71-38+141+379+284+126+242</f>
        <v>9471</v>
      </c>
    </row>
    <row r="48" spans="1:3" ht="12" customHeight="1">
      <c r="A48" s="347" t="s">
        <v>102</v>
      </c>
      <c r="B48" s="7" t="s">
        <v>138</v>
      </c>
      <c r="C48" s="71">
        <f>12291+71+38+251</f>
        <v>12651</v>
      </c>
    </row>
    <row r="49" spans="1:3" ht="12" customHeight="1">
      <c r="A49" s="347" t="s">
        <v>103</v>
      </c>
      <c r="B49" s="7" t="s">
        <v>171</v>
      </c>
      <c r="C49" s="71"/>
    </row>
    <row r="50" spans="1:3" ht="12" customHeight="1" thickBot="1">
      <c r="A50" s="347" t="s">
        <v>146</v>
      </c>
      <c r="B50" s="7" t="s">
        <v>172</v>
      </c>
      <c r="C50" s="71"/>
    </row>
    <row r="51" spans="1:3" ht="12" customHeight="1" thickBot="1">
      <c r="A51" s="148" t="s">
        <v>18</v>
      </c>
      <c r="B51" s="111" t="s">
        <v>395</v>
      </c>
      <c r="C51" s="236">
        <f>SUM(C52:C54)</f>
        <v>229</v>
      </c>
    </row>
    <row r="52" spans="1:3" s="356" customFormat="1" ht="12" customHeight="1">
      <c r="A52" s="347" t="s">
        <v>106</v>
      </c>
      <c r="B52" s="8" t="s">
        <v>197</v>
      </c>
      <c r="C52" s="69">
        <v>229</v>
      </c>
    </row>
    <row r="53" spans="1:3" ht="12" customHeight="1">
      <c r="A53" s="347" t="s">
        <v>107</v>
      </c>
      <c r="B53" s="7" t="s">
        <v>174</v>
      </c>
      <c r="C53" s="71"/>
    </row>
    <row r="54" spans="1:3" ht="12" customHeight="1">
      <c r="A54" s="347" t="s">
        <v>108</v>
      </c>
      <c r="B54" s="7" t="s">
        <v>59</v>
      </c>
      <c r="C54" s="71"/>
    </row>
    <row r="55" spans="1:3" ht="12" customHeight="1" thickBot="1">
      <c r="A55" s="347" t="s">
        <v>109</v>
      </c>
      <c r="B55" s="7" t="s">
        <v>660</v>
      </c>
      <c r="C55" s="71"/>
    </row>
    <row r="56" spans="1:3" ht="15" customHeight="1" thickBot="1">
      <c r="A56" s="148" t="s">
        <v>19</v>
      </c>
      <c r="B56" s="111" t="s">
        <v>11</v>
      </c>
      <c r="C56" s="263"/>
    </row>
    <row r="57" spans="1:3" ht="13.5" thickBot="1">
      <c r="A57" s="148" t="s">
        <v>20</v>
      </c>
      <c r="B57" s="190" t="s">
        <v>661</v>
      </c>
      <c r="C57" s="287">
        <f>+C45+C51+C56</f>
        <v>57819</v>
      </c>
    </row>
    <row r="58" ht="15" customHeight="1" thickBot="1">
      <c r="C58" s="288"/>
    </row>
    <row r="59" spans="1:3" ht="14.25" customHeight="1" thickBot="1">
      <c r="A59" s="193" t="s">
        <v>653</v>
      </c>
      <c r="B59" s="194"/>
      <c r="C59" s="109">
        <v>19</v>
      </c>
    </row>
    <row r="60" spans="1:3" ht="13.5" thickBot="1">
      <c r="A60" s="193" t="s">
        <v>190</v>
      </c>
      <c r="B60" s="194"/>
      <c r="C60" s="10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&amp;R31. melléklet a 27/2015.(XI.2.) 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0">
      <selection activeCell="B50" sqref="B50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1" t="e">
        <f>+CONCATENATE("9.3.1. melléklet a ……/",LEFT(#REF!,4),". (….) önkormányzati rendelethez")</f>
        <v>#REF!</v>
      </c>
    </row>
    <row r="2" spans="1:3" s="352" customFormat="1" ht="36" customHeight="1">
      <c r="A2" s="307" t="s">
        <v>188</v>
      </c>
      <c r="B2" s="275" t="s">
        <v>696</v>
      </c>
      <c r="C2" s="289" t="s">
        <v>62</v>
      </c>
    </row>
    <row r="3" spans="1:3" s="352" customFormat="1" ht="24.75" thickBot="1">
      <c r="A3" s="345" t="s">
        <v>187</v>
      </c>
      <c r="B3" s="276" t="s">
        <v>396</v>
      </c>
      <c r="C3" s="290" t="s">
        <v>61</v>
      </c>
    </row>
    <row r="4" spans="1:3" s="353" customFormat="1" ht="15.75" customHeight="1" thickBot="1">
      <c r="A4" s="174"/>
      <c r="B4" s="174"/>
      <c r="C4" s="175" t="s">
        <v>54</v>
      </c>
    </row>
    <row r="5" spans="1:3" ht="13.5" thickBot="1">
      <c r="A5" s="308" t="s">
        <v>189</v>
      </c>
      <c r="B5" s="176" t="s">
        <v>55</v>
      </c>
      <c r="C5" s="177" t="s">
        <v>56</v>
      </c>
    </row>
    <row r="6" spans="1:3" s="354" customFormat="1" ht="12.75" customHeight="1" thickBot="1">
      <c r="A6" s="145" t="s">
        <v>574</v>
      </c>
      <c r="B6" s="146" t="s">
        <v>575</v>
      </c>
      <c r="C6" s="147" t="s">
        <v>576</v>
      </c>
    </row>
    <row r="7" spans="1:3" s="354" customFormat="1" ht="15.75" customHeight="1" thickBot="1">
      <c r="A7" s="178"/>
      <c r="B7" s="179" t="s">
        <v>57</v>
      </c>
      <c r="C7" s="180"/>
    </row>
    <row r="8" spans="1:3" s="291" customFormat="1" ht="12" customHeight="1" thickBot="1">
      <c r="A8" s="145" t="s">
        <v>17</v>
      </c>
      <c r="B8" s="181" t="s">
        <v>656</v>
      </c>
      <c r="C8" s="236">
        <f>SUM(C9:C19)</f>
        <v>2002</v>
      </c>
    </row>
    <row r="9" spans="1:3" s="291" customFormat="1" ht="12" customHeight="1">
      <c r="A9" s="346" t="s">
        <v>100</v>
      </c>
      <c r="B9" s="9" t="s">
        <v>254</v>
      </c>
      <c r="C9" s="280"/>
    </row>
    <row r="10" spans="1:3" s="291" customFormat="1" ht="12" customHeight="1">
      <c r="A10" s="347" t="s">
        <v>101</v>
      </c>
      <c r="B10" s="7" t="s">
        <v>255</v>
      </c>
      <c r="C10" s="234"/>
    </row>
    <row r="11" spans="1:3" s="291" customFormat="1" ht="12" customHeight="1">
      <c r="A11" s="347" t="s">
        <v>102</v>
      </c>
      <c r="B11" s="7" t="s">
        <v>256</v>
      </c>
      <c r="C11" s="234"/>
    </row>
    <row r="12" spans="1:3" s="291" customFormat="1" ht="12" customHeight="1">
      <c r="A12" s="347" t="s">
        <v>103</v>
      </c>
      <c r="B12" s="7" t="s">
        <v>257</v>
      </c>
      <c r="C12" s="234"/>
    </row>
    <row r="13" spans="1:3" s="291" customFormat="1" ht="12" customHeight="1">
      <c r="A13" s="347" t="s">
        <v>146</v>
      </c>
      <c r="B13" s="7" t="s">
        <v>258</v>
      </c>
      <c r="C13" s="234">
        <f>1726-150</f>
        <v>1576</v>
      </c>
    </row>
    <row r="14" spans="1:3" s="291" customFormat="1" ht="12" customHeight="1">
      <c r="A14" s="347" t="s">
        <v>104</v>
      </c>
      <c r="B14" s="7" t="s">
        <v>379</v>
      </c>
      <c r="C14" s="234">
        <f>466-40</f>
        <v>426</v>
      </c>
    </row>
    <row r="15" spans="1:3" s="291" customFormat="1" ht="12" customHeight="1">
      <c r="A15" s="347" t="s">
        <v>105</v>
      </c>
      <c r="B15" s="6" t="s">
        <v>380</v>
      </c>
      <c r="C15" s="234"/>
    </row>
    <row r="16" spans="1:3" s="291" customFormat="1" ht="12" customHeight="1">
      <c r="A16" s="347" t="s">
        <v>115</v>
      </c>
      <c r="B16" s="7" t="s">
        <v>261</v>
      </c>
      <c r="C16" s="281"/>
    </row>
    <row r="17" spans="1:3" s="355" customFormat="1" ht="12" customHeight="1">
      <c r="A17" s="347" t="s">
        <v>116</v>
      </c>
      <c r="B17" s="7" t="s">
        <v>262</v>
      </c>
      <c r="C17" s="234"/>
    </row>
    <row r="18" spans="1:3" s="355" customFormat="1" ht="12" customHeight="1">
      <c r="A18" s="347" t="s">
        <v>117</v>
      </c>
      <c r="B18" s="7" t="s">
        <v>583</v>
      </c>
      <c r="C18" s="235"/>
    </row>
    <row r="19" spans="1:3" s="355" customFormat="1" ht="12" customHeight="1" thickBot="1">
      <c r="A19" s="347" t="s">
        <v>118</v>
      </c>
      <c r="B19" s="6" t="s">
        <v>263</v>
      </c>
      <c r="C19" s="235"/>
    </row>
    <row r="20" spans="1:3" s="291" customFormat="1" ht="12" customHeight="1" thickBot="1">
      <c r="A20" s="145" t="s">
        <v>18</v>
      </c>
      <c r="B20" s="181" t="s">
        <v>381</v>
      </c>
      <c r="C20" s="236">
        <f>SUM(C21:C23)</f>
        <v>0</v>
      </c>
    </row>
    <row r="21" spans="1:3" s="355" customFormat="1" ht="12" customHeight="1">
      <c r="A21" s="347" t="s">
        <v>106</v>
      </c>
      <c r="B21" s="8" t="s">
        <v>231</v>
      </c>
      <c r="C21" s="234"/>
    </row>
    <row r="22" spans="1:3" s="355" customFormat="1" ht="12" customHeight="1">
      <c r="A22" s="347" t="s">
        <v>107</v>
      </c>
      <c r="B22" s="7" t="s">
        <v>382</v>
      </c>
      <c r="C22" s="234"/>
    </row>
    <row r="23" spans="1:3" s="355" customFormat="1" ht="12" customHeight="1">
      <c r="A23" s="347" t="s">
        <v>108</v>
      </c>
      <c r="B23" s="7" t="s">
        <v>383</v>
      </c>
      <c r="C23" s="234"/>
    </row>
    <row r="24" spans="1:3" s="355" customFormat="1" ht="12" customHeight="1" thickBot="1">
      <c r="A24" s="347" t="s">
        <v>109</v>
      </c>
      <c r="B24" s="7" t="s">
        <v>690</v>
      </c>
      <c r="C24" s="234"/>
    </row>
    <row r="25" spans="1:3" s="355" customFormat="1" ht="12" customHeight="1" thickBot="1">
      <c r="A25" s="148" t="s">
        <v>19</v>
      </c>
      <c r="B25" s="111" t="s">
        <v>161</v>
      </c>
      <c r="C25" s="263"/>
    </row>
    <row r="26" spans="1:3" s="355" customFormat="1" ht="12" customHeight="1" thickBot="1">
      <c r="A26" s="148" t="s">
        <v>20</v>
      </c>
      <c r="B26" s="111" t="s">
        <v>691</v>
      </c>
      <c r="C26" s="236">
        <f>+C27+C28</f>
        <v>0</v>
      </c>
    </row>
    <row r="27" spans="1:3" s="355" customFormat="1" ht="12" customHeight="1">
      <c r="A27" s="348" t="s">
        <v>241</v>
      </c>
      <c r="B27" s="349" t="s">
        <v>382</v>
      </c>
      <c r="C27" s="69"/>
    </row>
    <row r="28" spans="1:3" s="355" customFormat="1" ht="12" customHeight="1">
      <c r="A28" s="348" t="s">
        <v>244</v>
      </c>
      <c r="B28" s="350" t="s">
        <v>384</v>
      </c>
      <c r="C28" s="237"/>
    </row>
    <row r="29" spans="1:3" s="355" customFormat="1" ht="12" customHeight="1" thickBot="1">
      <c r="A29" s="347" t="s">
        <v>245</v>
      </c>
      <c r="B29" s="114" t="s">
        <v>692</v>
      </c>
      <c r="C29" s="72"/>
    </row>
    <row r="30" spans="1:3" s="355" customFormat="1" ht="12" customHeight="1" thickBot="1">
      <c r="A30" s="148" t="s">
        <v>21</v>
      </c>
      <c r="B30" s="111" t="s">
        <v>385</v>
      </c>
      <c r="C30" s="236">
        <f>+C31+C32+C33</f>
        <v>0</v>
      </c>
    </row>
    <row r="31" spans="1:3" s="355" customFormat="1" ht="12" customHeight="1">
      <c r="A31" s="348" t="s">
        <v>93</v>
      </c>
      <c r="B31" s="349" t="s">
        <v>268</v>
      </c>
      <c r="C31" s="69"/>
    </row>
    <row r="32" spans="1:3" s="355" customFormat="1" ht="12" customHeight="1">
      <c r="A32" s="348" t="s">
        <v>94</v>
      </c>
      <c r="B32" s="350" t="s">
        <v>269</v>
      </c>
      <c r="C32" s="237"/>
    </row>
    <row r="33" spans="1:3" s="355" customFormat="1" ht="12" customHeight="1" thickBot="1">
      <c r="A33" s="347" t="s">
        <v>95</v>
      </c>
      <c r="B33" s="114" t="s">
        <v>270</v>
      </c>
      <c r="C33" s="72"/>
    </row>
    <row r="34" spans="1:3" s="291" customFormat="1" ht="12" customHeight="1" thickBot="1">
      <c r="A34" s="148" t="s">
        <v>22</v>
      </c>
      <c r="B34" s="111" t="s">
        <v>356</v>
      </c>
      <c r="C34" s="263"/>
    </row>
    <row r="35" spans="1:3" s="291" customFormat="1" ht="12" customHeight="1" thickBot="1">
      <c r="A35" s="148" t="s">
        <v>23</v>
      </c>
      <c r="B35" s="111" t="s">
        <v>386</v>
      </c>
      <c r="C35" s="282"/>
    </row>
    <row r="36" spans="1:3" s="291" customFormat="1" ht="12" customHeight="1" thickBot="1">
      <c r="A36" s="145" t="s">
        <v>24</v>
      </c>
      <c r="B36" s="111" t="s">
        <v>693</v>
      </c>
      <c r="C36" s="283">
        <f>+C8+C20+C25+C26+C30+C34+C35</f>
        <v>2002</v>
      </c>
    </row>
    <row r="37" spans="1:3" s="291" customFormat="1" ht="12" customHeight="1" thickBot="1">
      <c r="A37" s="182" t="s">
        <v>25</v>
      </c>
      <c r="B37" s="111" t="s">
        <v>388</v>
      </c>
      <c r="C37" s="283">
        <f>+C38+C39+C40</f>
        <v>17</v>
      </c>
    </row>
    <row r="38" spans="1:3" s="291" customFormat="1" ht="12" customHeight="1">
      <c r="A38" s="348" t="s">
        <v>389</v>
      </c>
      <c r="B38" s="349" t="s">
        <v>207</v>
      </c>
      <c r="C38" s="69">
        <v>17</v>
      </c>
    </row>
    <row r="39" spans="1:3" s="291" customFormat="1" ht="12" customHeight="1">
      <c r="A39" s="348" t="s">
        <v>390</v>
      </c>
      <c r="B39" s="350" t="s">
        <v>4</v>
      </c>
      <c r="C39" s="237"/>
    </row>
    <row r="40" spans="1:3" s="355" customFormat="1" ht="12" customHeight="1" thickBot="1">
      <c r="A40" s="347" t="s">
        <v>391</v>
      </c>
      <c r="B40" s="114" t="s">
        <v>392</v>
      </c>
      <c r="C40" s="72"/>
    </row>
    <row r="41" spans="1:3" s="355" customFormat="1" ht="15" customHeight="1" thickBot="1">
      <c r="A41" s="182" t="s">
        <v>26</v>
      </c>
      <c r="B41" s="183" t="s">
        <v>393</v>
      </c>
      <c r="C41" s="286">
        <f>+C36+C37</f>
        <v>2019</v>
      </c>
    </row>
    <row r="42" spans="1:3" s="355" customFormat="1" ht="15" customHeight="1">
      <c r="A42" s="184"/>
      <c r="B42" s="185"/>
      <c r="C42" s="284"/>
    </row>
    <row r="43" spans="1:3" ht="13.5" thickBot="1">
      <c r="A43" s="186"/>
      <c r="B43" s="187"/>
      <c r="C43" s="285"/>
    </row>
    <row r="44" spans="1:3" s="354" customFormat="1" ht="16.5" customHeight="1" thickBot="1">
      <c r="A44" s="188"/>
      <c r="B44" s="189" t="s">
        <v>58</v>
      </c>
      <c r="C44" s="286"/>
    </row>
    <row r="45" spans="1:3" s="356" customFormat="1" ht="12" customHeight="1" thickBot="1">
      <c r="A45" s="148" t="s">
        <v>17</v>
      </c>
      <c r="B45" s="111" t="s">
        <v>394</v>
      </c>
      <c r="C45" s="236">
        <f>SUM(C46:C50)</f>
        <v>55482</v>
      </c>
    </row>
    <row r="46" spans="1:3" ht="12" customHeight="1">
      <c r="A46" s="347" t="s">
        <v>100</v>
      </c>
      <c r="B46" s="8" t="s">
        <v>48</v>
      </c>
      <c r="C46" s="809">
        <f>30174+514+523+1405+1051+468+895</f>
        <v>35030</v>
      </c>
    </row>
    <row r="47" spans="1:3" ht="12" customHeight="1">
      <c r="A47" s="347" t="s">
        <v>101</v>
      </c>
      <c r="B47" s="7" t="s">
        <v>170</v>
      </c>
      <c r="C47" s="71">
        <f>8151-71+139-38+141+379+284+126+242</f>
        <v>9353</v>
      </c>
    </row>
    <row r="48" spans="1:3" ht="12" customHeight="1">
      <c r="A48" s="347" t="s">
        <v>102</v>
      </c>
      <c r="B48" s="7" t="s">
        <v>138</v>
      </c>
      <c r="C48" s="71">
        <f>10739+71+38+251</f>
        <v>11099</v>
      </c>
    </row>
    <row r="49" spans="1:3" ht="12" customHeight="1">
      <c r="A49" s="347" t="s">
        <v>103</v>
      </c>
      <c r="B49" s="7" t="s">
        <v>171</v>
      </c>
      <c r="C49" s="71"/>
    </row>
    <row r="50" spans="1:3" ht="12" customHeight="1" thickBot="1">
      <c r="A50" s="347" t="s">
        <v>146</v>
      </c>
      <c r="B50" s="7" t="s">
        <v>172</v>
      </c>
      <c r="C50" s="71"/>
    </row>
    <row r="51" spans="1:3" ht="12" customHeight="1" thickBot="1">
      <c r="A51" s="148" t="s">
        <v>18</v>
      </c>
      <c r="B51" s="111" t="s">
        <v>395</v>
      </c>
      <c r="C51" s="236">
        <f>SUM(C52:C54)</f>
        <v>229</v>
      </c>
    </row>
    <row r="52" spans="1:3" s="356" customFormat="1" ht="12" customHeight="1">
      <c r="A52" s="347" t="s">
        <v>106</v>
      </c>
      <c r="B52" s="8" t="s">
        <v>197</v>
      </c>
      <c r="C52" s="69">
        <v>229</v>
      </c>
    </row>
    <row r="53" spans="1:3" ht="12" customHeight="1">
      <c r="A53" s="347" t="s">
        <v>107</v>
      </c>
      <c r="B53" s="7" t="s">
        <v>174</v>
      </c>
      <c r="C53" s="71"/>
    </row>
    <row r="54" spans="1:3" ht="12" customHeight="1">
      <c r="A54" s="347" t="s">
        <v>108</v>
      </c>
      <c r="B54" s="7" t="s">
        <v>59</v>
      </c>
      <c r="C54" s="71"/>
    </row>
    <row r="55" spans="1:3" ht="12" customHeight="1" thickBot="1">
      <c r="A55" s="347" t="s">
        <v>109</v>
      </c>
      <c r="B55" s="7" t="s">
        <v>660</v>
      </c>
      <c r="C55" s="71"/>
    </row>
    <row r="56" spans="1:3" ht="15" customHeight="1" thickBot="1">
      <c r="A56" s="148" t="s">
        <v>19</v>
      </c>
      <c r="B56" s="111" t="s">
        <v>11</v>
      </c>
      <c r="C56" s="263"/>
    </row>
    <row r="57" spans="1:3" ht="13.5" thickBot="1">
      <c r="A57" s="148" t="s">
        <v>20</v>
      </c>
      <c r="B57" s="190" t="s">
        <v>661</v>
      </c>
      <c r="C57" s="287">
        <f>+C45+C51+C56</f>
        <v>55711</v>
      </c>
    </row>
    <row r="58" ht="15" customHeight="1" thickBot="1">
      <c r="C58" s="288"/>
    </row>
    <row r="59" spans="1:3" ht="14.25" customHeight="1" thickBot="1">
      <c r="A59" s="193" t="s">
        <v>653</v>
      </c>
      <c r="B59" s="194"/>
      <c r="C59" s="109">
        <v>19</v>
      </c>
    </row>
    <row r="60" spans="1:3" ht="13.5" thickBot="1">
      <c r="A60" s="193" t="s">
        <v>190</v>
      </c>
      <c r="B60" s="194"/>
      <c r="C60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&amp;R32. melléklet a 27/2015.(XI.2.) 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L18" sqref="L18"/>
    </sheetView>
  </sheetViews>
  <sheetFormatPr defaultColWidth="10.625" defaultRowHeight="12.75"/>
  <cols>
    <col min="1" max="1" width="27.625" style="417" bestFit="1" customWidth="1"/>
    <col min="2" max="2" width="9.625" style="417" customWidth="1"/>
    <col min="3" max="3" width="10.625" style="417" customWidth="1"/>
    <col min="4" max="4" width="10.875" style="417" customWidth="1"/>
    <col min="5" max="5" width="10.375" style="417" customWidth="1"/>
    <col min="6" max="6" width="9.625" style="417" customWidth="1"/>
    <col min="7" max="7" width="8.625" style="417" bestFit="1" customWidth="1"/>
    <col min="8" max="8" width="11.00390625" style="417" customWidth="1"/>
    <col min="9" max="9" width="8.875" style="417" customWidth="1"/>
    <col min="10" max="10" width="10.375" style="417" bestFit="1" customWidth="1"/>
    <col min="11" max="16384" width="10.625" style="417" customWidth="1"/>
  </cols>
  <sheetData>
    <row r="1" spans="1:10" ht="12.75">
      <c r="A1" s="415"/>
      <c r="B1" s="415"/>
      <c r="C1" s="415"/>
      <c r="D1" s="415"/>
      <c r="E1" s="415"/>
      <c r="F1" s="415"/>
      <c r="H1" s="418"/>
      <c r="I1" s="418"/>
      <c r="J1" s="416"/>
    </row>
    <row r="2" spans="1:10" ht="12.75">
      <c r="A2" s="415"/>
      <c r="B2" s="415"/>
      <c r="C2" s="415"/>
      <c r="D2" s="415"/>
      <c r="E2" s="415"/>
      <c r="F2" s="415"/>
      <c r="G2" s="419"/>
      <c r="H2" s="419"/>
      <c r="I2" s="419"/>
      <c r="J2" s="420"/>
    </row>
    <row r="3" spans="1:10" ht="12.75">
      <c r="A3" s="415"/>
      <c r="B3" s="415"/>
      <c r="C3" s="415"/>
      <c r="D3" s="415"/>
      <c r="E3" s="415"/>
      <c r="F3" s="415"/>
      <c r="G3" s="419"/>
      <c r="H3" s="419"/>
      <c r="I3" s="419"/>
      <c r="J3" s="419"/>
    </row>
    <row r="4" spans="1:10" ht="19.5">
      <c r="A4" s="424" t="s">
        <v>436</v>
      </c>
      <c r="B4" s="424"/>
      <c r="C4" s="424"/>
      <c r="D4" s="424"/>
      <c r="E4" s="424"/>
      <c r="F4" s="424"/>
      <c r="G4" s="424"/>
      <c r="H4" s="424"/>
      <c r="I4" s="424"/>
      <c r="J4" s="424"/>
    </row>
    <row r="5" spans="1:10" ht="19.5">
      <c r="A5" s="424" t="s">
        <v>560</v>
      </c>
      <c r="B5" s="424"/>
      <c r="C5" s="424"/>
      <c r="D5" s="424"/>
      <c r="E5" s="424"/>
      <c r="F5" s="424"/>
      <c r="G5" s="424"/>
      <c r="H5" s="424"/>
      <c r="I5" s="424"/>
      <c r="J5" s="424"/>
    </row>
    <row r="6" spans="1:10" ht="13.5" thickBot="1">
      <c r="A6" s="415"/>
      <c r="B6" s="415"/>
      <c r="C6" s="415"/>
      <c r="D6" s="415"/>
      <c r="E6" s="415"/>
      <c r="F6" s="415"/>
      <c r="G6" s="415"/>
      <c r="H6" s="415"/>
      <c r="I6" s="415"/>
      <c r="J6" s="415"/>
    </row>
    <row r="7" spans="1:10" ht="15.75" customHeight="1" thickBot="1">
      <c r="A7" s="453"/>
      <c r="B7" s="881" t="s">
        <v>437</v>
      </c>
      <c r="C7" s="882"/>
      <c r="D7" s="883"/>
      <c r="E7" s="881" t="s">
        <v>438</v>
      </c>
      <c r="F7" s="882"/>
      <c r="G7" s="882"/>
      <c r="H7" s="882"/>
      <c r="I7" s="882"/>
      <c r="J7" s="883"/>
    </row>
    <row r="8" spans="1:10" ht="15.75" customHeight="1">
      <c r="A8" s="454" t="s">
        <v>425</v>
      </c>
      <c r="B8" s="455" t="s">
        <v>439</v>
      </c>
      <c r="C8" s="456" t="s">
        <v>440</v>
      </c>
      <c r="D8" s="457" t="s">
        <v>441</v>
      </c>
      <c r="E8" s="455" t="s">
        <v>442</v>
      </c>
      <c r="F8" s="456" t="s">
        <v>443</v>
      </c>
      <c r="G8" s="456" t="s">
        <v>444</v>
      </c>
      <c r="H8" s="458" t="s">
        <v>445</v>
      </c>
      <c r="I8" s="458" t="s">
        <v>446</v>
      </c>
      <c r="J8" s="747" t="s">
        <v>441</v>
      </c>
    </row>
    <row r="9" spans="1:10" ht="15.75" customHeight="1" thickBot="1">
      <c r="A9" s="459" t="s">
        <v>426</v>
      </c>
      <c r="B9" s="460" t="s">
        <v>447</v>
      </c>
      <c r="C9" s="461" t="s">
        <v>448</v>
      </c>
      <c r="D9" s="462" t="s">
        <v>449</v>
      </c>
      <c r="E9" s="460" t="s">
        <v>450</v>
      </c>
      <c r="F9" s="461" t="s">
        <v>451</v>
      </c>
      <c r="G9" s="461" t="s">
        <v>452</v>
      </c>
      <c r="H9" s="463" t="s">
        <v>453</v>
      </c>
      <c r="I9" s="463" t="s">
        <v>452</v>
      </c>
      <c r="J9" s="748" t="s">
        <v>454</v>
      </c>
    </row>
    <row r="10" spans="1:11" ht="15.75" customHeight="1">
      <c r="A10" s="464" t="s">
        <v>455</v>
      </c>
      <c r="B10" s="749">
        <v>144985</v>
      </c>
      <c r="C10" s="750">
        <f aca="true" t="shared" si="0" ref="C10:C16">J10-B10</f>
        <v>184001</v>
      </c>
      <c r="D10" s="798">
        <f aca="true" t="shared" si="1" ref="D10:D16">SUM(B10:C10)</f>
        <v>328986</v>
      </c>
      <c r="E10" s="751">
        <v>60306</v>
      </c>
      <c r="F10" s="752">
        <v>18030</v>
      </c>
      <c r="G10" s="752">
        <v>246296</v>
      </c>
      <c r="H10" s="752"/>
      <c r="I10" s="753">
        <v>4354</v>
      </c>
      <c r="J10" s="754">
        <f aca="true" t="shared" si="2" ref="J10:J16">SUM(E10:I10)</f>
        <v>328986</v>
      </c>
      <c r="K10" s="438"/>
    </row>
    <row r="11" spans="1:10" ht="15.75" customHeight="1">
      <c r="A11" s="465" t="s">
        <v>456</v>
      </c>
      <c r="B11" s="799">
        <v>14414</v>
      </c>
      <c r="C11" s="755">
        <f t="shared" si="0"/>
        <v>270747</v>
      </c>
      <c r="D11" s="761">
        <f t="shared" si="1"/>
        <v>285161</v>
      </c>
      <c r="E11" s="756">
        <v>165500</v>
      </c>
      <c r="F11" s="757">
        <v>47109</v>
      </c>
      <c r="G11" s="757">
        <v>69691</v>
      </c>
      <c r="H11" s="757"/>
      <c r="I11" s="758">
        <v>2861</v>
      </c>
      <c r="J11" s="759">
        <f t="shared" si="2"/>
        <v>285161</v>
      </c>
    </row>
    <row r="12" spans="1:10" ht="15.75" customHeight="1">
      <c r="A12" s="465" t="s">
        <v>412</v>
      </c>
      <c r="B12" s="799">
        <v>19685</v>
      </c>
      <c r="C12" s="755">
        <f t="shared" si="0"/>
        <v>41810</v>
      </c>
      <c r="D12" s="761">
        <f t="shared" si="1"/>
        <v>61495</v>
      </c>
      <c r="E12" s="756">
        <v>19555</v>
      </c>
      <c r="F12" s="757">
        <v>5222</v>
      </c>
      <c r="G12" s="757">
        <v>33562</v>
      </c>
      <c r="H12" s="757"/>
      <c r="I12" s="758">
        <v>3156</v>
      </c>
      <c r="J12" s="759">
        <f t="shared" si="2"/>
        <v>61495</v>
      </c>
    </row>
    <row r="13" spans="1:10" ht="15.75" customHeight="1">
      <c r="A13" s="465" t="s">
        <v>413</v>
      </c>
      <c r="B13" s="799">
        <v>8149</v>
      </c>
      <c r="C13" s="755">
        <f t="shared" si="0"/>
        <v>21819</v>
      </c>
      <c r="D13" s="761">
        <f t="shared" si="1"/>
        <v>29968</v>
      </c>
      <c r="E13" s="756">
        <v>10896</v>
      </c>
      <c r="F13" s="757">
        <v>2961</v>
      </c>
      <c r="G13" s="757">
        <v>15869</v>
      </c>
      <c r="H13" s="757"/>
      <c r="I13" s="758">
        <v>242</v>
      </c>
      <c r="J13" s="759">
        <f t="shared" si="2"/>
        <v>29968</v>
      </c>
    </row>
    <row r="14" spans="1:10" s="438" customFormat="1" ht="18" customHeight="1">
      <c r="A14" s="466" t="s">
        <v>745</v>
      </c>
      <c r="B14" s="760">
        <v>238926</v>
      </c>
      <c r="C14" s="755">
        <f t="shared" si="0"/>
        <v>342560</v>
      </c>
      <c r="D14" s="761">
        <f t="shared" si="1"/>
        <v>581486</v>
      </c>
      <c r="E14" s="660">
        <v>294501</v>
      </c>
      <c r="F14" s="467">
        <v>81098</v>
      </c>
      <c r="G14" s="467">
        <v>197766</v>
      </c>
      <c r="H14" s="467"/>
      <c r="I14" s="681">
        <v>8121</v>
      </c>
      <c r="J14" s="762">
        <f t="shared" si="2"/>
        <v>581486</v>
      </c>
    </row>
    <row r="15" spans="1:10" s="438" customFormat="1" ht="18" customHeight="1">
      <c r="A15" s="466" t="s">
        <v>431</v>
      </c>
      <c r="B15" s="760">
        <v>5512</v>
      </c>
      <c r="C15" s="755">
        <f t="shared" si="0"/>
        <v>52307</v>
      </c>
      <c r="D15" s="761">
        <f t="shared" si="1"/>
        <v>57819</v>
      </c>
      <c r="E15" s="660">
        <v>35468</v>
      </c>
      <c r="F15" s="467">
        <v>9471</v>
      </c>
      <c r="G15" s="467">
        <v>12651</v>
      </c>
      <c r="H15" s="467"/>
      <c r="I15" s="681">
        <v>229</v>
      </c>
      <c r="J15" s="762">
        <f t="shared" si="2"/>
        <v>57819</v>
      </c>
    </row>
    <row r="16" spans="1:10" s="438" customFormat="1" ht="18" customHeight="1" thickBot="1">
      <c r="A16" s="468" t="s">
        <v>432</v>
      </c>
      <c r="B16" s="785">
        <v>12710</v>
      </c>
      <c r="C16" s="763">
        <f t="shared" si="0"/>
        <v>260477</v>
      </c>
      <c r="D16" s="764">
        <f t="shared" si="1"/>
        <v>273187</v>
      </c>
      <c r="E16" s="786">
        <v>108430</v>
      </c>
      <c r="F16" s="787">
        <v>29658</v>
      </c>
      <c r="G16" s="787">
        <v>55828</v>
      </c>
      <c r="H16" s="787">
        <v>72887</v>
      </c>
      <c r="I16" s="800">
        <v>6384</v>
      </c>
      <c r="J16" s="765">
        <f t="shared" si="2"/>
        <v>273187</v>
      </c>
    </row>
    <row r="17" spans="1:10" s="438" customFormat="1" ht="18" customHeight="1" thickBot="1">
      <c r="A17" s="469" t="s">
        <v>457</v>
      </c>
      <c r="B17" s="470">
        <f aca="true" t="shared" si="3" ref="B17:J17">SUM(B10:B16)</f>
        <v>444381</v>
      </c>
      <c r="C17" s="470">
        <f t="shared" si="3"/>
        <v>1173721</v>
      </c>
      <c r="D17" s="470">
        <f t="shared" si="3"/>
        <v>1618102</v>
      </c>
      <c r="E17" s="470">
        <f t="shared" si="3"/>
        <v>694656</v>
      </c>
      <c r="F17" s="470">
        <f t="shared" si="3"/>
        <v>193549</v>
      </c>
      <c r="G17" s="470">
        <f t="shared" si="3"/>
        <v>631663</v>
      </c>
      <c r="H17" s="470">
        <f t="shared" si="3"/>
        <v>72887</v>
      </c>
      <c r="I17" s="766">
        <f t="shared" si="3"/>
        <v>25347</v>
      </c>
      <c r="J17" s="471">
        <f t="shared" si="3"/>
        <v>1618102</v>
      </c>
    </row>
    <row r="26" ht="12.75">
      <c r="J26" s="623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&amp;R33. melléklet a 27/2015.(XI.2.)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37"/>
  <dimension ref="D1:Q27"/>
  <sheetViews>
    <sheetView workbookViewId="0" topLeftCell="D4">
      <selection activeCell="E23" sqref="E23"/>
    </sheetView>
  </sheetViews>
  <sheetFormatPr defaultColWidth="10.625" defaultRowHeight="12.75"/>
  <cols>
    <col min="1" max="2" width="9.375" style="417" hidden="1" customWidth="1"/>
    <col min="3" max="3" width="58.125" style="417" hidden="1" customWidth="1"/>
    <col min="4" max="4" width="55.00390625" style="417" customWidth="1"/>
    <col min="5" max="5" width="14.375" style="417" customWidth="1"/>
    <col min="6" max="6" width="9.625" style="417" customWidth="1"/>
    <col min="7" max="7" width="10.625" style="417" customWidth="1"/>
    <col min="8" max="8" width="10.875" style="417" customWidth="1"/>
    <col min="9" max="9" width="10.375" style="417" customWidth="1"/>
    <col min="10" max="10" width="9.625" style="417" customWidth="1"/>
    <col min="11" max="11" width="8.625" style="417" bestFit="1" customWidth="1"/>
    <col min="12" max="12" width="11.00390625" style="417" customWidth="1"/>
    <col min="13" max="13" width="8.875" style="417" customWidth="1"/>
    <col min="14" max="16" width="10.375" style="417" bestFit="1" customWidth="1"/>
    <col min="17" max="17" width="11.125" style="417" customWidth="1"/>
    <col min="18" max="16384" width="10.625" style="417" customWidth="1"/>
  </cols>
  <sheetData>
    <row r="1" spans="4:17" ht="12.75">
      <c r="D1" s="415"/>
      <c r="E1" s="416"/>
      <c r="F1" s="415"/>
      <c r="G1" s="415"/>
      <c r="H1" s="415"/>
      <c r="I1" s="415"/>
      <c r="J1" s="415"/>
      <c r="L1" s="418"/>
      <c r="M1" s="418"/>
      <c r="N1" s="416"/>
      <c r="O1" s="416"/>
      <c r="P1" s="416"/>
      <c r="Q1" s="416"/>
    </row>
    <row r="2" spans="4:17" ht="12.75">
      <c r="D2" s="415"/>
      <c r="E2" s="886"/>
      <c r="F2" s="886"/>
      <c r="G2" s="415"/>
      <c r="H2" s="415"/>
      <c r="I2" s="415"/>
      <c r="J2" s="415"/>
      <c r="K2" s="419"/>
      <c r="L2" s="419"/>
      <c r="M2" s="419"/>
      <c r="N2" s="420"/>
      <c r="O2" s="421"/>
      <c r="P2" s="421"/>
      <c r="Q2" s="421"/>
    </row>
    <row r="3" spans="4:17" ht="12.75">
      <c r="D3" s="415"/>
      <c r="E3" s="415"/>
      <c r="F3" s="415"/>
      <c r="G3" s="415"/>
      <c r="H3" s="415"/>
      <c r="I3" s="415"/>
      <c r="J3" s="415"/>
      <c r="K3" s="419"/>
      <c r="L3" s="419"/>
      <c r="M3" s="419"/>
      <c r="N3" s="419"/>
      <c r="O3" s="419"/>
      <c r="P3" s="419"/>
      <c r="Q3" s="422"/>
    </row>
    <row r="4" spans="4:17" ht="19.5">
      <c r="D4" s="423" t="s">
        <v>423</v>
      </c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</row>
    <row r="5" spans="4:17" ht="19.5"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</row>
    <row r="6" spans="4:17" ht="13.5" thickBot="1">
      <c r="D6" s="415"/>
      <c r="E6" s="42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26"/>
    </row>
    <row r="7" spans="4:17" ht="15.75" customHeight="1">
      <c r="D7" s="427"/>
      <c r="E7" s="884" t="s">
        <v>424</v>
      </c>
      <c r="F7" s="428"/>
      <c r="G7" s="429"/>
      <c r="H7" s="429"/>
      <c r="I7" s="428"/>
      <c r="J7" s="429"/>
      <c r="K7" s="429"/>
      <c r="L7" s="429"/>
      <c r="M7" s="429"/>
      <c r="N7" s="429"/>
      <c r="O7" s="430"/>
      <c r="P7" s="431"/>
      <c r="Q7" s="431"/>
    </row>
    <row r="8" spans="4:17" ht="15.75" customHeight="1">
      <c r="D8" s="432" t="s">
        <v>425</v>
      </c>
      <c r="E8" s="885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</row>
    <row r="9" spans="4:17" ht="15.75" customHeight="1" thickBot="1">
      <c r="D9" s="433" t="s">
        <v>426</v>
      </c>
      <c r="E9" s="614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</row>
    <row r="10" spans="4:17" s="438" customFormat="1" ht="18" customHeight="1">
      <c r="D10" s="434" t="s">
        <v>427</v>
      </c>
      <c r="E10" s="525">
        <v>35</v>
      </c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6"/>
      <c r="Q10" s="437"/>
    </row>
    <row r="11" spans="4:17" s="438" customFormat="1" ht="18" customHeight="1">
      <c r="D11" s="434" t="s">
        <v>495</v>
      </c>
      <c r="E11" s="52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6"/>
      <c r="Q11" s="437"/>
    </row>
    <row r="12" spans="4:17" s="438" customFormat="1" ht="18" customHeight="1">
      <c r="D12" s="439" t="s">
        <v>428</v>
      </c>
      <c r="E12" s="825">
        <v>58</v>
      </c>
      <c r="F12" s="440"/>
      <c r="G12" s="435"/>
      <c r="H12" s="435"/>
      <c r="I12" s="441"/>
      <c r="J12" s="441"/>
      <c r="K12" s="441"/>
      <c r="L12" s="441"/>
      <c r="M12" s="441"/>
      <c r="N12" s="435"/>
      <c r="O12" s="435"/>
      <c r="P12" s="442"/>
      <c r="Q12" s="443"/>
    </row>
    <row r="13" spans="4:17" s="438" customFormat="1" ht="18" customHeight="1">
      <c r="D13" s="444" t="s">
        <v>429</v>
      </c>
      <c r="E13" s="682">
        <v>9.75</v>
      </c>
      <c r="F13" s="435"/>
      <c r="G13" s="435"/>
      <c r="H13" s="435"/>
      <c r="I13" s="441"/>
      <c r="J13" s="441"/>
      <c r="K13" s="441"/>
      <c r="L13" s="441"/>
      <c r="M13" s="441"/>
      <c r="N13" s="435"/>
      <c r="O13" s="435"/>
      <c r="P13" s="441"/>
      <c r="Q13" s="443"/>
    </row>
    <row r="14" spans="4:17" s="438" customFormat="1" ht="18" customHeight="1">
      <c r="D14" s="439" t="s">
        <v>430</v>
      </c>
      <c r="E14" s="472">
        <v>7</v>
      </c>
      <c r="F14" s="440"/>
      <c r="G14" s="435"/>
      <c r="H14" s="435"/>
      <c r="I14" s="441"/>
      <c r="J14" s="441"/>
      <c r="K14" s="441"/>
      <c r="L14" s="441"/>
      <c r="M14" s="441"/>
      <c r="N14" s="435"/>
      <c r="O14" s="435"/>
      <c r="P14" s="442"/>
      <c r="Q14" s="443"/>
    </row>
    <row r="15" spans="4:17" s="438" customFormat="1" ht="18" customHeight="1">
      <c r="D15" s="445" t="s">
        <v>431</v>
      </c>
      <c r="E15" s="524">
        <v>19</v>
      </c>
      <c r="F15" s="440"/>
      <c r="G15" s="435"/>
      <c r="H15" s="435"/>
      <c r="I15" s="441"/>
      <c r="J15" s="441"/>
      <c r="K15" s="441"/>
      <c r="L15" s="441"/>
      <c r="M15" s="441"/>
      <c r="N15" s="435"/>
      <c r="O15" s="435"/>
      <c r="P15" s="442"/>
      <c r="Q15" s="443"/>
    </row>
    <row r="16" spans="4:17" s="438" customFormat="1" ht="18" customHeight="1">
      <c r="D16" s="445" t="s">
        <v>494</v>
      </c>
      <c r="E16" s="524"/>
      <c r="F16" s="440"/>
      <c r="G16" s="435"/>
      <c r="H16" s="435"/>
      <c r="I16" s="441"/>
      <c r="J16" s="441"/>
      <c r="K16" s="441"/>
      <c r="L16" s="441"/>
      <c r="M16" s="441"/>
      <c r="N16" s="435"/>
      <c r="O16" s="435"/>
      <c r="P16" s="442"/>
      <c r="Q16" s="443"/>
    </row>
    <row r="17" spans="4:17" s="438" customFormat="1" ht="18" customHeight="1">
      <c r="D17" s="445" t="s">
        <v>745</v>
      </c>
      <c r="E17" s="524">
        <v>160.3</v>
      </c>
      <c r="F17" s="440"/>
      <c r="G17" s="435"/>
      <c r="H17" s="435"/>
      <c r="I17" s="441"/>
      <c r="J17" s="441"/>
      <c r="K17" s="441"/>
      <c r="L17" s="441"/>
      <c r="M17" s="441"/>
      <c r="N17" s="435"/>
      <c r="O17" s="435"/>
      <c r="P17" s="442"/>
      <c r="Q17" s="443"/>
    </row>
    <row r="18" spans="4:17" s="438" customFormat="1" ht="18" customHeight="1">
      <c r="D18" s="445" t="s">
        <v>771</v>
      </c>
      <c r="E18" s="524">
        <v>4</v>
      </c>
      <c r="F18" s="440"/>
      <c r="G18" s="435"/>
      <c r="H18" s="435"/>
      <c r="I18" s="441"/>
      <c r="J18" s="441"/>
      <c r="K18" s="441"/>
      <c r="L18" s="441"/>
      <c r="M18" s="441"/>
      <c r="N18" s="435"/>
      <c r="O18" s="435"/>
      <c r="P18" s="442"/>
      <c r="Q18" s="443"/>
    </row>
    <row r="19" spans="4:17" s="438" customFormat="1" ht="18" customHeight="1">
      <c r="D19" s="826" t="s">
        <v>773</v>
      </c>
      <c r="E19" s="827">
        <v>32</v>
      </c>
      <c r="F19" s="440"/>
      <c r="G19" s="435"/>
      <c r="H19" s="435"/>
      <c r="I19" s="441"/>
      <c r="J19" s="441"/>
      <c r="K19" s="441"/>
      <c r="L19" s="441"/>
      <c r="M19" s="441"/>
      <c r="N19" s="435"/>
      <c r="O19" s="435"/>
      <c r="P19" s="442"/>
      <c r="Q19" s="443"/>
    </row>
    <row r="20" spans="4:17" s="438" customFormat="1" ht="18" customHeight="1">
      <c r="D20" s="826" t="s">
        <v>772</v>
      </c>
      <c r="E20" s="827">
        <v>5</v>
      </c>
      <c r="F20" s="440"/>
      <c r="G20" s="435"/>
      <c r="H20" s="435"/>
      <c r="I20" s="441"/>
      <c r="J20" s="441"/>
      <c r="K20" s="441"/>
      <c r="L20" s="441"/>
      <c r="M20" s="441"/>
      <c r="N20" s="435"/>
      <c r="O20" s="435"/>
      <c r="P20" s="442"/>
      <c r="Q20" s="443"/>
    </row>
    <row r="21" spans="4:17" s="415" customFormat="1" ht="13.5" thickBot="1">
      <c r="D21" s="446" t="s">
        <v>432</v>
      </c>
      <c r="E21" s="447">
        <v>42</v>
      </c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</row>
    <row r="22" spans="4:17" s="415" customFormat="1" ht="13.5" thickBot="1">
      <c r="D22" s="449" t="s">
        <v>433</v>
      </c>
      <c r="E22" s="657">
        <f>SUM(E10:E21)</f>
        <v>372.05</v>
      </c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</row>
    <row r="23" spans="4:17" s="415" customFormat="1" ht="13.5" thickBot="1">
      <c r="D23" s="610" t="s">
        <v>775</v>
      </c>
      <c r="E23" s="657">
        <f>E10+E12+E13+E14+E15+E17+E21</f>
        <v>331.05</v>
      </c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</row>
    <row r="24" spans="4:17" s="415" customFormat="1" ht="15.75">
      <c r="D24" s="611" t="s">
        <v>193</v>
      </c>
      <c r="E24" s="473">
        <v>2</v>
      </c>
      <c r="F24" s="450"/>
      <c r="G24" s="450"/>
      <c r="H24" s="450"/>
      <c r="I24" s="450"/>
      <c r="J24" s="450"/>
      <c r="K24" s="450"/>
      <c r="L24" s="450"/>
      <c r="M24" s="450"/>
      <c r="N24" s="450"/>
      <c r="O24" s="451"/>
      <c r="P24" s="450"/>
      <c r="Q24" s="450"/>
    </row>
    <row r="25" spans="4:17" s="415" customFormat="1" ht="12.75">
      <c r="D25" s="612" t="s">
        <v>434</v>
      </c>
      <c r="E25" s="721">
        <v>303</v>
      </c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</row>
    <row r="26" spans="4:17" s="415" customFormat="1" ht="13.5" thickBot="1">
      <c r="D26" s="452" t="s">
        <v>435</v>
      </c>
      <c r="E26" s="658">
        <f>SUM(E23:E25)</f>
        <v>636.05</v>
      </c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</row>
    <row r="27" spans="4:5" ht="13.5" thickBot="1">
      <c r="D27" s="613" t="s">
        <v>540</v>
      </c>
      <c r="E27" s="661">
        <f>E23+E24</f>
        <v>333.05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&amp;R34. melléklet a 27/2015.(XI.2.)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118">
    <pageSetUpPr fitToPage="1"/>
  </sheetPr>
  <dimension ref="A1:F28"/>
  <sheetViews>
    <sheetView workbookViewId="0" topLeftCell="A10">
      <selection activeCell="D24" sqref="D24"/>
    </sheetView>
  </sheetViews>
  <sheetFormatPr defaultColWidth="10.625" defaultRowHeight="12.75"/>
  <cols>
    <col min="1" max="1" width="10.00390625" style="374" customWidth="1"/>
    <col min="2" max="2" width="37.375" style="374" customWidth="1"/>
    <col min="3" max="3" width="24.875" style="374" customWidth="1"/>
    <col min="4" max="4" width="22.625" style="374" customWidth="1"/>
    <col min="5" max="16384" width="10.625" style="374" customWidth="1"/>
  </cols>
  <sheetData>
    <row r="1" spans="1:4" ht="15.75">
      <c r="A1" s="372"/>
      <c r="B1" s="372"/>
      <c r="C1" s="372"/>
      <c r="D1" s="373"/>
    </row>
    <row r="2" spans="1:4" ht="15.75">
      <c r="A2" s="372"/>
      <c r="B2" s="372"/>
      <c r="C2" s="372"/>
      <c r="D2" s="375"/>
    </row>
    <row r="3" spans="1:4" ht="15.75">
      <c r="A3" s="372"/>
      <c r="B3" s="372"/>
      <c r="C3" s="372"/>
      <c r="D3" s="373"/>
    </row>
    <row r="4" spans="1:4" ht="15.75">
      <c r="A4" s="372"/>
      <c r="B4" s="372"/>
      <c r="C4" s="372"/>
      <c r="D4" s="376"/>
    </row>
    <row r="5" spans="1:4" ht="15.75">
      <c r="A5" s="372"/>
      <c r="B5" s="372"/>
      <c r="C5" s="372"/>
      <c r="D5" s="376"/>
    </row>
    <row r="6" spans="1:4" ht="15.75">
      <c r="A6" s="372"/>
      <c r="B6" s="372"/>
      <c r="C6" s="372"/>
      <c r="D6" s="377"/>
    </row>
    <row r="7" spans="1:4" ht="19.5">
      <c r="A7" s="378" t="s">
        <v>414</v>
      </c>
      <c r="B7" s="378"/>
      <c r="C7" s="378"/>
      <c r="D7" s="379"/>
    </row>
    <row r="8" spans="1:4" ht="19.5">
      <c r="A8" s="378" t="s">
        <v>561</v>
      </c>
      <c r="B8" s="378"/>
      <c r="C8" s="378"/>
      <c r="D8" s="379"/>
    </row>
    <row r="9" spans="1:4" ht="19.5">
      <c r="A9" s="378"/>
      <c r="B9" s="378"/>
      <c r="C9" s="378"/>
      <c r="D9" s="379"/>
    </row>
    <row r="10" spans="1:4" ht="19.5">
      <c r="A10" s="378"/>
      <c r="B10" s="378"/>
      <c r="C10" s="378"/>
      <c r="D10" s="379"/>
    </row>
    <row r="11" spans="1:4" ht="19.5">
      <c r="A11" s="378"/>
      <c r="B11" s="378"/>
      <c r="C11" s="378"/>
      <c r="D11" s="379"/>
    </row>
    <row r="12" spans="1:4" ht="19.5">
      <c r="A12" s="378"/>
      <c r="B12" s="378"/>
      <c r="C12" s="378"/>
      <c r="D12" s="379"/>
    </row>
    <row r="13" spans="1:4" ht="16.5" thickBot="1">
      <c r="A13" s="372"/>
      <c r="B13" s="372"/>
      <c r="C13" s="372"/>
      <c r="D13" s="380" t="s">
        <v>415</v>
      </c>
    </row>
    <row r="14" spans="1:4" s="385" customFormat="1" ht="33" customHeight="1" thickBot="1">
      <c r="A14" s="381" t="s">
        <v>64</v>
      </c>
      <c r="B14" s="382"/>
      <c r="C14" s="383"/>
      <c r="D14" s="384" t="s">
        <v>56</v>
      </c>
    </row>
    <row r="15" spans="1:6" ht="15.75">
      <c r="A15" s="386" t="s">
        <v>60</v>
      </c>
      <c r="B15" s="387"/>
      <c r="C15" s="388"/>
      <c r="D15" s="732">
        <v>2766</v>
      </c>
      <c r="E15" s="389"/>
      <c r="F15" s="390"/>
    </row>
    <row r="16" spans="1:6" ht="15.75">
      <c r="A16" s="391" t="s">
        <v>416</v>
      </c>
      <c r="B16" s="392"/>
      <c r="C16" s="393"/>
      <c r="D16" s="394"/>
      <c r="E16" s="390"/>
      <c r="F16" s="390"/>
    </row>
    <row r="17" spans="1:6" ht="12.75">
      <c r="A17" s="395" t="s">
        <v>417</v>
      </c>
      <c r="B17" s="396"/>
      <c r="C17" s="397"/>
      <c r="D17" s="634">
        <v>6705</v>
      </c>
      <c r="E17" s="399"/>
      <c r="F17" s="400"/>
    </row>
    <row r="18" spans="1:6" ht="12.75">
      <c r="A18" s="395" t="s">
        <v>418</v>
      </c>
      <c r="B18" s="396"/>
      <c r="C18" s="397"/>
      <c r="D18" s="398">
        <v>7600</v>
      </c>
      <c r="E18" s="401"/>
      <c r="F18" s="400"/>
    </row>
    <row r="19" spans="1:6" ht="12.75">
      <c r="A19" s="395" t="s">
        <v>419</v>
      </c>
      <c r="B19" s="396"/>
      <c r="C19" s="397"/>
      <c r="D19" s="398">
        <v>361</v>
      </c>
      <c r="E19" s="401"/>
      <c r="F19" s="400"/>
    </row>
    <row r="20" spans="1:6" ht="12.75">
      <c r="A20" s="402" t="s">
        <v>420</v>
      </c>
      <c r="B20" s="396"/>
      <c r="C20" s="397"/>
      <c r="D20" s="398"/>
      <c r="E20" s="401"/>
      <c r="F20" s="403"/>
    </row>
    <row r="21" spans="1:6" ht="12.75">
      <c r="A21" s="395" t="s">
        <v>687</v>
      </c>
      <c r="B21" s="396"/>
      <c r="C21" s="397"/>
      <c r="D21" s="398">
        <v>1005</v>
      </c>
      <c r="E21" s="401"/>
      <c r="F21" s="403"/>
    </row>
    <row r="22" spans="1:6" ht="12.75">
      <c r="A22" s="395" t="s">
        <v>663</v>
      </c>
      <c r="B22" s="396"/>
      <c r="C22" s="397"/>
      <c r="D22" s="398">
        <v>1606</v>
      </c>
      <c r="E22" s="401"/>
      <c r="F22" s="403"/>
    </row>
    <row r="23" spans="1:6" ht="12.75">
      <c r="A23" s="404" t="s">
        <v>458</v>
      </c>
      <c r="B23" s="405"/>
      <c r="C23" s="397"/>
      <c r="D23" s="398">
        <v>33000</v>
      </c>
      <c r="E23" s="401"/>
      <c r="F23" s="400"/>
    </row>
    <row r="24" spans="1:6" ht="12.75">
      <c r="A24" s="404" t="s">
        <v>664</v>
      </c>
      <c r="B24" s="406"/>
      <c r="C24" s="407"/>
      <c r="D24" s="634">
        <v>5257</v>
      </c>
      <c r="E24" s="401"/>
      <c r="F24" s="400"/>
    </row>
    <row r="25" spans="1:6" ht="12.75">
      <c r="A25" s="887" t="s">
        <v>764</v>
      </c>
      <c r="B25" s="888"/>
      <c r="C25" s="397"/>
      <c r="D25" s="398">
        <v>4000</v>
      </c>
      <c r="E25" s="401"/>
      <c r="F25" s="400"/>
    </row>
    <row r="26" spans="1:4" ht="15.75">
      <c r="A26" s="391" t="s">
        <v>421</v>
      </c>
      <c r="B26" s="408"/>
      <c r="C26" s="409"/>
      <c r="D26" s="410">
        <f>SUM(D17:D25)</f>
        <v>59534</v>
      </c>
    </row>
    <row r="27" spans="1:4" ht="15.75">
      <c r="A27" s="391"/>
      <c r="B27" s="408"/>
      <c r="C27" s="409"/>
      <c r="D27" s="409"/>
    </row>
    <row r="28" spans="1:4" ht="16.5" thickBot="1">
      <c r="A28" s="411" t="s">
        <v>422</v>
      </c>
      <c r="B28" s="412"/>
      <c r="C28" s="413"/>
      <c r="D28" s="414">
        <f>SUM(D15,D26)</f>
        <v>62300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&amp;R35. melléklet a 27/2015.(XI.2.) 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39">
    <pageSetUpPr fitToPage="1"/>
  </sheetPr>
  <dimension ref="A1:J48"/>
  <sheetViews>
    <sheetView workbookViewId="0" topLeftCell="A1">
      <selection activeCell="G18" sqref="G18"/>
    </sheetView>
  </sheetViews>
  <sheetFormatPr defaultColWidth="9.00390625" defaultRowHeight="12.75"/>
  <cols>
    <col min="1" max="1" width="6.875" style="41" customWidth="1"/>
    <col min="2" max="2" width="49.625" style="40" customWidth="1"/>
    <col min="3" max="8" width="12.875" style="40" customWidth="1"/>
    <col min="9" max="9" width="13.875" style="40" customWidth="1"/>
    <col min="10" max="16384" width="9.375" style="40" customWidth="1"/>
  </cols>
  <sheetData>
    <row r="1" spans="1:9" ht="27.75" customHeight="1">
      <c r="A1" s="859" t="s">
        <v>5</v>
      </c>
      <c r="B1" s="859"/>
      <c r="C1" s="859"/>
      <c r="D1" s="859"/>
      <c r="E1" s="859"/>
      <c r="F1" s="859"/>
      <c r="G1" s="859"/>
      <c r="H1" s="859"/>
      <c r="I1" s="859"/>
    </row>
    <row r="2" spans="2:9" ht="20.25" customHeight="1" thickBot="1">
      <c r="B2" s="480"/>
      <c r="I2" s="481" t="s">
        <v>63</v>
      </c>
    </row>
    <row r="3" spans="1:9" s="482" customFormat="1" ht="22.5" customHeight="1">
      <c r="A3" s="896" t="s">
        <v>72</v>
      </c>
      <c r="B3" s="891" t="s">
        <v>86</v>
      </c>
      <c r="C3" s="896" t="s">
        <v>87</v>
      </c>
      <c r="D3" s="896" t="s">
        <v>562</v>
      </c>
      <c r="E3" s="893" t="s">
        <v>71</v>
      </c>
      <c r="F3" s="894"/>
      <c r="G3" s="894"/>
      <c r="H3" s="895"/>
      <c r="I3" s="891" t="s">
        <v>50</v>
      </c>
    </row>
    <row r="4" spans="1:9" s="483" customFormat="1" ht="17.25" customHeight="1" thickBot="1">
      <c r="A4" s="897"/>
      <c r="B4" s="892"/>
      <c r="C4" s="892"/>
      <c r="D4" s="897"/>
      <c r="E4" s="199">
        <v>2015</v>
      </c>
      <c r="F4" s="199">
        <v>2016</v>
      </c>
      <c r="G4" s="199">
        <v>2017</v>
      </c>
      <c r="H4" s="200" t="s">
        <v>668</v>
      </c>
      <c r="I4" s="892"/>
    </row>
    <row r="5" spans="1:9" s="484" customFormat="1" ht="12.75" customHeight="1" thickBot="1">
      <c r="A5" s="201"/>
      <c r="B5" s="202">
        <v>2</v>
      </c>
      <c r="C5" s="203">
        <v>3</v>
      </c>
      <c r="D5" s="202">
        <v>4</v>
      </c>
      <c r="E5" s="201">
        <v>5</v>
      </c>
      <c r="F5" s="203">
        <v>6</v>
      </c>
      <c r="G5" s="203">
        <v>7</v>
      </c>
      <c r="H5" s="204">
        <v>8</v>
      </c>
      <c r="I5" s="205" t="s">
        <v>88</v>
      </c>
    </row>
    <row r="6" spans="1:9" ht="24.75" customHeight="1" thickBot="1">
      <c r="A6" s="201"/>
      <c r="B6" s="206" t="s">
        <v>6</v>
      </c>
      <c r="C6" s="485"/>
      <c r="D6" s="486"/>
      <c r="E6" s="487"/>
      <c r="F6" s="488"/>
      <c r="G6" s="488"/>
      <c r="H6" s="489"/>
      <c r="I6" s="683">
        <f aca="true" t="shared" si="0" ref="I6:I11">SUM(D6:H6)</f>
        <v>0</v>
      </c>
    </row>
    <row r="7" spans="1:9" ht="24.75" customHeight="1" thickBot="1">
      <c r="A7" s="201"/>
      <c r="B7" s="490" t="s">
        <v>669</v>
      </c>
      <c r="C7" s="491">
        <v>2015</v>
      </c>
      <c r="D7" s="67"/>
      <c r="E7" s="684"/>
      <c r="F7" s="68"/>
      <c r="G7" s="68"/>
      <c r="H7" s="685"/>
      <c r="I7" s="493">
        <f t="shared" si="0"/>
        <v>0</v>
      </c>
    </row>
    <row r="8" spans="1:9" ht="24" customHeight="1" thickBot="1">
      <c r="A8" s="201"/>
      <c r="B8" s="206" t="s">
        <v>7</v>
      </c>
      <c r="C8" s="492"/>
      <c r="D8" s="486"/>
      <c r="E8" s="487"/>
      <c r="F8" s="488"/>
      <c r="G8" s="488"/>
      <c r="H8" s="686"/>
      <c r="I8" s="493">
        <f t="shared" si="0"/>
        <v>0</v>
      </c>
    </row>
    <row r="9" spans="1:9" ht="19.5" customHeight="1" thickBot="1">
      <c r="A9" s="202"/>
      <c r="B9" s="495" t="s">
        <v>670</v>
      </c>
      <c r="C9" s="494">
        <v>2013</v>
      </c>
      <c r="D9" s="687">
        <v>330</v>
      </c>
      <c r="E9" s="688">
        <v>660</v>
      </c>
      <c r="F9" s="688">
        <v>660</v>
      </c>
      <c r="G9" s="688">
        <v>660</v>
      </c>
      <c r="H9" s="689">
        <v>571</v>
      </c>
      <c r="I9" s="690">
        <f t="shared" si="0"/>
        <v>2881</v>
      </c>
    </row>
    <row r="10" spans="1:9" ht="19.5" customHeight="1" thickBot="1">
      <c r="A10" s="202"/>
      <c r="B10" s="495" t="s">
        <v>671</v>
      </c>
      <c r="C10" s="494">
        <v>2013</v>
      </c>
      <c r="D10" s="687">
        <v>706</v>
      </c>
      <c r="E10" s="691">
        <v>1412</v>
      </c>
      <c r="F10" s="692">
        <v>397</v>
      </c>
      <c r="G10" s="692">
        <v>0</v>
      </c>
      <c r="H10" s="693">
        <v>0</v>
      </c>
      <c r="I10" s="694">
        <f t="shared" si="0"/>
        <v>2515</v>
      </c>
    </row>
    <row r="11" spans="1:9" ht="19.5" customHeight="1" thickBot="1">
      <c r="A11" s="201"/>
      <c r="B11" s="64" t="s">
        <v>672</v>
      </c>
      <c r="C11" s="494">
        <v>2007</v>
      </c>
      <c r="D11" s="687">
        <v>7379.775</v>
      </c>
      <c r="E11" s="801">
        <v>2256</v>
      </c>
      <c r="F11" s="802">
        <v>73734</v>
      </c>
      <c r="G11" s="692"/>
      <c r="H11" s="695"/>
      <c r="I11" s="696">
        <f t="shared" si="0"/>
        <v>83369.775</v>
      </c>
    </row>
    <row r="12" spans="1:9" ht="19.5" customHeight="1" thickBot="1">
      <c r="A12" s="201"/>
      <c r="B12" s="830" t="s">
        <v>721</v>
      </c>
      <c r="C12" s="831">
        <v>2015</v>
      </c>
      <c r="D12" s="733"/>
      <c r="E12" s="734"/>
      <c r="F12" s="735"/>
      <c r="G12" s="736"/>
      <c r="H12" s="737"/>
      <c r="I12" s="696"/>
    </row>
    <row r="13" spans="1:9" ht="19.5" customHeight="1" thickBot="1">
      <c r="A13" s="201"/>
      <c r="B13" s="206" t="s">
        <v>191</v>
      </c>
      <c r="C13" s="492"/>
      <c r="D13" s="486"/>
      <c r="E13" s="487"/>
      <c r="F13" s="488"/>
      <c r="G13" s="488"/>
      <c r="H13" s="489"/>
      <c r="I13" s="696">
        <f aca="true" t="shared" si="1" ref="I13:I22">SUM(D13:H13)</f>
        <v>0</v>
      </c>
    </row>
    <row r="14" spans="1:9" ht="22.5" customHeight="1" thickBot="1">
      <c r="A14" s="201"/>
      <c r="B14" s="490" t="s">
        <v>673</v>
      </c>
      <c r="C14" s="496">
        <v>2013</v>
      </c>
      <c r="D14" s="67">
        <v>126510</v>
      </c>
      <c r="E14" s="684"/>
      <c r="F14" s="68"/>
      <c r="G14" s="68"/>
      <c r="H14" s="25"/>
      <c r="I14" s="696">
        <f t="shared" si="1"/>
        <v>126510</v>
      </c>
    </row>
    <row r="15" spans="1:9" ht="22.5" customHeight="1" thickBot="1">
      <c r="A15" s="201"/>
      <c r="B15" s="64" t="s">
        <v>684</v>
      </c>
      <c r="C15" s="497">
        <v>2014</v>
      </c>
      <c r="D15" s="65">
        <v>22546</v>
      </c>
      <c r="E15" s="66">
        <v>357899</v>
      </c>
      <c r="F15" s="26"/>
      <c r="G15" s="26"/>
      <c r="H15" s="24"/>
      <c r="I15" s="696">
        <f t="shared" si="1"/>
        <v>380445</v>
      </c>
    </row>
    <row r="16" spans="1:10" ht="19.5" customHeight="1" thickBot="1">
      <c r="A16" s="201"/>
      <c r="B16" s="207" t="s">
        <v>192</v>
      </c>
      <c r="C16" s="492"/>
      <c r="D16" s="486"/>
      <c r="E16" s="487"/>
      <c r="F16" s="488"/>
      <c r="G16" s="488"/>
      <c r="H16" s="489"/>
      <c r="I16" s="696">
        <f t="shared" si="1"/>
        <v>0</v>
      </c>
      <c r="J16" s="498"/>
    </row>
    <row r="17" spans="1:10" ht="19.5" customHeight="1" thickBot="1">
      <c r="A17" s="201"/>
      <c r="B17" s="697"/>
      <c r="C17" s="526"/>
      <c r="D17" s="698"/>
      <c r="E17" s="699"/>
      <c r="F17" s="68"/>
      <c r="G17" s="68"/>
      <c r="H17" s="25"/>
      <c r="I17" s="696">
        <f t="shared" si="1"/>
        <v>0</v>
      </c>
      <c r="J17" s="498"/>
    </row>
    <row r="18" spans="1:10" ht="19.5" customHeight="1" thickBot="1">
      <c r="A18" s="201"/>
      <c r="B18" s="64"/>
      <c r="C18" s="527"/>
      <c r="D18" s="700"/>
      <c r="E18" s="66"/>
      <c r="F18" s="26"/>
      <c r="G18" s="26"/>
      <c r="H18" s="24"/>
      <c r="I18" s="696">
        <f t="shared" si="1"/>
        <v>0</v>
      </c>
      <c r="J18" s="498"/>
    </row>
    <row r="19" spans="1:10" ht="19.5" customHeight="1" thickBot="1">
      <c r="A19" s="201"/>
      <c r="B19" s="64"/>
      <c r="C19" s="527"/>
      <c r="D19" s="700"/>
      <c r="E19" s="66"/>
      <c r="F19" s="26"/>
      <c r="G19" s="26"/>
      <c r="H19" s="24"/>
      <c r="I19" s="696">
        <f t="shared" si="1"/>
        <v>0</v>
      </c>
      <c r="J19" s="498"/>
    </row>
    <row r="20" spans="1:10" ht="19.5" customHeight="1" thickBot="1">
      <c r="A20" s="201"/>
      <c r="B20" s="64"/>
      <c r="C20" s="527"/>
      <c r="D20" s="700"/>
      <c r="E20" s="66"/>
      <c r="F20" s="68"/>
      <c r="G20" s="68"/>
      <c r="H20" s="25"/>
      <c r="I20" s="696">
        <f t="shared" si="1"/>
        <v>0</v>
      </c>
      <c r="J20" s="498"/>
    </row>
    <row r="21" spans="1:9" ht="19.5" customHeight="1" thickBot="1">
      <c r="A21" s="201"/>
      <c r="B21" s="701"/>
      <c r="C21" s="527"/>
      <c r="D21" s="700"/>
      <c r="E21" s="66"/>
      <c r="F21" s="27"/>
      <c r="G21" s="27"/>
      <c r="H21" s="702"/>
      <c r="I21" s="696">
        <f t="shared" si="1"/>
        <v>0</v>
      </c>
    </row>
    <row r="22" spans="1:9" ht="19.5" customHeight="1" thickBot="1">
      <c r="A22" s="201"/>
      <c r="B22" s="207"/>
      <c r="C22" s="492"/>
      <c r="D22" s="486"/>
      <c r="E22" s="487"/>
      <c r="F22" s="488"/>
      <c r="G22" s="488"/>
      <c r="H22" s="489"/>
      <c r="I22" s="696">
        <f t="shared" si="1"/>
        <v>0</v>
      </c>
    </row>
    <row r="23" spans="1:9" ht="19.5" customHeight="1" thickBot="1">
      <c r="A23" s="889" t="s">
        <v>52</v>
      </c>
      <c r="B23" s="890"/>
      <c r="C23" s="108"/>
      <c r="D23" s="696">
        <f>SUM(D6:D22)</f>
        <v>157471.775</v>
      </c>
      <c r="E23" s="703">
        <f>SUM(E6:E22)</f>
        <v>362227</v>
      </c>
      <c r="F23" s="704">
        <f>SUM(F6:F22)</f>
        <v>74791</v>
      </c>
      <c r="G23" s="704">
        <f>SUM(G6:G22)</f>
        <v>660</v>
      </c>
      <c r="H23" s="705">
        <f>SUM(H6:H22)</f>
        <v>571</v>
      </c>
      <c r="I23" s="696">
        <f>SUM(I7:I22)</f>
        <v>595720.775</v>
      </c>
    </row>
    <row r="25" spans="2:8" ht="15">
      <c r="B25" s="119" t="s">
        <v>674</v>
      </c>
      <c r="C25" s="119"/>
      <c r="D25" s="119"/>
      <c r="E25" s="119"/>
      <c r="F25" s="119"/>
      <c r="G25" s="119"/>
      <c r="H25" s="119"/>
    </row>
    <row r="27" ht="15.75">
      <c r="B27" s="499"/>
    </row>
    <row r="28" spans="2:8" ht="15.75">
      <c r="B28" s="499"/>
      <c r="C28" s="500"/>
      <c r="D28" s="500"/>
      <c r="E28" s="500"/>
      <c r="F28" s="500"/>
      <c r="G28" s="500"/>
      <c r="H28" s="500"/>
    </row>
    <row r="29" spans="2:3" ht="12.75">
      <c r="B29" s="500"/>
      <c r="C29" s="41"/>
    </row>
    <row r="30" spans="2:3" ht="12.75">
      <c r="B30" s="500"/>
      <c r="C30" s="41"/>
    </row>
    <row r="31" spans="2:3" ht="12.75">
      <c r="B31" s="500"/>
      <c r="C31" s="501"/>
    </row>
    <row r="32" spans="2:3" ht="12.75">
      <c r="B32" s="500"/>
      <c r="C32" s="41"/>
    </row>
    <row r="33" spans="2:3" ht="12.75">
      <c r="B33" s="500"/>
      <c r="C33" s="41"/>
    </row>
    <row r="34" spans="2:3" ht="12.75">
      <c r="B34" s="500"/>
      <c r="C34" s="41"/>
    </row>
    <row r="35" spans="2:3" ht="12.75">
      <c r="B35" s="500"/>
      <c r="C35" s="41"/>
    </row>
    <row r="36" spans="2:3" ht="12.75">
      <c r="B36" s="500"/>
      <c r="C36" s="41"/>
    </row>
    <row r="37" spans="2:3" ht="12.75">
      <c r="B37" s="500"/>
      <c r="C37" s="41"/>
    </row>
    <row r="38" spans="2:3" ht="17.25" customHeight="1">
      <c r="B38" s="502"/>
      <c r="C38" s="501"/>
    </row>
    <row r="39" ht="12.75">
      <c r="B39" s="500"/>
    </row>
    <row r="40" spans="2:3" ht="12.75">
      <c r="B40" s="503"/>
      <c r="C40" s="501"/>
    </row>
    <row r="41" spans="3:4" ht="12.75">
      <c r="C41" s="41"/>
      <c r="D41" s="41"/>
    </row>
    <row r="42" spans="3:4" ht="12.75">
      <c r="C42" s="41"/>
      <c r="D42" s="41"/>
    </row>
    <row r="43" spans="3:4" ht="12.75">
      <c r="C43" s="41"/>
      <c r="D43" s="41"/>
    </row>
    <row r="45" spans="2:3" ht="12.75">
      <c r="B45" s="503"/>
      <c r="C45" s="501"/>
    </row>
    <row r="46" ht="12.75">
      <c r="D46" s="41"/>
    </row>
    <row r="47" ht="12.75">
      <c r="D47" s="41"/>
    </row>
    <row r="48" ht="12.75">
      <c r="D48" s="41"/>
    </row>
  </sheetData>
  <sheetProtection/>
  <mergeCells count="8">
    <mergeCell ref="A1:I1"/>
    <mergeCell ref="A23:B23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8" r:id="rId1"/>
  <headerFooter alignWithMargins="0">
    <oddHeader xml:space="preserve">&amp;R36. melléklet a 27/2015.(XI.2.) önkormányzati rendelethez   TÁJÉKOZTATÓ TÁBLA  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Munka119">
    <tabColor rgb="FF92D050"/>
  </sheetPr>
  <dimension ref="A1:P82"/>
  <sheetViews>
    <sheetView workbookViewId="0" topLeftCell="A7">
      <selection activeCell="N32" sqref="N32"/>
    </sheetView>
  </sheetViews>
  <sheetFormatPr defaultColWidth="9.00390625" defaultRowHeight="12.75"/>
  <cols>
    <col min="1" max="1" width="4.875" style="89" customWidth="1"/>
    <col min="2" max="2" width="31.125" style="102" customWidth="1"/>
    <col min="3" max="4" width="9.00390625" style="102" customWidth="1"/>
    <col min="5" max="5" width="9.50390625" style="102" customWidth="1"/>
    <col min="6" max="6" width="8.875" style="102" customWidth="1"/>
    <col min="7" max="7" width="8.625" style="102" customWidth="1"/>
    <col min="8" max="8" width="8.875" style="102" customWidth="1"/>
    <col min="9" max="9" width="8.125" style="102" customWidth="1"/>
    <col min="10" max="14" width="9.50390625" style="102" customWidth="1"/>
    <col min="15" max="15" width="12.625" style="89" customWidth="1"/>
    <col min="16" max="16384" width="9.375" style="102" customWidth="1"/>
  </cols>
  <sheetData>
    <row r="1" spans="1:15" ht="31.5" customHeight="1">
      <c r="A1" s="901" t="s">
        <v>554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</row>
    <row r="2" ht="16.5" thickBot="1">
      <c r="O2" s="3" t="s">
        <v>54</v>
      </c>
    </row>
    <row r="3" spans="1:15" s="89" customFormat="1" ht="25.5" customHeight="1" thickBot="1">
      <c r="A3" s="86" t="s">
        <v>15</v>
      </c>
      <c r="B3" s="87" t="s">
        <v>64</v>
      </c>
      <c r="C3" s="87" t="s">
        <v>73</v>
      </c>
      <c r="D3" s="87" t="s">
        <v>74</v>
      </c>
      <c r="E3" s="87" t="s">
        <v>75</v>
      </c>
      <c r="F3" s="87" t="s">
        <v>76</v>
      </c>
      <c r="G3" s="87" t="s">
        <v>77</v>
      </c>
      <c r="H3" s="87" t="s">
        <v>78</v>
      </c>
      <c r="I3" s="87" t="s">
        <v>79</v>
      </c>
      <c r="J3" s="87" t="s">
        <v>80</v>
      </c>
      <c r="K3" s="87" t="s">
        <v>81</v>
      </c>
      <c r="L3" s="87" t="s">
        <v>82</v>
      </c>
      <c r="M3" s="87" t="s">
        <v>83</v>
      </c>
      <c r="N3" s="87" t="s">
        <v>84</v>
      </c>
      <c r="O3" s="88" t="s">
        <v>52</v>
      </c>
    </row>
    <row r="4" spans="1:15" s="91" customFormat="1" ht="15" customHeight="1" thickBot="1">
      <c r="A4" s="90" t="s">
        <v>17</v>
      </c>
      <c r="B4" s="898" t="s">
        <v>57</v>
      </c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900"/>
    </row>
    <row r="5" spans="1:15" s="91" customFormat="1" ht="22.5">
      <c r="A5" s="92" t="s">
        <v>18</v>
      </c>
      <c r="B5" s="365" t="s">
        <v>354</v>
      </c>
      <c r="C5" s="788">
        <v>79540</v>
      </c>
      <c r="D5" s="788">
        <v>81619</v>
      </c>
      <c r="E5" s="788">
        <v>79488</v>
      </c>
      <c r="F5" s="788">
        <v>76238</v>
      </c>
      <c r="G5" s="788">
        <v>76238</v>
      </c>
      <c r="H5" s="788">
        <v>76238</v>
      </c>
      <c r="I5" s="788">
        <v>94238</v>
      </c>
      <c r="J5" s="788">
        <v>83739</v>
      </c>
      <c r="K5" s="788">
        <v>94124</v>
      </c>
      <c r="L5" s="788">
        <v>89828</v>
      </c>
      <c r="M5" s="788">
        <v>131838</v>
      </c>
      <c r="N5" s="788">
        <v>76338</v>
      </c>
      <c r="O5" s="789">
        <f aca="true" t="shared" si="0" ref="O5:O14">SUM(C5:N5)</f>
        <v>1039466</v>
      </c>
    </row>
    <row r="6" spans="1:15" s="95" customFormat="1" ht="22.5">
      <c r="A6" s="93" t="s">
        <v>19</v>
      </c>
      <c r="B6" s="210" t="s">
        <v>398</v>
      </c>
      <c r="C6" s="643"/>
      <c r="D6" s="643"/>
      <c r="E6" s="643">
        <v>75140</v>
      </c>
      <c r="F6" s="643">
        <v>44000</v>
      </c>
      <c r="G6" s="643">
        <v>45742</v>
      </c>
      <c r="H6" s="643">
        <v>125140</v>
      </c>
      <c r="I6" s="643">
        <v>44000</v>
      </c>
      <c r="J6" s="643">
        <v>48500</v>
      </c>
      <c r="K6" s="643">
        <v>132649</v>
      </c>
      <c r="L6" s="643">
        <v>18447</v>
      </c>
      <c r="M6" s="643">
        <v>1513</v>
      </c>
      <c r="N6" s="643">
        <v>70639</v>
      </c>
      <c r="O6" s="790">
        <f t="shared" si="0"/>
        <v>605770</v>
      </c>
    </row>
    <row r="7" spans="1:15" s="95" customFormat="1" ht="22.5">
      <c r="A7" s="93" t="s">
        <v>20</v>
      </c>
      <c r="B7" s="209" t="s">
        <v>399</v>
      </c>
      <c r="C7" s="644"/>
      <c r="D7" s="644"/>
      <c r="E7" s="644">
        <v>6425</v>
      </c>
      <c r="F7" s="644">
        <v>80000</v>
      </c>
      <c r="G7" s="644"/>
      <c r="H7" s="644"/>
      <c r="I7" s="644">
        <v>105000</v>
      </c>
      <c r="J7" s="644">
        <v>18925</v>
      </c>
      <c r="K7" s="644">
        <v>81668</v>
      </c>
      <c r="L7" s="644">
        <v>45251</v>
      </c>
      <c r="M7" s="644">
        <v>18926</v>
      </c>
      <c r="N7" s="644">
        <v>64840</v>
      </c>
      <c r="O7" s="790">
        <f t="shared" si="0"/>
        <v>421035</v>
      </c>
    </row>
    <row r="8" spans="1:15" s="95" customFormat="1" ht="13.5" customHeight="1">
      <c r="A8" s="93" t="s">
        <v>21</v>
      </c>
      <c r="B8" s="208" t="s">
        <v>161</v>
      </c>
      <c r="C8" s="643">
        <v>3000</v>
      </c>
      <c r="D8" s="643">
        <v>4000</v>
      </c>
      <c r="E8" s="643">
        <v>115000</v>
      </c>
      <c r="F8" s="643">
        <v>9000</v>
      </c>
      <c r="G8" s="643">
        <v>4000</v>
      </c>
      <c r="H8" s="643">
        <v>3000</v>
      </c>
      <c r="I8" s="643">
        <v>4000</v>
      </c>
      <c r="J8" s="643">
        <v>3000</v>
      </c>
      <c r="K8" s="643">
        <v>118000</v>
      </c>
      <c r="L8" s="643">
        <v>9000</v>
      </c>
      <c r="M8" s="643">
        <v>3863</v>
      </c>
      <c r="N8" s="643">
        <v>19000</v>
      </c>
      <c r="O8" s="790">
        <f t="shared" si="0"/>
        <v>294863</v>
      </c>
    </row>
    <row r="9" spans="1:15" s="95" customFormat="1" ht="13.5" customHeight="1">
      <c r="A9" s="93" t="s">
        <v>22</v>
      </c>
      <c r="B9" s="208" t="s">
        <v>400</v>
      </c>
      <c r="C9" s="643">
        <v>38000</v>
      </c>
      <c r="D9" s="643">
        <v>35000</v>
      </c>
      <c r="E9" s="643">
        <v>39000</v>
      </c>
      <c r="F9" s="643">
        <v>37918</v>
      </c>
      <c r="G9" s="643">
        <v>35000</v>
      </c>
      <c r="H9" s="643">
        <v>33000</v>
      </c>
      <c r="I9" s="643">
        <v>32000</v>
      </c>
      <c r="J9" s="643">
        <v>35000</v>
      </c>
      <c r="K9" s="643">
        <v>42929</v>
      </c>
      <c r="L9" s="643">
        <v>55624</v>
      </c>
      <c r="M9" s="643">
        <v>40322</v>
      </c>
      <c r="N9" s="643">
        <v>36869</v>
      </c>
      <c r="O9" s="790">
        <f t="shared" si="0"/>
        <v>460662</v>
      </c>
    </row>
    <row r="10" spans="1:15" s="95" customFormat="1" ht="13.5" customHeight="1">
      <c r="A10" s="93" t="s">
        <v>23</v>
      </c>
      <c r="B10" s="208" t="s">
        <v>8</v>
      </c>
      <c r="C10" s="643"/>
      <c r="D10" s="643">
        <v>5400</v>
      </c>
      <c r="E10" s="643"/>
      <c r="F10" s="643"/>
      <c r="G10" s="643"/>
      <c r="H10" s="643">
        <v>518</v>
      </c>
      <c r="I10" s="643"/>
      <c r="J10" s="643"/>
      <c r="K10" s="643"/>
      <c r="L10" s="643"/>
      <c r="M10" s="643">
        <v>680</v>
      </c>
      <c r="N10" s="643"/>
      <c r="O10" s="790">
        <f t="shared" si="0"/>
        <v>6598</v>
      </c>
    </row>
    <row r="11" spans="1:15" s="95" customFormat="1" ht="13.5" customHeight="1">
      <c r="A11" s="93" t="s">
        <v>24</v>
      </c>
      <c r="B11" s="208" t="s">
        <v>356</v>
      </c>
      <c r="C11" s="643">
        <v>1136</v>
      </c>
      <c r="D11" s="643">
        <v>1136</v>
      </c>
      <c r="E11" s="643">
        <v>1146</v>
      </c>
      <c r="F11" s="643">
        <v>1136</v>
      </c>
      <c r="G11" s="643">
        <v>1146</v>
      </c>
      <c r="H11" s="643">
        <v>1346</v>
      </c>
      <c r="I11" s="643">
        <v>1136</v>
      </c>
      <c r="J11" s="643">
        <v>3346</v>
      </c>
      <c r="K11" s="643">
        <v>1146</v>
      </c>
      <c r="L11" s="643">
        <v>2522</v>
      </c>
      <c r="M11" s="643">
        <v>50</v>
      </c>
      <c r="N11" s="643">
        <v>840</v>
      </c>
      <c r="O11" s="790">
        <f t="shared" si="0"/>
        <v>16086</v>
      </c>
    </row>
    <row r="12" spans="1:15" s="95" customFormat="1" ht="22.5">
      <c r="A12" s="93" t="s">
        <v>25</v>
      </c>
      <c r="B12" s="210" t="s">
        <v>386</v>
      </c>
      <c r="C12" s="643"/>
      <c r="D12" s="643"/>
      <c r="E12" s="643">
        <v>1880</v>
      </c>
      <c r="F12" s="643"/>
      <c r="G12" s="643">
        <v>900</v>
      </c>
      <c r="H12" s="643"/>
      <c r="I12" s="643">
        <v>1000</v>
      </c>
      <c r="J12" s="643"/>
      <c r="K12" s="643"/>
      <c r="L12" s="643"/>
      <c r="M12" s="643"/>
      <c r="N12" s="643"/>
      <c r="O12" s="790">
        <f t="shared" si="0"/>
        <v>3780</v>
      </c>
    </row>
    <row r="13" spans="1:15" s="95" customFormat="1" ht="13.5" customHeight="1" thickBot="1">
      <c r="A13" s="93" t="s">
        <v>26</v>
      </c>
      <c r="B13" s="208" t="s">
        <v>9</v>
      </c>
      <c r="C13" s="94">
        <v>192441</v>
      </c>
      <c r="D13" s="94">
        <v>20000</v>
      </c>
      <c r="E13" s="94"/>
      <c r="F13" s="94">
        <v>5000</v>
      </c>
      <c r="G13" s="94">
        <v>15000</v>
      </c>
      <c r="H13" s="94">
        <v>15000</v>
      </c>
      <c r="I13" s="94">
        <v>15000</v>
      </c>
      <c r="J13" s="94">
        <v>15000</v>
      </c>
      <c r="K13" s="94">
        <v>15000</v>
      </c>
      <c r="L13" s="94"/>
      <c r="M13" s="94"/>
      <c r="N13" s="643"/>
      <c r="O13" s="790">
        <f t="shared" si="0"/>
        <v>292441</v>
      </c>
    </row>
    <row r="14" spans="1:15" s="91" customFormat="1" ht="15.75" customHeight="1" thickBot="1">
      <c r="A14" s="90" t="s">
        <v>27</v>
      </c>
      <c r="B14" s="38" t="s">
        <v>111</v>
      </c>
      <c r="C14" s="96">
        <f aca="true" t="shared" si="1" ref="C14:N14">SUM(C5:C13)</f>
        <v>314117</v>
      </c>
      <c r="D14" s="96">
        <f t="shared" si="1"/>
        <v>147155</v>
      </c>
      <c r="E14" s="96">
        <f t="shared" si="1"/>
        <v>318079</v>
      </c>
      <c r="F14" s="96">
        <f t="shared" si="1"/>
        <v>253292</v>
      </c>
      <c r="G14" s="96">
        <f t="shared" si="1"/>
        <v>178026</v>
      </c>
      <c r="H14" s="96">
        <f t="shared" si="1"/>
        <v>254242</v>
      </c>
      <c r="I14" s="96">
        <f t="shared" si="1"/>
        <v>296374</v>
      </c>
      <c r="J14" s="96">
        <f t="shared" si="1"/>
        <v>207510</v>
      </c>
      <c r="K14" s="96">
        <f t="shared" si="1"/>
        <v>485516</v>
      </c>
      <c r="L14" s="96">
        <f t="shared" si="1"/>
        <v>220672</v>
      </c>
      <c r="M14" s="96">
        <f t="shared" si="1"/>
        <v>197192</v>
      </c>
      <c r="N14" s="96">
        <f t="shared" si="1"/>
        <v>268526</v>
      </c>
      <c r="O14" s="97">
        <f t="shared" si="0"/>
        <v>3140701</v>
      </c>
    </row>
    <row r="15" spans="1:15" s="91" customFormat="1" ht="15" customHeight="1" thickBot="1">
      <c r="A15" s="90" t="s">
        <v>28</v>
      </c>
      <c r="B15" s="898" t="s">
        <v>58</v>
      </c>
      <c r="C15" s="899"/>
      <c r="D15" s="899"/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900"/>
    </row>
    <row r="16" spans="1:15" s="95" customFormat="1" ht="13.5" customHeight="1">
      <c r="A16" s="98" t="s">
        <v>29</v>
      </c>
      <c r="B16" s="211" t="s">
        <v>65</v>
      </c>
      <c r="C16" s="644">
        <v>65000</v>
      </c>
      <c r="D16" s="644">
        <v>65000</v>
      </c>
      <c r="E16" s="644">
        <v>65298</v>
      </c>
      <c r="F16" s="644">
        <v>102500</v>
      </c>
      <c r="G16" s="644">
        <v>104604</v>
      </c>
      <c r="H16" s="644">
        <v>102500</v>
      </c>
      <c r="I16" s="644">
        <v>105500</v>
      </c>
      <c r="J16" s="644">
        <v>105500</v>
      </c>
      <c r="K16" s="644">
        <v>121747</v>
      </c>
      <c r="L16" s="644">
        <v>89615</v>
      </c>
      <c r="M16" s="644">
        <v>68575</v>
      </c>
      <c r="N16" s="644">
        <v>58488</v>
      </c>
      <c r="O16" s="791">
        <f aca="true" t="shared" si="2" ref="O16:O26">SUM(C16:N16)</f>
        <v>1054327</v>
      </c>
    </row>
    <row r="17" spans="1:15" s="95" customFormat="1" ht="27" customHeight="1">
      <c r="A17" s="93" t="s">
        <v>30</v>
      </c>
      <c r="B17" s="210" t="s">
        <v>170</v>
      </c>
      <c r="C17" s="643">
        <v>17737</v>
      </c>
      <c r="D17" s="643">
        <v>17000</v>
      </c>
      <c r="E17" s="643">
        <v>17079</v>
      </c>
      <c r="F17" s="643">
        <v>23000</v>
      </c>
      <c r="G17" s="643">
        <v>22815</v>
      </c>
      <c r="H17" s="643">
        <v>22800</v>
      </c>
      <c r="I17" s="643">
        <v>22800</v>
      </c>
      <c r="J17" s="643">
        <v>23100</v>
      </c>
      <c r="K17" s="643">
        <v>27534</v>
      </c>
      <c r="L17" s="643">
        <v>18644</v>
      </c>
      <c r="M17" s="643">
        <v>17566</v>
      </c>
      <c r="N17" s="643">
        <v>15961</v>
      </c>
      <c r="O17" s="790">
        <f t="shared" si="2"/>
        <v>246036</v>
      </c>
    </row>
    <row r="18" spans="1:15" s="95" customFormat="1" ht="13.5" customHeight="1">
      <c r="A18" s="93" t="s">
        <v>31</v>
      </c>
      <c r="B18" s="208" t="s">
        <v>138</v>
      </c>
      <c r="C18" s="643">
        <v>74000</v>
      </c>
      <c r="D18" s="643">
        <v>73000</v>
      </c>
      <c r="E18" s="643">
        <v>73000</v>
      </c>
      <c r="F18" s="643">
        <v>77000</v>
      </c>
      <c r="G18" s="643">
        <v>75190</v>
      </c>
      <c r="H18" s="643">
        <v>72000</v>
      </c>
      <c r="I18" s="643">
        <v>56000</v>
      </c>
      <c r="J18" s="643">
        <v>62000</v>
      </c>
      <c r="K18" s="643">
        <v>76634</v>
      </c>
      <c r="L18" s="643">
        <v>109624</v>
      </c>
      <c r="M18" s="643">
        <v>103398</v>
      </c>
      <c r="N18" s="643">
        <v>74914</v>
      </c>
      <c r="O18" s="790">
        <f t="shared" si="2"/>
        <v>926760</v>
      </c>
    </row>
    <row r="19" spans="1:15" s="95" customFormat="1" ht="13.5" customHeight="1">
      <c r="A19" s="93" t="s">
        <v>32</v>
      </c>
      <c r="B19" s="208" t="s">
        <v>171</v>
      </c>
      <c r="C19" s="643">
        <v>11200</v>
      </c>
      <c r="D19" s="643">
        <v>13887</v>
      </c>
      <c r="E19" s="643">
        <v>11300</v>
      </c>
      <c r="F19" s="643">
        <v>11200</v>
      </c>
      <c r="G19" s="643">
        <v>11300</v>
      </c>
      <c r="H19" s="643">
        <v>11200</v>
      </c>
      <c r="I19" s="643">
        <v>11200</v>
      </c>
      <c r="J19" s="643">
        <v>11300</v>
      </c>
      <c r="K19" s="643">
        <v>4600</v>
      </c>
      <c r="L19" s="643">
        <v>4600</v>
      </c>
      <c r="M19" s="643">
        <v>4000</v>
      </c>
      <c r="N19" s="643">
        <v>4000</v>
      </c>
      <c r="O19" s="790">
        <f t="shared" si="2"/>
        <v>109787</v>
      </c>
    </row>
    <row r="20" spans="1:15" s="95" customFormat="1" ht="13.5" customHeight="1">
      <c r="A20" s="93" t="s">
        <v>33</v>
      </c>
      <c r="B20" s="208" t="s">
        <v>10</v>
      </c>
      <c r="C20" s="643">
        <v>12900</v>
      </c>
      <c r="D20" s="643">
        <v>13000</v>
      </c>
      <c r="E20" s="643">
        <v>20763</v>
      </c>
      <c r="F20" s="643">
        <v>12800</v>
      </c>
      <c r="G20" s="643">
        <v>13040</v>
      </c>
      <c r="H20" s="643">
        <v>14376</v>
      </c>
      <c r="I20" s="643">
        <v>13100</v>
      </c>
      <c r="J20" s="643">
        <v>15443</v>
      </c>
      <c r="K20" s="643">
        <v>15343</v>
      </c>
      <c r="L20" s="643">
        <v>18630</v>
      </c>
      <c r="M20" s="643">
        <v>18343</v>
      </c>
      <c r="N20" s="643">
        <v>18822</v>
      </c>
      <c r="O20" s="790">
        <f t="shared" si="2"/>
        <v>186560</v>
      </c>
    </row>
    <row r="21" spans="1:16" s="95" customFormat="1" ht="13.5" customHeight="1">
      <c r="A21" s="93" t="s">
        <v>34</v>
      </c>
      <c r="B21" s="208" t="s">
        <v>197</v>
      </c>
      <c r="C21" s="643"/>
      <c r="D21" s="643">
        <v>1400</v>
      </c>
      <c r="E21" s="643">
        <v>9806</v>
      </c>
      <c r="F21" s="643">
        <v>1500</v>
      </c>
      <c r="G21" s="643">
        <v>6400</v>
      </c>
      <c r="H21" s="643">
        <v>6400</v>
      </c>
      <c r="I21" s="643">
        <v>6500</v>
      </c>
      <c r="J21" s="643">
        <v>28173</v>
      </c>
      <c r="K21" s="643">
        <v>72082</v>
      </c>
      <c r="L21" s="643">
        <v>2619</v>
      </c>
      <c r="M21" s="643">
        <v>24400</v>
      </c>
      <c r="N21" s="643">
        <v>2356</v>
      </c>
      <c r="O21" s="790">
        <f t="shared" si="2"/>
        <v>161636</v>
      </c>
      <c r="P21" s="781"/>
    </row>
    <row r="22" spans="1:15" s="95" customFormat="1" ht="15.75">
      <c r="A22" s="93" t="s">
        <v>35</v>
      </c>
      <c r="B22" s="210" t="s">
        <v>174</v>
      </c>
      <c r="C22" s="643"/>
      <c r="D22" s="643">
        <v>1000</v>
      </c>
      <c r="E22" s="643">
        <v>2000</v>
      </c>
      <c r="F22" s="643">
        <v>45000</v>
      </c>
      <c r="G22" s="643">
        <v>45035</v>
      </c>
      <c r="H22" s="643">
        <v>60000</v>
      </c>
      <c r="I22" s="643">
        <v>44000</v>
      </c>
      <c r="J22" s="643">
        <v>34427</v>
      </c>
      <c r="K22" s="643">
        <v>5270</v>
      </c>
      <c r="L22" s="643">
        <v>2000</v>
      </c>
      <c r="M22" s="643">
        <v>1000</v>
      </c>
      <c r="N22" s="643">
        <v>3403</v>
      </c>
      <c r="O22" s="790">
        <f t="shared" si="2"/>
        <v>243135</v>
      </c>
    </row>
    <row r="23" spans="1:15" s="95" customFormat="1" ht="13.5" customHeight="1">
      <c r="A23" s="93" t="s">
        <v>36</v>
      </c>
      <c r="B23" s="208" t="s">
        <v>200</v>
      </c>
      <c r="C23" s="643"/>
      <c r="D23" s="643">
        <v>1500</v>
      </c>
      <c r="E23" s="643">
        <v>1700</v>
      </c>
      <c r="F23" s="643">
        <v>1800</v>
      </c>
      <c r="G23" s="643">
        <v>1718</v>
      </c>
      <c r="H23" s="643">
        <v>2000</v>
      </c>
      <c r="I23" s="643">
        <v>1700</v>
      </c>
      <c r="J23" s="643">
        <v>1600</v>
      </c>
      <c r="K23" s="643">
        <v>1600</v>
      </c>
      <c r="L23" s="643">
        <v>1600</v>
      </c>
      <c r="M23" s="643">
        <v>1600</v>
      </c>
      <c r="N23" s="643">
        <v>1594</v>
      </c>
      <c r="O23" s="790">
        <f t="shared" si="2"/>
        <v>18412</v>
      </c>
    </row>
    <row r="24" spans="1:15" s="95" customFormat="1" ht="13.5" customHeight="1">
      <c r="A24" s="93" t="s">
        <v>37</v>
      </c>
      <c r="B24" s="208" t="s">
        <v>49</v>
      </c>
      <c r="C24" s="643"/>
      <c r="D24" s="643"/>
      <c r="E24" s="643"/>
      <c r="F24" s="643">
        <v>2000</v>
      </c>
      <c r="G24" s="643">
        <v>8000</v>
      </c>
      <c r="H24" s="643">
        <v>5500</v>
      </c>
      <c r="I24" s="643">
        <v>8980</v>
      </c>
      <c r="J24" s="643">
        <v>4500</v>
      </c>
      <c r="K24" s="643">
        <v>5543</v>
      </c>
      <c r="L24" s="643">
        <v>7582</v>
      </c>
      <c r="M24" s="643">
        <v>17197</v>
      </c>
      <c r="N24" s="643">
        <v>2998</v>
      </c>
      <c r="O24" s="790">
        <f t="shared" si="2"/>
        <v>62300</v>
      </c>
    </row>
    <row r="25" spans="1:15" s="95" customFormat="1" ht="13.5" customHeight="1" thickBot="1">
      <c r="A25" s="93" t="s">
        <v>38</v>
      </c>
      <c r="B25" s="208" t="s">
        <v>11</v>
      </c>
      <c r="C25" s="94">
        <v>27420</v>
      </c>
      <c r="D25" s="94"/>
      <c r="E25" s="94">
        <v>700</v>
      </c>
      <c r="F25" s="643"/>
      <c r="G25" s="94"/>
      <c r="H25" s="94">
        <v>750</v>
      </c>
      <c r="I25" s="94">
        <v>1157</v>
      </c>
      <c r="J25" s="94"/>
      <c r="K25" s="94">
        <v>70750</v>
      </c>
      <c r="L25" s="94">
        <v>219</v>
      </c>
      <c r="M25" s="94"/>
      <c r="N25" s="94">
        <v>30752</v>
      </c>
      <c r="O25" s="790">
        <f t="shared" si="2"/>
        <v>131748</v>
      </c>
    </row>
    <row r="26" spans="1:15" s="91" customFormat="1" ht="15.75" customHeight="1" thickBot="1">
      <c r="A26" s="99" t="s">
        <v>39</v>
      </c>
      <c r="B26" s="38" t="s">
        <v>112</v>
      </c>
      <c r="C26" s="96">
        <f aca="true" t="shared" si="3" ref="C26:N26">SUM(C16:C25)</f>
        <v>208257</v>
      </c>
      <c r="D26" s="96">
        <f t="shared" si="3"/>
        <v>185787</v>
      </c>
      <c r="E26" s="96">
        <f t="shared" si="3"/>
        <v>201646</v>
      </c>
      <c r="F26" s="96">
        <f t="shared" si="3"/>
        <v>276800</v>
      </c>
      <c r="G26" s="96">
        <f t="shared" si="3"/>
        <v>288102</v>
      </c>
      <c r="H26" s="96">
        <f t="shared" si="3"/>
        <v>297526</v>
      </c>
      <c r="I26" s="96">
        <f t="shared" si="3"/>
        <v>270937</v>
      </c>
      <c r="J26" s="96">
        <f t="shared" si="3"/>
        <v>286043</v>
      </c>
      <c r="K26" s="96">
        <f t="shared" si="3"/>
        <v>401103</v>
      </c>
      <c r="L26" s="96">
        <f t="shared" si="3"/>
        <v>255133</v>
      </c>
      <c r="M26" s="96">
        <f t="shared" si="3"/>
        <v>256079</v>
      </c>
      <c r="N26" s="96">
        <f t="shared" si="3"/>
        <v>213288</v>
      </c>
      <c r="O26" s="97">
        <f t="shared" si="2"/>
        <v>3140701</v>
      </c>
    </row>
    <row r="27" spans="1:15" ht="16.5" thickBot="1">
      <c r="A27" s="99" t="s">
        <v>40</v>
      </c>
      <c r="B27" s="212" t="s">
        <v>113</v>
      </c>
      <c r="C27" s="100">
        <f aca="true" t="shared" si="4" ref="C27:O27">C14-C26</f>
        <v>105860</v>
      </c>
      <c r="D27" s="100">
        <f t="shared" si="4"/>
        <v>-38632</v>
      </c>
      <c r="E27" s="100">
        <f t="shared" si="4"/>
        <v>116433</v>
      </c>
      <c r="F27" s="100">
        <f t="shared" si="4"/>
        <v>-23508</v>
      </c>
      <c r="G27" s="100">
        <f t="shared" si="4"/>
        <v>-110076</v>
      </c>
      <c r="H27" s="100">
        <f t="shared" si="4"/>
        <v>-43284</v>
      </c>
      <c r="I27" s="100">
        <f t="shared" si="4"/>
        <v>25437</v>
      </c>
      <c r="J27" s="100">
        <f t="shared" si="4"/>
        <v>-78533</v>
      </c>
      <c r="K27" s="100">
        <f t="shared" si="4"/>
        <v>84413</v>
      </c>
      <c r="L27" s="100">
        <f t="shared" si="4"/>
        <v>-34461</v>
      </c>
      <c r="M27" s="100">
        <f t="shared" si="4"/>
        <v>-58887</v>
      </c>
      <c r="N27" s="100">
        <f t="shared" si="4"/>
        <v>55238</v>
      </c>
      <c r="O27" s="101">
        <f t="shared" si="4"/>
        <v>0</v>
      </c>
    </row>
    <row r="28" ht="15.75">
      <c r="A28" s="103"/>
    </row>
    <row r="29" spans="2:15" ht="15.75">
      <c r="B29" s="104"/>
      <c r="C29" s="105"/>
      <c r="D29" s="105"/>
      <c r="O29" s="102"/>
    </row>
    <row r="30" ht="15.75">
      <c r="O30" s="102"/>
    </row>
    <row r="31" ht="15.75">
      <c r="O31" s="102"/>
    </row>
    <row r="32" ht="15.75">
      <c r="O32" s="102"/>
    </row>
    <row r="33" ht="15.75">
      <c r="O33" s="102"/>
    </row>
    <row r="34" ht="15.75">
      <c r="O34" s="102"/>
    </row>
    <row r="35" ht="15.75">
      <c r="O35" s="102"/>
    </row>
    <row r="36" ht="15.75">
      <c r="O36" s="102"/>
    </row>
    <row r="37" ht="15.75">
      <c r="O37" s="102"/>
    </row>
    <row r="38" ht="15.75">
      <c r="O38" s="102"/>
    </row>
    <row r="39" ht="15.75">
      <c r="O39" s="102"/>
    </row>
    <row r="40" ht="15.75">
      <c r="O40" s="102"/>
    </row>
    <row r="41" ht="15.75">
      <c r="O41" s="102"/>
    </row>
    <row r="42" ht="15.75">
      <c r="O42" s="102"/>
    </row>
    <row r="43" ht="15.75">
      <c r="O43" s="102"/>
    </row>
    <row r="44" ht="15.75">
      <c r="O44" s="102"/>
    </row>
    <row r="45" ht="15.75">
      <c r="O45" s="102"/>
    </row>
    <row r="46" ht="15.75">
      <c r="O46" s="102"/>
    </row>
    <row r="47" ht="15.75">
      <c r="O47" s="102"/>
    </row>
    <row r="48" ht="15.75">
      <c r="O48" s="102"/>
    </row>
    <row r="49" ht="15.75">
      <c r="O49" s="102"/>
    </row>
    <row r="50" ht="15.75">
      <c r="O50" s="102"/>
    </row>
    <row r="51" ht="15.75">
      <c r="O51" s="102"/>
    </row>
    <row r="52" ht="15.75">
      <c r="O52" s="102"/>
    </row>
    <row r="53" ht="15.75">
      <c r="O53" s="102"/>
    </row>
    <row r="54" ht="15.75">
      <c r="O54" s="102"/>
    </row>
    <row r="55" ht="15.75">
      <c r="O55" s="102"/>
    </row>
    <row r="56" ht="15.75">
      <c r="O56" s="102"/>
    </row>
    <row r="57" ht="15.75">
      <c r="O57" s="102"/>
    </row>
    <row r="58" ht="15.75">
      <c r="O58" s="102"/>
    </row>
    <row r="59" ht="15.75">
      <c r="O59" s="102"/>
    </row>
    <row r="60" ht="15.75">
      <c r="O60" s="102"/>
    </row>
    <row r="61" ht="15.75">
      <c r="O61" s="102"/>
    </row>
    <row r="62" ht="15.75">
      <c r="O62" s="102"/>
    </row>
    <row r="63" ht="15.75">
      <c r="O63" s="102"/>
    </row>
    <row r="64" ht="15.75">
      <c r="O64" s="102"/>
    </row>
    <row r="65" ht="15.75">
      <c r="O65" s="102"/>
    </row>
    <row r="66" ht="15.75">
      <c r="O66" s="102"/>
    </row>
    <row r="67" ht="15.75">
      <c r="O67" s="102"/>
    </row>
    <row r="68" ht="15.75">
      <c r="O68" s="102"/>
    </row>
    <row r="69" ht="15.75">
      <c r="O69" s="102"/>
    </row>
    <row r="70" ht="15.75">
      <c r="O70" s="102"/>
    </row>
    <row r="71" ht="15.75">
      <c r="O71" s="102"/>
    </row>
    <row r="72" ht="15.75">
      <c r="O72" s="102"/>
    </row>
    <row r="73" ht="15.75">
      <c r="O73" s="102"/>
    </row>
    <row r="74" ht="15.75">
      <c r="O74" s="102"/>
    </row>
    <row r="75" ht="15.75">
      <c r="O75" s="102"/>
    </row>
    <row r="76" ht="15.75">
      <c r="O76" s="102"/>
    </row>
    <row r="77" ht="15.75">
      <c r="O77" s="102"/>
    </row>
    <row r="78" ht="15.75">
      <c r="O78" s="102"/>
    </row>
    <row r="79" ht="15.75">
      <c r="O79" s="102"/>
    </row>
    <row r="80" ht="15.75">
      <c r="O80" s="102"/>
    </row>
    <row r="81" ht="15.75">
      <c r="O81" s="102"/>
    </row>
    <row r="82" ht="15.75">
      <c r="O82" s="102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37.  melléklet a 27/2015.(XI.2.) önkormányzati rendelethez   TÁJÉKOZTATÓ TÁBLA 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Munka35">
    <pageSetUpPr fitToPage="1"/>
  </sheetPr>
  <dimension ref="A1:C35"/>
  <sheetViews>
    <sheetView workbookViewId="0" topLeftCell="A1">
      <selection activeCell="C5" sqref="C5"/>
    </sheetView>
  </sheetViews>
  <sheetFormatPr defaultColWidth="9.00390625" defaultRowHeight="12.75"/>
  <cols>
    <col min="1" max="1" width="60.125" style="504" customWidth="1"/>
    <col min="2" max="2" width="48.875" style="508" customWidth="1"/>
    <col min="3" max="3" width="16.50390625" style="504" bestFit="1" customWidth="1"/>
    <col min="4" max="16384" width="10.625" style="504" customWidth="1"/>
  </cols>
  <sheetData>
    <row r="1" spans="1:2" ht="12.75">
      <c r="A1" s="903" t="s">
        <v>778</v>
      </c>
      <c r="B1" s="903"/>
    </row>
    <row r="2" spans="1:2" ht="17.25" customHeight="1">
      <c r="A2" s="505"/>
      <c r="B2" s="706"/>
    </row>
    <row r="3" spans="1:2" ht="42" customHeight="1">
      <c r="A3" s="907" t="s">
        <v>675</v>
      </c>
      <c r="B3" s="907"/>
    </row>
    <row r="4" spans="1:2" ht="33" customHeight="1" thickBot="1">
      <c r="A4" s="506"/>
      <c r="B4" s="293" t="s">
        <v>12</v>
      </c>
    </row>
    <row r="5" spans="1:2" ht="12.75">
      <c r="A5" s="904" t="s">
        <v>64</v>
      </c>
      <c r="B5" s="904" t="s">
        <v>676</v>
      </c>
    </row>
    <row r="6" spans="1:2" ht="12.75">
      <c r="A6" s="905"/>
      <c r="B6" s="905"/>
    </row>
    <row r="7" spans="1:2" ht="13.5" thickBot="1">
      <c r="A7" s="905"/>
      <c r="B7" s="906"/>
    </row>
    <row r="8" spans="1:2" ht="23.25" customHeight="1" thickBot="1">
      <c r="A8" s="213" t="s">
        <v>51</v>
      </c>
      <c r="B8" s="507"/>
    </row>
    <row r="9" spans="1:2" ht="24" customHeight="1">
      <c r="A9" s="509"/>
      <c r="B9" s="518"/>
    </row>
    <row r="10" spans="1:2" ht="18" customHeight="1">
      <c r="A10" s="510" t="s">
        <v>460</v>
      </c>
      <c r="B10" s="519">
        <v>150269800</v>
      </c>
    </row>
    <row r="11" spans="1:2" ht="39" customHeight="1">
      <c r="A11" s="511" t="s">
        <v>461</v>
      </c>
      <c r="B11" s="519">
        <f>SUM(B12:B15)</f>
        <v>78017070</v>
      </c>
    </row>
    <row r="12" spans="1:2" ht="39" customHeight="1">
      <c r="A12" s="511" t="s">
        <v>462</v>
      </c>
      <c r="B12" s="519">
        <v>17077920</v>
      </c>
    </row>
    <row r="13" spans="1:2" ht="39" customHeight="1">
      <c r="A13" s="511" t="s">
        <v>463</v>
      </c>
      <c r="B13" s="519">
        <v>40080000</v>
      </c>
    </row>
    <row r="14" spans="1:2" ht="39" customHeight="1">
      <c r="A14" s="511" t="s">
        <v>464</v>
      </c>
      <c r="B14" s="519">
        <v>100000</v>
      </c>
    </row>
    <row r="15" spans="1:2" ht="39" customHeight="1">
      <c r="A15" s="511" t="s">
        <v>465</v>
      </c>
      <c r="B15" s="519">
        <v>20759150</v>
      </c>
    </row>
    <row r="16" spans="1:2" ht="39" customHeight="1">
      <c r="A16" s="517" t="s">
        <v>477</v>
      </c>
      <c r="B16" s="519">
        <v>137700</v>
      </c>
    </row>
    <row r="17" spans="1:2" ht="39" customHeight="1">
      <c r="A17" s="511" t="s">
        <v>466</v>
      </c>
      <c r="B17" s="519">
        <v>5384575</v>
      </c>
    </row>
    <row r="18" spans="1:2" ht="39" customHeight="1">
      <c r="A18" s="512" t="s">
        <v>677</v>
      </c>
      <c r="B18" s="707">
        <f>SUM(B10+B11+B17+B16)</f>
        <v>233809145</v>
      </c>
    </row>
    <row r="19" spans="1:2" ht="36" customHeight="1">
      <c r="A19" s="513" t="s">
        <v>467</v>
      </c>
      <c r="B19" s="792">
        <v>172597900</v>
      </c>
    </row>
    <row r="20" spans="1:2" ht="30.75" customHeight="1">
      <c r="A20" s="514" t="s">
        <v>468</v>
      </c>
      <c r="B20" s="792">
        <v>24686667</v>
      </c>
    </row>
    <row r="21" spans="1:2" ht="31.5" customHeight="1">
      <c r="A21" s="515" t="s">
        <v>469</v>
      </c>
      <c r="B21" s="707">
        <f>SUM(B19:B20)</f>
        <v>197284567</v>
      </c>
    </row>
    <row r="22" spans="1:2" ht="31.5" customHeight="1">
      <c r="A22" s="708" t="s">
        <v>678</v>
      </c>
      <c r="B22" s="519">
        <v>111295460</v>
      </c>
    </row>
    <row r="23" spans="1:2" ht="31.5" customHeight="1">
      <c r="A23" s="708" t="s">
        <v>733</v>
      </c>
      <c r="B23" s="519">
        <v>66294000</v>
      </c>
    </row>
    <row r="24" spans="1:2" ht="28.5" customHeight="1">
      <c r="A24" s="516" t="s">
        <v>470</v>
      </c>
      <c r="B24" s="792">
        <v>52775740</v>
      </c>
    </row>
    <row r="25" spans="1:2" ht="60" customHeight="1">
      <c r="A25" s="517" t="s">
        <v>679</v>
      </c>
      <c r="B25" s="519">
        <v>128643480</v>
      </c>
    </row>
    <row r="26" spans="1:2" ht="23.25" customHeight="1">
      <c r="A26" s="514" t="s">
        <v>471</v>
      </c>
      <c r="B26" s="519">
        <v>47311680</v>
      </c>
    </row>
    <row r="27" spans="1:2" ht="20.25" customHeight="1">
      <c r="A27" s="516" t="s">
        <v>472</v>
      </c>
      <c r="B27" s="519">
        <v>67480734</v>
      </c>
    </row>
    <row r="28" spans="1:3" ht="34.5" customHeight="1">
      <c r="A28" s="515" t="s">
        <v>473</v>
      </c>
      <c r="B28" s="520">
        <f>SUM(B22:B27)</f>
        <v>473801094</v>
      </c>
      <c r="C28" s="709"/>
    </row>
    <row r="29" spans="1:2" ht="27.75" customHeight="1">
      <c r="A29" s="713" t="s">
        <v>474</v>
      </c>
      <c r="B29" s="710">
        <v>25944900</v>
      </c>
    </row>
    <row r="30" spans="1:2" ht="30" customHeight="1">
      <c r="A30" s="714" t="s">
        <v>475</v>
      </c>
      <c r="B30" s="711">
        <v>10629000</v>
      </c>
    </row>
    <row r="31" spans="1:2" ht="31.5" customHeight="1" thickBot="1">
      <c r="A31" s="715" t="s">
        <v>476</v>
      </c>
      <c r="B31" s="767">
        <v>25944900</v>
      </c>
    </row>
    <row r="32" spans="1:2" ht="31.5" customHeight="1" thickBot="1">
      <c r="A32" s="768" t="s">
        <v>734</v>
      </c>
      <c r="B32" s="793">
        <v>12476470</v>
      </c>
    </row>
    <row r="33" spans="1:2" ht="31.5" customHeight="1" thickBot="1">
      <c r="A33" s="768" t="s">
        <v>735</v>
      </c>
      <c r="B33" s="793">
        <v>27996149</v>
      </c>
    </row>
    <row r="34" spans="1:2" ht="31.5" customHeight="1" thickBot="1">
      <c r="A34" s="769" t="s">
        <v>736</v>
      </c>
      <c r="B34" s="832">
        <v>68150000</v>
      </c>
    </row>
    <row r="35" spans="1:2" ht="19.5" thickBot="1">
      <c r="A35" s="770" t="s">
        <v>52</v>
      </c>
      <c r="B35" s="771">
        <f>SUM(B18+B21+B28+B31+B32+B33+B34)</f>
        <v>1039462325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I18" sqref="I1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911" t="s">
        <v>555</v>
      </c>
      <c r="B1" s="911"/>
      <c r="C1" s="911"/>
      <c r="D1" s="911"/>
    </row>
    <row r="2" spans="1:4" ht="17.25" customHeight="1">
      <c r="A2" s="292"/>
      <c r="B2" s="292"/>
      <c r="C2" s="292"/>
      <c r="D2" s="292"/>
    </row>
    <row r="3" spans="1:4" ht="13.5" thickBot="1">
      <c r="A3" s="149"/>
      <c r="B3" s="149"/>
      <c r="C3" s="908" t="s">
        <v>549</v>
      </c>
      <c r="D3" s="908"/>
    </row>
    <row r="4" spans="1:4" ht="42.75" customHeight="1" thickBot="1">
      <c r="A4" s="294" t="s">
        <v>72</v>
      </c>
      <c r="B4" s="295" t="s">
        <v>122</v>
      </c>
      <c r="C4" s="295" t="s">
        <v>123</v>
      </c>
      <c r="D4" s="296" t="s">
        <v>13</v>
      </c>
    </row>
    <row r="5" spans="1:6" ht="15.75" customHeight="1">
      <c r="A5" s="150" t="s">
        <v>17</v>
      </c>
      <c r="B5" s="30" t="s">
        <v>478</v>
      </c>
      <c r="C5" s="521" t="s">
        <v>479</v>
      </c>
      <c r="D5" s="31">
        <v>5000</v>
      </c>
      <c r="E5" s="44"/>
      <c r="F5" s="44"/>
    </row>
    <row r="6" spans="1:6" ht="15.75" customHeight="1">
      <c r="A6" s="151" t="s">
        <v>18</v>
      </c>
      <c r="B6" s="32" t="s">
        <v>480</v>
      </c>
      <c r="C6" s="34" t="s">
        <v>479</v>
      </c>
      <c r="D6" s="33">
        <v>1500</v>
      </c>
      <c r="E6" s="44"/>
      <c r="F6" s="44"/>
    </row>
    <row r="7" spans="1:6" ht="15.75" customHeight="1">
      <c r="A7" s="151" t="s">
        <v>19</v>
      </c>
      <c r="B7" s="32" t="s">
        <v>481</v>
      </c>
      <c r="C7" s="34" t="s">
        <v>479</v>
      </c>
      <c r="D7" s="33">
        <v>500</v>
      </c>
      <c r="E7" s="44"/>
      <c r="F7" s="44"/>
    </row>
    <row r="8" spans="1:6" ht="15.75" customHeight="1">
      <c r="A8" s="151" t="s">
        <v>20</v>
      </c>
      <c r="B8" s="32" t="s">
        <v>482</v>
      </c>
      <c r="C8" s="32" t="s">
        <v>479</v>
      </c>
      <c r="D8" s="33">
        <v>4000</v>
      </c>
      <c r="E8" s="44"/>
      <c r="F8" s="44"/>
    </row>
    <row r="9" spans="1:6" ht="15.75" customHeight="1">
      <c r="A9" s="151" t="s">
        <v>21</v>
      </c>
      <c r="B9" s="32" t="s">
        <v>483</v>
      </c>
      <c r="C9" s="523" t="s">
        <v>479</v>
      </c>
      <c r="D9" s="33">
        <v>200</v>
      </c>
      <c r="E9" s="44"/>
      <c r="F9" s="44"/>
    </row>
    <row r="10" spans="1:6" ht="15.75" customHeight="1">
      <c r="A10" s="151" t="s">
        <v>22</v>
      </c>
      <c r="B10" s="32" t="s">
        <v>484</v>
      </c>
      <c r="C10" s="32" t="s">
        <v>479</v>
      </c>
      <c r="D10" s="33">
        <v>500</v>
      </c>
      <c r="E10" s="44"/>
      <c r="F10" s="44"/>
    </row>
    <row r="11" spans="1:6" ht="15.75" customHeight="1">
      <c r="A11" s="151" t="s">
        <v>23</v>
      </c>
      <c r="B11" s="32" t="s">
        <v>485</v>
      </c>
      <c r="C11" s="522" t="s">
        <v>479</v>
      </c>
      <c r="D11" s="33">
        <v>50</v>
      </c>
      <c r="E11" s="44"/>
      <c r="F11" s="44"/>
    </row>
    <row r="12" spans="1:6" ht="15.75" customHeight="1">
      <c r="A12" s="151" t="s">
        <v>24</v>
      </c>
      <c r="B12" s="32" t="s">
        <v>737</v>
      </c>
      <c r="C12" s="522" t="s">
        <v>479</v>
      </c>
      <c r="D12" s="33">
        <v>108</v>
      </c>
      <c r="E12" s="44"/>
      <c r="F12" s="44"/>
    </row>
    <row r="13" spans="1:6" ht="15.75" customHeight="1">
      <c r="A13" s="151" t="s">
        <v>25</v>
      </c>
      <c r="B13" s="32" t="s">
        <v>486</v>
      </c>
      <c r="C13" s="522" t="s">
        <v>479</v>
      </c>
      <c r="D13" s="33">
        <v>50</v>
      </c>
      <c r="E13" s="44"/>
      <c r="F13" s="44"/>
    </row>
    <row r="14" spans="1:6" ht="15.75" customHeight="1">
      <c r="A14" s="151" t="s">
        <v>26</v>
      </c>
      <c r="B14" s="32" t="s">
        <v>544</v>
      </c>
      <c r="C14" s="32" t="s">
        <v>487</v>
      </c>
      <c r="D14" s="33">
        <v>11094</v>
      </c>
      <c r="E14" s="44"/>
      <c r="F14" s="44"/>
    </row>
    <row r="15" spans="1:6" ht="15.75" customHeight="1">
      <c r="A15" s="151" t="s">
        <v>27</v>
      </c>
      <c r="B15" s="32" t="s">
        <v>488</v>
      </c>
      <c r="C15" s="32" t="s">
        <v>479</v>
      </c>
      <c r="D15" s="33">
        <v>1494</v>
      </c>
      <c r="E15" s="44"/>
      <c r="F15" s="44"/>
    </row>
    <row r="16" spans="1:6" ht="15.75" customHeight="1">
      <c r="A16" s="151" t="s">
        <v>28</v>
      </c>
      <c r="B16" s="32" t="s">
        <v>489</v>
      </c>
      <c r="C16" s="32" t="s">
        <v>479</v>
      </c>
      <c r="D16" s="33">
        <v>79</v>
      </c>
      <c r="E16" s="44"/>
      <c r="F16" s="44"/>
    </row>
    <row r="17" spans="1:6" ht="15.75" customHeight="1">
      <c r="A17" s="151" t="s">
        <v>29</v>
      </c>
      <c r="B17" s="32" t="s">
        <v>490</v>
      </c>
      <c r="C17" s="32" t="s">
        <v>479</v>
      </c>
      <c r="D17" s="33">
        <v>17470</v>
      </c>
      <c r="E17" s="44"/>
      <c r="F17" s="717"/>
    </row>
    <row r="18" spans="1:6" ht="15.75" customHeight="1">
      <c r="A18" s="151" t="s">
        <v>30</v>
      </c>
      <c r="B18" s="32" t="s">
        <v>491</v>
      </c>
      <c r="C18" s="32" t="s">
        <v>479</v>
      </c>
      <c r="D18" s="33">
        <v>104040</v>
      </c>
      <c r="E18" s="44"/>
      <c r="F18" s="44"/>
    </row>
    <row r="19" spans="1:6" ht="15.75" customHeight="1">
      <c r="A19" s="151" t="s">
        <v>31</v>
      </c>
      <c r="B19" s="32" t="s">
        <v>492</v>
      </c>
      <c r="C19" s="32" t="s">
        <v>487</v>
      </c>
      <c r="D19" s="33">
        <v>7100</v>
      </c>
      <c r="E19" s="44"/>
      <c r="F19" s="44"/>
    </row>
    <row r="20" spans="1:6" ht="15.75" customHeight="1">
      <c r="A20" s="151" t="s">
        <v>32</v>
      </c>
      <c r="B20" s="32" t="s">
        <v>493</v>
      </c>
      <c r="C20" s="32" t="s">
        <v>479</v>
      </c>
      <c r="D20" s="33">
        <v>552</v>
      </c>
      <c r="E20" s="44"/>
      <c r="F20" s="44"/>
    </row>
    <row r="21" spans="1:6" ht="15.75" customHeight="1">
      <c r="A21" s="151" t="s">
        <v>33</v>
      </c>
      <c r="B21" s="32" t="s">
        <v>564</v>
      </c>
      <c r="C21" s="32" t="s">
        <v>545</v>
      </c>
      <c r="D21" s="33">
        <v>2250</v>
      </c>
      <c r="E21" s="44"/>
      <c r="F21" s="44"/>
    </row>
    <row r="22" spans="1:4" ht="15.75" customHeight="1">
      <c r="A22" s="151" t="s">
        <v>34</v>
      </c>
      <c r="B22" s="32" t="s">
        <v>688</v>
      </c>
      <c r="C22" s="32" t="s">
        <v>479</v>
      </c>
      <c r="D22" s="33">
        <v>14753</v>
      </c>
    </row>
    <row r="23" spans="1:4" ht="15.75" customHeight="1">
      <c r="A23" s="151" t="s">
        <v>35</v>
      </c>
      <c r="B23" s="32" t="s">
        <v>689</v>
      </c>
      <c r="C23" s="32" t="s">
        <v>479</v>
      </c>
      <c r="D23" s="33">
        <v>1102</v>
      </c>
    </row>
    <row r="24" spans="1:4" ht="15.75" customHeight="1">
      <c r="A24" s="151" t="s">
        <v>36</v>
      </c>
      <c r="B24" s="32" t="s">
        <v>738</v>
      </c>
      <c r="C24" s="32" t="s">
        <v>479</v>
      </c>
      <c r="D24" s="624">
        <v>560</v>
      </c>
    </row>
    <row r="25" spans="1:4" ht="15.75" customHeight="1">
      <c r="A25" s="151" t="s">
        <v>37</v>
      </c>
      <c r="B25" s="32" t="s">
        <v>746</v>
      </c>
      <c r="C25" s="32" t="s">
        <v>487</v>
      </c>
      <c r="D25" s="33">
        <v>100</v>
      </c>
    </row>
    <row r="26" spans="1:4" ht="15.75" customHeight="1">
      <c r="A26" s="151" t="s">
        <v>38</v>
      </c>
      <c r="B26" s="32" t="s">
        <v>747</v>
      </c>
      <c r="C26" s="32" t="s">
        <v>479</v>
      </c>
      <c r="D26" s="33">
        <v>40</v>
      </c>
    </row>
    <row r="27" spans="1:4" ht="15.75" customHeight="1">
      <c r="A27" s="151" t="s">
        <v>39</v>
      </c>
      <c r="B27" s="32" t="s">
        <v>757</v>
      </c>
      <c r="C27" s="32" t="s">
        <v>479</v>
      </c>
      <c r="D27" s="33">
        <v>12029</v>
      </c>
    </row>
    <row r="28" spans="1:4" ht="15.75" customHeight="1">
      <c r="A28" s="151" t="s">
        <v>40</v>
      </c>
      <c r="B28" s="32" t="s">
        <v>481</v>
      </c>
      <c r="C28" s="32" t="s">
        <v>545</v>
      </c>
      <c r="D28" s="33">
        <v>800</v>
      </c>
    </row>
    <row r="29" spans="1:4" ht="15.75" customHeight="1">
      <c r="A29" s="151" t="s">
        <v>41</v>
      </c>
      <c r="B29" s="32" t="s">
        <v>765</v>
      </c>
      <c r="C29" s="32" t="s">
        <v>479</v>
      </c>
      <c r="D29" s="33">
        <v>9434</v>
      </c>
    </row>
    <row r="30" spans="1:4" ht="15.75" customHeight="1">
      <c r="A30" s="151" t="s">
        <v>42</v>
      </c>
      <c r="B30" s="32"/>
      <c r="C30" s="32"/>
      <c r="D30" s="33"/>
    </row>
    <row r="31" spans="1:4" ht="15.75" customHeight="1">
      <c r="A31" s="151" t="s">
        <v>43</v>
      </c>
      <c r="B31" s="32"/>
      <c r="C31" s="32"/>
      <c r="D31" s="33"/>
    </row>
    <row r="32" spans="1:4" ht="15.75" customHeight="1">
      <c r="A32" s="151" t="s">
        <v>44</v>
      </c>
      <c r="B32" s="32"/>
      <c r="C32" s="32"/>
      <c r="D32" s="33"/>
    </row>
    <row r="33" spans="1:4" ht="15.75" customHeight="1">
      <c r="A33" s="151" t="s">
        <v>45</v>
      </c>
      <c r="B33" s="32"/>
      <c r="C33" s="32"/>
      <c r="D33" s="33"/>
    </row>
    <row r="34" spans="1:4" ht="15.75" customHeight="1">
      <c r="A34" s="151" t="s">
        <v>124</v>
      </c>
      <c r="B34" s="32"/>
      <c r="C34" s="32"/>
      <c r="D34" s="73"/>
    </row>
    <row r="35" spans="1:4" ht="15.75" customHeight="1">
      <c r="A35" s="151" t="s">
        <v>125</v>
      </c>
      <c r="B35" s="32"/>
      <c r="C35" s="32"/>
      <c r="D35" s="73"/>
    </row>
    <row r="36" spans="1:4" ht="15.75" customHeight="1">
      <c r="A36" s="151" t="s">
        <v>126</v>
      </c>
      <c r="B36" s="32"/>
      <c r="C36" s="32"/>
      <c r="D36" s="73"/>
    </row>
    <row r="37" spans="1:4" ht="15.75" customHeight="1" thickBot="1">
      <c r="A37" s="152" t="s">
        <v>127</v>
      </c>
      <c r="B37" s="34"/>
      <c r="C37" s="34"/>
      <c r="D37" s="74"/>
    </row>
    <row r="38" spans="1:4" ht="15.75" customHeight="1" thickBot="1">
      <c r="A38" s="909" t="s">
        <v>52</v>
      </c>
      <c r="B38" s="910"/>
      <c r="C38" s="153"/>
      <c r="D38" s="154">
        <f>SUM(D5:D37)</f>
        <v>194805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39. melléklet  a 27/2015.(XI.2.) önkormányzati rendelethez tájékoztató tábla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I159"/>
  <sheetViews>
    <sheetView zoomScaleSheetLayoutView="100" workbookViewId="0" topLeftCell="A94">
      <selection activeCell="G98" sqref="G98"/>
    </sheetView>
  </sheetViews>
  <sheetFormatPr defaultColWidth="9.00390625" defaultRowHeight="12.75"/>
  <cols>
    <col min="1" max="1" width="9.50390625" style="298" customWidth="1"/>
    <col min="2" max="2" width="91.625" style="298" customWidth="1"/>
    <col min="3" max="3" width="21.625" style="299" customWidth="1"/>
    <col min="4" max="4" width="9.00390625" style="314" customWidth="1"/>
    <col min="5" max="16384" width="9.375" style="314" customWidth="1"/>
  </cols>
  <sheetData>
    <row r="1" spans="1:3" ht="15.75" customHeight="1">
      <c r="A1" s="838" t="s">
        <v>14</v>
      </c>
      <c r="B1" s="838"/>
      <c r="C1" s="838"/>
    </row>
    <row r="2" spans="1:3" ht="15.75" customHeight="1" thickBot="1">
      <c r="A2" s="837" t="s">
        <v>149</v>
      </c>
      <c r="B2" s="837"/>
      <c r="C2" s="228" t="s">
        <v>198</v>
      </c>
    </row>
    <row r="3" spans="1:3" ht="37.5" customHeight="1" thickBot="1">
      <c r="A3" s="22" t="s">
        <v>72</v>
      </c>
      <c r="B3" s="23" t="s">
        <v>16</v>
      </c>
      <c r="C3" s="39" t="str">
        <f>+CONCATENATE(LEFT('[2]ÖSSZEFÜGGÉSEK'!A5,4),". évi előirányzat")</f>
        <v>2015. évi előirányzat</v>
      </c>
    </row>
    <row r="4" spans="1:3" s="315" customFormat="1" ht="12" customHeight="1" thickBot="1">
      <c r="A4" s="309" t="s">
        <v>574</v>
      </c>
      <c r="B4" s="310" t="s">
        <v>575</v>
      </c>
      <c r="C4" s="311" t="s">
        <v>576</v>
      </c>
    </row>
    <row r="5" spans="1:3" s="316" customFormat="1" ht="12" customHeight="1" thickBot="1">
      <c r="A5" s="19" t="s">
        <v>17</v>
      </c>
      <c r="B5" s="20" t="s">
        <v>225</v>
      </c>
      <c r="C5" s="219">
        <f>+C6+C7+C8+C9+C10+C11</f>
        <v>0</v>
      </c>
    </row>
    <row r="6" spans="1:3" s="316" customFormat="1" ht="12" customHeight="1">
      <c r="A6" s="14" t="s">
        <v>100</v>
      </c>
      <c r="B6" s="317" t="s">
        <v>226</v>
      </c>
      <c r="C6" s="221"/>
    </row>
    <row r="7" spans="1:3" s="316" customFormat="1" ht="12" customHeight="1">
      <c r="A7" s="13" t="s">
        <v>101</v>
      </c>
      <c r="B7" s="318" t="s">
        <v>227</v>
      </c>
      <c r="C7" s="220"/>
    </row>
    <row r="8" spans="1:3" s="316" customFormat="1" ht="12" customHeight="1">
      <c r="A8" s="13" t="s">
        <v>102</v>
      </c>
      <c r="B8" s="318" t="s">
        <v>228</v>
      </c>
      <c r="C8" s="220"/>
    </row>
    <row r="9" spans="1:3" s="316" customFormat="1" ht="12" customHeight="1">
      <c r="A9" s="13" t="s">
        <v>103</v>
      </c>
      <c r="B9" s="318" t="s">
        <v>229</v>
      </c>
      <c r="C9" s="220"/>
    </row>
    <row r="10" spans="1:3" s="316" customFormat="1" ht="12" customHeight="1">
      <c r="A10" s="13" t="s">
        <v>146</v>
      </c>
      <c r="B10" s="215" t="s">
        <v>577</v>
      </c>
      <c r="C10" s="220"/>
    </row>
    <row r="11" spans="1:3" s="316" customFormat="1" ht="12" customHeight="1" thickBot="1">
      <c r="A11" s="15" t="s">
        <v>104</v>
      </c>
      <c r="B11" s="216" t="s">
        <v>578</v>
      </c>
      <c r="C11" s="220"/>
    </row>
    <row r="12" spans="1:3" s="316" customFormat="1" ht="12" customHeight="1" thickBot="1">
      <c r="A12" s="19" t="s">
        <v>18</v>
      </c>
      <c r="B12" s="214" t="s">
        <v>230</v>
      </c>
      <c r="C12" s="219">
        <f>+C13+C14+C15+C16+C17</f>
        <v>0</v>
      </c>
    </row>
    <row r="13" spans="1:3" s="316" customFormat="1" ht="12" customHeight="1">
      <c r="A13" s="14" t="s">
        <v>106</v>
      </c>
      <c r="B13" s="317" t="s">
        <v>231</v>
      </c>
      <c r="C13" s="221"/>
    </row>
    <row r="14" spans="1:3" s="316" customFormat="1" ht="12" customHeight="1">
      <c r="A14" s="13" t="s">
        <v>107</v>
      </c>
      <c r="B14" s="318" t="s">
        <v>232</v>
      </c>
      <c r="C14" s="220"/>
    </row>
    <row r="15" spans="1:3" s="316" customFormat="1" ht="12" customHeight="1">
      <c r="A15" s="13" t="s">
        <v>108</v>
      </c>
      <c r="B15" s="318" t="s">
        <v>401</v>
      </c>
      <c r="C15" s="220"/>
    </row>
    <row r="16" spans="1:3" s="316" customFormat="1" ht="12" customHeight="1">
      <c r="A16" s="13" t="s">
        <v>109</v>
      </c>
      <c r="B16" s="318" t="s">
        <v>402</v>
      </c>
      <c r="C16" s="220"/>
    </row>
    <row r="17" spans="1:3" s="316" customFormat="1" ht="12" customHeight="1">
      <c r="A17" s="13" t="s">
        <v>110</v>
      </c>
      <c r="B17" s="318" t="s">
        <v>233</v>
      </c>
      <c r="C17" s="220"/>
    </row>
    <row r="18" spans="1:3" s="316" customFormat="1" ht="12" customHeight="1" thickBot="1">
      <c r="A18" s="15" t="s">
        <v>119</v>
      </c>
      <c r="B18" s="216" t="s">
        <v>234</v>
      </c>
      <c r="C18" s="222"/>
    </row>
    <row r="19" spans="1:3" s="316" customFormat="1" ht="12" customHeight="1" thickBot="1">
      <c r="A19" s="19" t="s">
        <v>19</v>
      </c>
      <c r="B19" s="20" t="s">
        <v>235</v>
      </c>
      <c r="C19" s="219">
        <f>+C20+C21+C22+C23+C24</f>
        <v>0</v>
      </c>
    </row>
    <row r="20" spans="1:3" s="316" customFormat="1" ht="12" customHeight="1">
      <c r="A20" s="14" t="s">
        <v>89</v>
      </c>
      <c r="B20" s="317" t="s">
        <v>236</v>
      </c>
      <c r="C20" s="221"/>
    </row>
    <row r="21" spans="1:3" s="316" customFormat="1" ht="12" customHeight="1">
      <c r="A21" s="13" t="s">
        <v>90</v>
      </c>
      <c r="B21" s="318" t="s">
        <v>237</v>
      </c>
      <c r="C21" s="220"/>
    </row>
    <row r="22" spans="1:3" s="316" customFormat="1" ht="12" customHeight="1">
      <c r="A22" s="13" t="s">
        <v>91</v>
      </c>
      <c r="B22" s="318" t="s">
        <v>403</v>
      </c>
      <c r="C22" s="220"/>
    </row>
    <row r="23" spans="1:3" s="316" customFormat="1" ht="12" customHeight="1">
      <c r="A23" s="13" t="s">
        <v>92</v>
      </c>
      <c r="B23" s="318" t="s">
        <v>404</v>
      </c>
      <c r="C23" s="220"/>
    </row>
    <row r="24" spans="1:3" s="316" customFormat="1" ht="12" customHeight="1">
      <c r="A24" s="13" t="s">
        <v>158</v>
      </c>
      <c r="B24" s="318" t="s">
        <v>238</v>
      </c>
      <c r="C24" s="220"/>
    </row>
    <row r="25" spans="1:3" s="316" customFormat="1" ht="12" customHeight="1" thickBot="1">
      <c r="A25" s="15" t="s">
        <v>159</v>
      </c>
      <c r="B25" s="319" t="s">
        <v>239</v>
      </c>
      <c r="C25" s="222"/>
    </row>
    <row r="26" spans="1:3" s="316" customFormat="1" ht="12" customHeight="1" thickBot="1">
      <c r="A26" s="19" t="s">
        <v>160</v>
      </c>
      <c r="B26" s="20" t="s">
        <v>240</v>
      </c>
      <c r="C26" s="224">
        <f>+C27+C31+C32+C33</f>
        <v>0</v>
      </c>
    </row>
    <row r="27" spans="1:3" s="316" customFormat="1" ht="12" customHeight="1">
      <c r="A27" s="14" t="s">
        <v>241</v>
      </c>
      <c r="B27" s="317" t="s">
        <v>579</v>
      </c>
      <c r="C27" s="312">
        <f>+C28+C29+C30</f>
        <v>0</v>
      </c>
    </row>
    <row r="28" spans="1:3" s="316" customFormat="1" ht="12" customHeight="1">
      <c r="A28" s="13" t="s">
        <v>242</v>
      </c>
      <c r="B28" s="318" t="s">
        <v>247</v>
      </c>
      <c r="C28" s="220"/>
    </row>
    <row r="29" spans="1:3" s="316" customFormat="1" ht="12" customHeight="1">
      <c r="A29" s="13" t="s">
        <v>243</v>
      </c>
      <c r="B29" s="318" t="s">
        <v>248</v>
      </c>
      <c r="C29" s="220"/>
    </row>
    <row r="30" spans="1:3" s="316" customFormat="1" ht="12" customHeight="1">
      <c r="A30" s="13" t="s">
        <v>580</v>
      </c>
      <c r="B30" s="666" t="s">
        <v>581</v>
      </c>
      <c r="C30" s="220"/>
    </row>
    <row r="31" spans="1:3" s="316" customFormat="1" ht="12" customHeight="1">
      <c r="A31" s="13" t="s">
        <v>244</v>
      </c>
      <c r="B31" s="318" t="s">
        <v>249</v>
      </c>
      <c r="C31" s="220"/>
    </row>
    <row r="32" spans="1:3" s="316" customFormat="1" ht="12" customHeight="1">
      <c r="A32" s="13" t="s">
        <v>245</v>
      </c>
      <c r="B32" s="318" t="s">
        <v>250</v>
      </c>
      <c r="C32" s="220"/>
    </row>
    <row r="33" spans="1:3" s="316" customFormat="1" ht="12" customHeight="1" thickBot="1">
      <c r="A33" s="15" t="s">
        <v>246</v>
      </c>
      <c r="B33" s="319" t="s">
        <v>251</v>
      </c>
      <c r="C33" s="222"/>
    </row>
    <row r="34" spans="1:3" s="316" customFormat="1" ht="12" customHeight="1" thickBot="1">
      <c r="A34" s="19" t="s">
        <v>21</v>
      </c>
      <c r="B34" s="20" t="s">
        <v>582</v>
      </c>
      <c r="C34" s="219">
        <f>SUM(C35:C45)</f>
        <v>7367</v>
      </c>
    </row>
    <row r="35" spans="1:3" s="316" customFormat="1" ht="12" customHeight="1">
      <c r="A35" s="14" t="s">
        <v>93</v>
      </c>
      <c r="B35" s="317" t="s">
        <v>254</v>
      </c>
      <c r="C35" s="221"/>
    </row>
    <row r="36" spans="1:3" s="316" customFormat="1" ht="12" customHeight="1">
      <c r="A36" s="13" t="s">
        <v>94</v>
      </c>
      <c r="B36" s="318" t="s">
        <v>255</v>
      </c>
      <c r="C36" s="220">
        <v>5000</v>
      </c>
    </row>
    <row r="37" spans="1:3" s="316" customFormat="1" ht="12" customHeight="1">
      <c r="A37" s="13" t="s">
        <v>95</v>
      </c>
      <c r="B37" s="318" t="s">
        <v>256</v>
      </c>
      <c r="C37" s="220">
        <v>800</v>
      </c>
    </row>
    <row r="38" spans="1:3" s="316" customFormat="1" ht="12" customHeight="1">
      <c r="A38" s="13" t="s">
        <v>162</v>
      </c>
      <c r="B38" s="318" t="s">
        <v>257</v>
      </c>
      <c r="C38" s="220"/>
    </row>
    <row r="39" spans="1:3" s="316" customFormat="1" ht="12" customHeight="1">
      <c r="A39" s="13" t="s">
        <v>163</v>
      </c>
      <c r="B39" s="318" t="s">
        <v>258</v>
      </c>
      <c r="C39" s="220"/>
    </row>
    <row r="40" spans="1:3" s="316" customFormat="1" ht="12" customHeight="1">
      <c r="A40" s="13" t="s">
        <v>164</v>
      </c>
      <c r="B40" s="318" t="s">
        <v>259</v>
      </c>
      <c r="C40" s="220">
        <v>1566</v>
      </c>
    </row>
    <row r="41" spans="1:3" s="316" customFormat="1" ht="12" customHeight="1">
      <c r="A41" s="13" t="s">
        <v>165</v>
      </c>
      <c r="B41" s="318" t="s">
        <v>260</v>
      </c>
      <c r="C41" s="220"/>
    </row>
    <row r="42" spans="1:3" s="316" customFormat="1" ht="12" customHeight="1">
      <c r="A42" s="13" t="s">
        <v>166</v>
      </c>
      <c r="B42" s="318" t="s">
        <v>261</v>
      </c>
      <c r="C42" s="220">
        <v>1</v>
      </c>
    </row>
    <row r="43" spans="1:3" s="316" customFormat="1" ht="12" customHeight="1">
      <c r="A43" s="13" t="s">
        <v>252</v>
      </c>
      <c r="B43" s="318" t="s">
        <v>262</v>
      </c>
      <c r="C43" s="223"/>
    </row>
    <row r="44" spans="1:3" s="316" customFormat="1" ht="12" customHeight="1">
      <c r="A44" s="15" t="s">
        <v>253</v>
      </c>
      <c r="B44" s="319" t="s">
        <v>583</v>
      </c>
      <c r="C44" s="306"/>
    </row>
    <row r="45" spans="1:3" s="316" customFormat="1" ht="12" customHeight="1" thickBot="1">
      <c r="A45" s="15" t="s">
        <v>584</v>
      </c>
      <c r="B45" s="216" t="s">
        <v>263</v>
      </c>
      <c r="C45" s="306"/>
    </row>
    <row r="46" spans="1:3" s="316" customFormat="1" ht="12" customHeight="1" thickBot="1">
      <c r="A46" s="19" t="s">
        <v>22</v>
      </c>
      <c r="B46" s="20" t="s">
        <v>264</v>
      </c>
      <c r="C46" s="219">
        <f>SUM(C47:C51)</f>
        <v>0</v>
      </c>
    </row>
    <row r="47" spans="1:3" s="316" customFormat="1" ht="12" customHeight="1">
      <c r="A47" s="14" t="s">
        <v>96</v>
      </c>
      <c r="B47" s="317" t="s">
        <v>268</v>
      </c>
      <c r="C47" s="357"/>
    </row>
    <row r="48" spans="1:3" s="316" customFormat="1" ht="12" customHeight="1">
      <c r="A48" s="13" t="s">
        <v>97</v>
      </c>
      <c r="B48" s="318" t="s">
        <v>269</v>
      </c>
      <c r="C48" s="223"/>
    </row>
    <row r="49" spans="1:3" s="316" customFormat="1" ht="12" customHeight="1">
      <c r="A49" s="13" t="s">
        <v>265</v>
      </c>
      <c r="B49" s="318" t="s">
        <v>270</v>
      </c>
      <c r="C49" s="223"/>
    </row>
    <row r="50" spans="1:3" s="316" customFormat="1" ht="12" customHeight="1">
      <c r="A50" s="13" t="s">
        <v>266</v>
      </c>
      <c r="B50" s="318" t="s">
        <v>271</v>
      </c>
      <c r="C50" s="223"/>
    </row>
    <row r="51" spans="1:3" s="316" customFormat="1" ht="12" customHeight="1" thickBot="1">
      <c r="A51" s="15" t="s">
        <v>267</v>
      </c>
      <c r="B51" s="216" t="s">
        <v>272</v>
      </c>
      <c r="C51" s="306"/>
    </row>
    <row r="52" spans="1:3" s="316" customFormat="1" ht="12" customHeight="1" thickBot="1">
      <c r="A52" s="19" t="s">
        <v>167</v>
      </c>
      <c r="B52" s="20" t="s">
        <v>273</v>
      </c>
      <c r="C52" s="219">
        <f>SUM(C53:C55)</f>
        <v>0</v>
      </c>
    </row>
    <row r="53" spans="1:3" s="316" customFormat="1" ht="12" customHeight="1">
      <c r="A53" s="14" t="s">
        <v>98</v>
      </c>
      <c r="B53" s="317" t="s">
        <v>274</v>
      </c>
      <c r="C53" s="221"/>
    </row>
    <row r="54" spans="1:3" s="316" customFormat="1" ht="12" customHeight="1">
      <c r="A54" s="13" t="s">
        <v>99</v>
      </c>
      <c r="B54" s="318" t="s">
        <v>405</v>
      </c>
      <c r="C54" s="220"/>
    </row>
    <row r="55" spans="1:3" s="316" customFormat="1" ht="12" customHeight="1">
      <c r="A55" s="13" t="s">
        <v>277</v>
      </c>
      <c r="B55" s="318" t="s">
        <v>275</v>
      </c>
      <c r="C55" s="220"/>
    </row>
    <row r="56" spans="1:3" s="316" customFormat="1" ht="12" customHeight="1" thickBot="1">
      <c r="A56" s="15" t="s">
        <v>278</v>
      </c>
      <c r="B56" s="216" t="s">
        <v>276</v>
      </c>
      <c r="C56" s="222"/>
    </row>
    <row r="57" spans="1:3" s="316" customFormat="1" ht="12" customHeight="1" thickBot="1">
      <c r="A57" s="19" t="s">
        <v>24</v>
      </c>
      <c r="B57" s="214" t="s">
        <v>279</v>
      </c>
      <c r="C57" s="219">
        <f>SUM(C58:C60)</f>
        <v>0</v>
      </c>
    </row>
    <row r="58" spans="1:3" s="316" customFormat="1" ht="12" customHeight="1">
      <c r="A58" s="14" t="s">
        <v>168</v>
      </c>
      <c r="B58" s="317" t="s">
        <v>281</v>
      </c>
      <c r="C58" s="223"/>
    </row>
    <row r="59" spans="1:3" s="316" customFormat="1" ht="12" customHeight="1">
      <c r="A59" s="13" t="s">
        <v>169</v>
      </c>
      <c r="B59" s="318" t="s">
        <v>406</v>
      </c>
      <c r="C59" s="223"/>
    </row>
    <row r="60" spans="1:3" s="316" customFormat="1" ht="12" customHeight="1">
      <c r="A60" s="13" t="s">
        <v>199</v>
      </c>
      <c r="B60" s="318" t="s">
        <v>282</v>
      </c>
      <c r="C60" s="223"/>
    </row>
    <row r="61" spans="1:3" s="316" customFormat="1" ht="12" customHeight="1" thickBot="1">
      <c r="A61" s="15" t="s">
        <v>280</v>
      </c>
      <c r="B61" s="216" t="s">
        <v>283</v>
      </c>
      <c r="C61" s="223"/>
    </row>
    <row r="62" spans="1:3" s="316" customFormat="1" ht="12" customHeight="1" thickBot="1">
      <c r="A62" s="667" t="s">
        <v>585</v>
      </c>
      <c r="B62" s="20" t="s">
        <v>284</v>
      </c>
      <c r="C62" s="224">
        <f>+C5+C12+C19+C26+C34+C46+C52+C57</f>
        <v>7367</v>
      </c>
    </row>
    <row r="63" spans="1:3" s="316" customFormat="1" ht="12" customHeight="1" thickBot="1">
      <c r="A63" s="668" t="s">
        <v>285</v>
      </c>
      <c r="B63" s="214" t="s">
        <v>286</v>
      </c>
      <c r="C63" s="219">
        <f>SUM(C64:C66)</f>
        <v>0</v>
      </c>
    </row>
    <row r="64" spans="1:3" s="316" customFormat="1" ht="12" customHeight="1">
      <c r="A64" s="14" t="s">
        <v>317</v>
      </c>
      <c r="B64" s="317" t="s">
        <v>287</v>
      </c>
      <c r="C64" s="223"/>
    </row>
    <row r="65" spans="1:3" s="316" customFormat="1" ht="12" customHeight="1">
      <c r="A65" s="13" t="s">
        <v>326</v>
      </c>
      <c r="B65" s="318" t="s">
        <v>288</v>
      </c>
      <c r="C65" s="223"/>
    </row>
    <row r="66" spans="1:3" s="316" customFormat="1" ht="12" customHeight="1" thickBot="1">
      <c r="A66" s="15" t="s">
        <v>327</v>
      </c>
      <c r="B66" s="669" t="s">
        <v>586</v>
      </c>
      <c r="C66" s="223"/>
    </row>
    <row r="67" spans="1:3" s="316" customFormat="1" ht="12" customHeight="1" thickBot="1">
      <c r="A67" s="668" t="s">
        <v>290</v>
      </c>
      <c r="B67" s="214" t="s">
        <v>291</v>
      </c>
      <c r="C67" s="219">
        <f>SUM(C68:C71)</f>
        <v>0</v>
      </c>
    </row>
    <row r="68" spans="1:3" s="316" customFormat="1" ht="12" customHeight="1">
      <c r="A68" s="14" t="s">
        <v>147</v>
      </c>
      <c r="B68" s="317" t="s">
        <v>292</v>
      </c>
      <c r="C68" s="223"/>
    </row>
    <row r="69" spans="1:3" s="316" customFormat="1" ht="12" customHeight="1">
      <c r="A69" s="13" t="s">
        <v>148</v>
      </c>
      <c r="B69" s="318" t="s">
        <v>293</v>
      </c>
      <c r="C69" s="223"/>
    </row>
    <row r="70" spans="1:3" s="316" customFormat="1" ht="12" customHeight="1">
      <c r="A70" s="13" t="s">
        <v>318</v>
      </c>
      <c r="B70" s="318" t="s">
        <v>294</v>
      </c>
      <c r="C70" s="223"/>
    </row>
    <row r="71" spans="1:3" s="316" customFormat="1" ht="12" customHeight="1" thickBot="1">
      <c r="A71" s="15" t="s">
        <v>319</v>
      </c>
      <c r="B71" s="216" t="s">
        <v>295</v>
      </c>
      <c r="C71" s="223"/>
    </row>
    <row r="72" spans="1:3" s="316" customFormat="1" ht="12" customHeight="1" thickBot="1">
      <c r="A72" s="668" t="s">
        <v>296</v>
      </c>
      <c r="B72" s="214" t="s">
        <v>297</v>
      </c>
      <c r="C72" s="219">
        <f>SUM(C73:C74)</f>
        <v>1571</v>
      </c>
    </row>
    <row r="73" spans="1:3" s="316" customFormat="1" ht="12" customHeight="1">
      <c r="A73" s="14" t="s">
        <v>320</v>
      </c>
      <c r="B73" s="317" t="s">
        <v>298</v>
      </c>
      <c r="C73" s="223">
        <v>1571</v>
      </c>
    </row>
    <row r="74" spans="1:3" s="316" customFormat="1" ht="12" customHeight="1" thickBot="1">
      <c r="A74" s="15" t="s">
        <v>321</v>
      </c>
      <c r="B74" s="216" t="s">
        <v>299</v>
      </c>
      <c r="C74" s="223"/>
    </row>
    <row r="75" spans="1:3" s="316" customFormat="1" ht="12" customHeight="1" thickBot="1">
      <c r="A75" s="668" t="s">
        <v>300</v>
      </c>
      <c r="B75" s="214" t="s">
        <v>301</v>
      </c>
      <c r="C75" s="219">
        <f>SUM(C76:C78)</f>
        <v>0</v>
      </c>
    </row>
    <row r="76" spans="1:3" s="316" customFormat="1" ht="12" customHeight="1">
      <c r="A76" s="14" t="s">
        <v>322</v>
      </c>
      <c r="B76" s="317" t="s">
        <v>302</v>
      </c>
      <c r="C76" s="223"/>
    </row>
    <row r="77" spans="1:3" s="316" customFormat="1" ht="12" customHeight="1">
      <c r="A77" s="13" t="s">
        <v>323</v>
      </c>
      <c r="B77" s="318" t="s">
        <v>303</v>
      </c>
      <c r="C77" s="223"/>
    </row>
    <row r="78" spans="1:3" s="316" customFormat="1" ht="12" customHeight="1" thickBot="1">
      <c r="A78" s="15" t="s">
        <v>324</v>
      </c>
      <c r="B78" s="216" t="s">
        <v>304</v>
      </c>
      <c r="C78" s="223"/>
    </row>
    <row r="79" spans="1:3" s="316" customFormat="1" ht="12" customHeight="1" thickBot="1">
      <c r="A79" s="668" t="s">
        <v>305</v>
      </c>
      <c r="B79" s="214" t="s">
        <v>325</v>
      </c>
      <c r="C79" s="219">
        <f>SUM(C80:C83)</f>
        <v>0</v>
      </c>
    </row>
    <row r="80" spans="1:3" s="316" customFormat="1" ht="12" customHeight="1">
      <c r="A80" s="321" t="s">
        <v>306</v>
      </c>
      <c r="B80" s="317" t="s">
        <v>307</v>
      </c>
      <c r="C80" s="223"/>
    </row>
    <row r="81" spans="1:3" s="316" customFormat="1" ht="12" customHeight="1">
      <c r="A81" s="322" t="s">
        <v>308</v>
      </c>
      <c r="B81" s="318" t="s">
        <v>309</v>
      </c>
      <c r="C81" s="223"/>
    </row>
    <row r="82" spans="1:3" s="316" customFormat="1" ht="12" customHeight="1">
      <c r="A82" s="322" t="s">
        <v>310</v>
      </c>
      <c r="B82" s="318" t="s">
        <v>311</v>
      </c>
      <c r="C82" s="223"/>
    </row>
    <row r="83" spans="1:3" s="316" customFormat="1" ht="12" customHeight="1" thickBot="1">
      <c r="A83" s="323" t="s">
        <v>312</v>
      </c>
      <c r="B83" s="216" t="s">
        <v>313</v>
      </c>
      <c r="C83" s="223"/>
    </row>
    <row r="84" spans="1:3" s="316" customFormat="1" ht="12" customHeight="1" thickBot="1">
      <c r="A84" s="668" t="s">
        <v>314</v>
      </c>
      <c r="B84" s="214" t="s">
        <v>587</v>
      </c>
      <c r="C84" s="358"/>
    </row>
    <row r="85" spans="1:3" s="316" customFormat="1" ht="13.5" customHeight="1" thickBot="1">
      <c r="A85" s="668" t="s">
        <v>316</v>
      </c>
      <c r="B85" s="214" t="s">
        <v>315</v>
      </c>
      <c r="C85" s="358"/>
    </row>
    <row r="86" spans="1:3" s="316" customFormat="1" ht="15.75" customHeight="1" thickBot="1">
      <c r="A86" s="668" t="s">
        <v>328</v>
      </c>
      <c r="B86" s="324" t="s">
        <v>588</v>
      </c>
      <c r="C86" s="224">
        <f>+C63+C67+C72+C75+C79+C85+C84</f>
        <v>1571</v>
      </c>
    </row>
    <row r="87" spans="1:3" s="316" customFormat="1" ht="16.5" customHeight="1" thickBot="1">
      <c r="A87" s="670" t="s">
        <v>589</v>
      </c>
      <c r="B87" s="325" t="s">
        <v>590</v>
      </c>
      <c r="C87" s="224">
        <f>+C62+C86</f>
        <v>8938</v>
      </c>
    </row>
    <row r="88" spans="1:3" s="316" customFormat="1" ht="83.25" customHeight="1">
      <c r="A88" s="4"/>
      <c r="B88" s="5"/>
      <c r="C88" s="225"/>
    </row>
    <row r="89" spans="1:3" ht="16.5" customHeight="1">
      <c r="A89" s="838" t="s">
        <v>46</v>
      </c>
      <c r="B89" s="838"/>
      <c r="C89" s="838"/>
    </row>
    <row r="90" spans="1:3" s="326" customFormat="1" ht="16.5" customHeight="1" thickBot="1">
      <c r="A90" s="839" t="s">
        <v>150</v>
      </c>
      <c r="B90" s="839"/>
      <c r="C90" s="113" t="s">
        <v>198</v>
      </c>
    </row>
    <row r="91" spans="1:3" ht="37.5" customHeight="1" thickBot="1">
      <c r="A91" s="22" t="s">
        <v>72</v>
      </c>
      <c r="B91" s="23" t="s">
        <v>47</v>
      </c>
      <c r="C91" s="39" t="str">
        <f>+C3</f>
        <v>2015. évi előirányzat</v>
      </c>
    </row>
    <row r="92" spans="1:3" s="315" customFormat="1" ht="12" customHeight="1" thickBot="1">
      <c r="A92" s="35" t="s">
        <v>574</v>
      </c>
      <c r="B92" s="36" t="s">
        <v>575</v>
      </c>
      <c r="C92" s="37" t="s">
        <v>576</v>
      </c>
    </row>
    <row r="93" spans="1:3" ht="12" customHeight="1" thickBot="1">
      <c r="A93" s="21" t="s">
        <v>17</v>
      </c>
      <c r="B93" s="29" t="s">
        <v>628</v>
      </c>
      <c r="C93" s="218">
        <f>C94+C95+C96+C97+C98+C111</f>
        <v>187853</v>
      </c>
    </row>
    <row r="94" spans="1:3" ht="12" customHeight="1">
      <c r="A94" s="16" t="s">
        <v>100</v>
      </c>
      <c r="B94" s="9" t="s">
        <v>48</v>
      </c>
      <c r="C94" s="738">
        <v>107175</v>
      </c>
    </row>
    <row r="95" spans="1:3" ht="12" customHeight="1">
      <c r="A95" s="13" t="s">
        <v>101</v>
      </c>
      <c r="B95" s="7" t="s">
        <v>170</v>
      </c>
      <c r="C95" s="223">
        <v>29307</v>
      </c>
    </row>
    <row r="96" spans="1:3" ht="12" customHeight="1">
      <c r="A96" s="13" t="s">
        <v>102</v>
      </c>
      <c r="B96" s="7" t="s">
        <v>138</v>
      </c>
      <c r="C96" s="723">
        <v>51371</v>
      </c>
    </row>
    <row r="97" spans="1:3" ht="12" customHeight="1">
      <c r="A97" s="13" t="s">
        <v>103</v>
      </c>
      <c r="B97" s="10" t="s">
        <v>171</v>
      </c>
      <c r="C97" s="222"/>
    </row>
    <row r="98" spans="1:3" ht="12" customHeight="1">
      <c r="A98" s="13" t="s">
        <v>114</v>
      </c>
      <c r="B98" s="18" t="s">
        <v>172</v>
      </c>
      <c r="C98" s="222"/>
    </row>
    <row r="99" spans="1:3" ht="12" customHeight="1">
      <c r="A99" s="13" t="s">
        <v>104</v>
      </c>
      <c r="B99" s="7" t="s">
        <v>591</v>
      </c>
      <c r="C99" s="222"/>
    </row>
    <row r="100" spans="1:3" ht="12" customHeight="1">
      <c r="A100" s="13" t="s">
        <v>105</v>
      </c>
      <c r="B100" s="117" t="s">
        <v>592</v>
      </c>
      <c r="C100" s="222"/>
    </row>
    <row r="101" spans="1:3" ht="12" customHeight="1">
      <c r="A101" s="13" t="s">
        <v>115</v>
      </c>
      <c r="B101" s="117" t="s">
        <v>593</v>
      </c>
      <c r="C101" s="222"/>
    </row>
    <row r="102" spans="1:3" ht="12" customHeight="1">
      <c r="A102" s="13" t="s">
        <v>116</v>
      </c>
      <c r="B102" s="115" t="s">
        <v>331</v>
      </c>
      <c r="C102" s="222"/>
    </row>
    <row r="103" spans="1:3" ht="12" customHeight="1">
      <c r="A103" s="13" t="s">
        <v>117</v>
      </c>
      <c r="B103" s="116" t="s">
        <v>332</v>
      </c>
      <c r="C103" s="222"/>
    </row>
    <row r="104" spans="1:3" ht="12" customHeight="1">
      <c r="A104" s="13" t="s">
        <v>118</v>
      </c>
      <c r="B104" s="116" t="s">
        <v>333</v>
      </c>
      <c r="C104" s="222"/>
    </row>
    <row r="105" spans="1:3" ht="12" customHeight="1">
      <c r="A105" s="13" t="s">
        <v>120</v>
      </c>
      <c r="B105" s="115" t="s">
        <v>334</v>
      </c>
      <c r="C105" s="222"/>
    </row>
    <row r="106" spans="1:3" ht="12" customHeight="1">
      <c r="A106" s="13" t="s">
        <v>173</v>
      </c>
      <c r="B106" s="115" t="s">
        <v>335</v>
      </c>
      <c r="C106" s="222"/>
    </row>
    <row r="107" spans="1:3" ht="12" customHeight="1">
      <c r="A107" s="13" t="s">
        <v>329</v>
      </c>
      <c r="B107" s="116" t="s">
        <v>336</v>
      </c>
      <c r="C107" s="222"/>
    </row>
    <row r="108" spans="1:3" ht="12" customHeight="1">
      <c r="A108" s="12" t="s">
        <v>330</v>
      </c>
      <c r="B108" s="117" t="s">
        <v>337</v>
      </c>
      <c r="C108" s="222"/>
    </row>
    <row r="109" spans="1:3" ht="12" customHeight="1">
      <c r="A109" s="13" t="s">
        <v>594</v>
      </c>
      <c r="B109" s="117" t="s">
        <v>338</v>
      </c>
      <c r="C109" s="222"/>
    </row>
    <row r="110" spans="1:3" ht="12" customHeight="1">
      <c r="A110" s="15" t="s">
        <v>595</v>
      </c>
      <c r="B110" s="117" t="s">
        <v>339</v>
      </c>
      <c r="C110" s="222"/>
    </row>
    <row r="111" spans="1:3" ht="12" customHeight="1">
      <c r="A111" s="13" t="s">
        <v>596</v>
      </c>
      <c r="B111" s="10" t="s">
        <v>49</v>
      </c>
      <c r="C111" s="220"/>
    </row>
    <row r="112" spans="1:3" ht="12" customHeight="1">
      <c r="A112" s="13" t="s">
        <v>597</v>
      </c>
      <c r="B112" s="7" t="s">
        <v>598</v>
      </c>
      <c r="C112" s="220"/>
    </row>
    <row r="113" spans="1:3" ht="12" customHeight="1" thickBot="1">
      <c r="A113" s="17" t="s">
        <v>599</v>
      </c>
      <c r="B113" s="671" t="s">
        <v>600</v>
      </c>
      <c r="C113" s="226"/>
    </row>
    <row r="114" spans="1:3" ht="12" customHeight="1" thickBot="1">
      <c r="A114" s="672" t="s">
        <v>18</v>
      </c>
      <c r="B114" s="673" t="s">
        <v>340</v>
      </c>
      <c r="C114" s="674">
        <f>+C115+C117+C119</f>
        <v>6384</v>
      </c>
    </row>
    <row r="115" spans="1:3" ht="12" customHeight="1">
      <c r="A115" s="14" t="s">
        <v>106</v>
      </c>
      <c r="B115" s="7" t="s">
        <v>197</v>
      </c>
      <c r="C115" s="357">
        <v>6266</v>
      </c>
    </row>
    <row r="116" spans="1:3" ht="12" customHeight="1">
      <c r="A116" s="14" t="s">
        <v>107</v>
      </c>
      <c r="B116" s="11" t="s">
        <v>344</v>
      </c>
      <c r="C116" s="221"/>
    </row>
    <row r="117" spans="1:3" ht="12" customHeight="1">
      <c r="A117" s="14" t="s">
        <v>108</v>
      </c>
      <c r="B117" s="11" t="s">
        <v>174</v>
      </c>
      <c r="C117" s="220"/>
    </row>
    <row r="118" spans="1:3" ht="12" customHeight="1">
      <c r="A118" s="14" t="s">
        <v>109</v>
      </c>
      <c r="B118" s="11" t="s">
        <v>345</v>
      </c>
      <c r="C118" s="197"/>
    </row>
    <row r="119" spans="1:3" ht="12" customHeight="1">
      <c r="A119" s="14" t="s">
        <v>110</v>
      </c>
      <c r="B119" s="216" t="s">
        <v>200</v>
      </c>
      <c r="C119" s="740">
        <v>118</v>
      </c>
    </row>
    <row r="120" spans="1:3" ht="12" customHeight="1">
      <c r="A120" s="14" t="s">
        <v>119</v>
      </c>
      <c r="B120" s="215" t="s">
        <v>407</v>
      </c>
      <c r="C120" s="740"/>
    </row>
    <row r="121" spans="1:3" ht="12" customHeight="1">
      <c r="A121" s="14" t="s">
        <v>121</v>
      </c>
      <c r="B121" s="313" t="s">
        <v>350</v>
      </c>
      <c r="C121" s="740"/>
    </row>
    <row r="122" spans="1:3" ht="15.75">
      <c r="A122" s="14" t="s">
        <v>175</v>
      </c>
      <c r="B122" s="116" t="s">
        <v>333</v>
      </c>
      <c r="C122" s="740"/>
    </row>
    <row r="123" spans="1:3" ht="12" customHeight="1">
      <c r="A123" s="14" t="s">
        <v>176</v>
      </c>
      <c r="B123" s="116" t="s">
        <v>349</v>
      </c>
      <c r="C123" s="740"/>
    </row>
    <row r="124" spans="1:3" ht="12" customHeight="1">
      <c r="A124" s="14" t="s">
        <v>177</v>
      </c>
      <c r="B124" s="116" t="s">
        <v>348</v>
      </c>
      <c r="C124" s="740"/>
    </row>
    <row r="125" spans="1:3" ht="12" customHeight="1">
      <c r="A125" s="14" t="s">
        <v>341</v>
      </c>
      <c r="B125" s="116" t="s">
        <v>336</v>
      </c>
      <c r="C125" s="740">
        <v>118</v>
      </c>
    </row>
    <row r="126" spans="1:3" ht="12" customHeight="1">
      <c r="A126" s="14" t="s">
        <v>342</v>
      </c>
      <c r="B126" s="116" t="s">
        <v>347</v>
      </c>
      <c r="C126" s="197"/>
    </row>
    <row r="127" spans="1:3" ht="16.5" thickBot="1">
      <c r="A127" s="12" t="s">
        <v>343</v>
      </c>
      <c r="B127" s="116" t="s">
        <v>346</v>
      </c>
      <c r="C127" s="198"/>
    </row>
    <row r="128" spans="1:3" ht="12" customHeight="1" thickBot="1">
      <c r="A128" s="19" t="s">
        <v>19</v>
      </c>
      <c r="B128" s="111" t="s">
        <v>601</v>
      </c>
      <c r="C128" s="219">
        <f>+C93+C114</f>
        <v>194237</v>
      </c>
    </row>
    <row r="129" spans="1:3" ht="12" customHeight="1" thickBot="1">
      <c r="A129" s="19" t="s">
        <v>20</v>
      </c>
      <c r="B129" s="111" t="s">
        <v>602</v>
      </c>
      <c r="C129" s="219">
        <f>+C130+C131+C132</f>
        <v>0</v>
      </c>
    </row>
    <row r="130" spans="1:3" ht="12" customHeight="1">
      <c r="A130" s="14" t="s">
        <v>241</v>
      </c>
      <c r="B130" s="11" t="s">
        <v>603</v>
      </c>
      <c r="C130" s="197"/>
    </row>
    <row r="131" spans="1:3" ht="12" customHeight="1">
      <c r="A131" s="14" t="s">
        <v>244</v>
      </c>
      <c r="B131" s="11" t="s">
        <v>604</v>
      </c>
      <c r="C131" s="197"/>
    </row>
    <row r="132" spans="1:3" ht="12" customHeight="1" thickBot="1">
      <c r="A132" s="12" t="s">
        <v>245</v>
      </c>
      <c r="B132" s="11" t="s">
        <v>605</v>
      </c>
      <c r="C132" s="197"/>
    </row>
    <row r="133" spans="1:3" ht="12" customHeight="1" thickBot="1">
      <c r="A133" s="19" t="s">
        <v>21</v>
      </c>
      <c r="B133" s="111" t="s">
        <v>606</v>
      </c>
      <c r="C133" s="219">
        <f>SUM(C134:C139)</f>
        <v>0</v>
      </c>
    </row>
    <row r="134" spans="1:3" ht="12" customHeight="1">
      <c r="A134" s="14" t="s">
        <v>93</v>
      </c>
      <c r="B134" s="8" t="s">
        <v>607</v>
      </c>
      <c r="C134" s="197"/>
    </row>
    <row r="135" spans="1:3" ht="12" customHeight="1">
      <c r="A135" s="14" t="s">
        <v>94</v>
      </c>
      <c r="B135" s="8" t="s">
        <v>608</v>
      </c>
      <c r="C135" s="197"/>
    </row>
    <row r="136" spans="1:3" ht="12" customHeight="1">
      <c r="A136" s="14" t="s">
        <v>95</v>
      </c>
      <c r="B136" s="8" t="s">
        <v>609</v>
      </c>
      <c r="C136" s="197"/>
    </row>
    <row r="137" spans="1:3" ht="12" customHeight="1">
      <c r="A137" s="14" t="s">
        <v>162</v>
      </c>
      <c r="B137" s="8" t="s">
        <v>610</v>
      </c>
      <c r="C137" s="197"/>
    </row>
    <row r="138" spans="1:3" ht="12" customHeight="1">
      <c r="A138" s="14" t="s">
        <v>163</v>
      </c>
      <c r="B138" s="8" t="s">
        <v>611</v>
      </c>
      <c r="C138" s="197"/>
    </row>
    <row r="139" spans="1:3" ht="12" customHeight="1" thickBot="1">
      <c r="A139" s="12" t="s">
        <v>164</v>
      </c>
      <c r="B139" s="8" t="s">
        <v>612</v>
      </c>
      <c r="C139" s="197"/>
    </row>
    <row r="140" spans="1:3" ht="12" customHeight="1" thickBot="1">
      <c r="A140" s="19" t="s">
        <v>22</v>
      </c>
      <c r="B140" s="111" t="s">
        <v>613</v>
      </c>
      <c r="C140" s="224">
        <f>+C141+C142+C143+C144</f>
        <v>0</v>
      </c>
    </row>
    <row r="141" spans="1:3" ht="12" customHeight="1">
      <c r="A141" s="14" t="s">
        <v>96</v>
      </c>
      <c r="B141" s="8" t="s">
        <v>351</v>
      </c>
      <c r="C141" s="197"/>
    </row>
    <row r="142" spans="1:3" ht="12" customHeight="1">
      <c r="A142" s="14" t="s">
        <v>97</v>
      </c>
      <c r="B142" s="8" t="s">
        <v>352</v>
      </c>
      <c r="C142" s="197"/>
    </row>
    <row r="143" spans="1:3" ht="12" customHeight="1">
      <c r="A143" s="14" t="s">
        <v>265</v>
      </c>
      <c r="B143" s="8" t="s">
        <v>614</v>
      </c>
      <c r="C143" s="197"/>
    </row>
    <row r="144" spans="1:3" ht="12" customHeight="1" thickBot="1">
      <c r="A144" s="12" t="s">
        <v>266</v>
      </c>
      <c r="B144" s="6" t="s">
        <v>370</v>
      </c>
      <c r="C144" s="197"/>
    </row>
    <row r="145" spans="1:3" ht="12" customHeight="1" thickBot="1">
      <c r="A145" s="19" t="s">
        <v>23</v>
      </c>
      <c r="B145" s="111" t="s">
        <v>615</v>
      </c>
      <c r="C145" s="227">
        <f>SUM(C146:C150)</f>
        <v>0</v>
      </c>
    </row>
    <row r="146" spans="1:3" ht="12" customHeight="1">
      <c r="A146" s="14" t="s">
        <v>98</v>
      </c>
      <c r="B146" s="8" t="s">
        <v>616</v>
      </c>
      <c r="C146" s="197"/>
    </row>
    <row r="147" spans="1:3" ht="12" customHeight="1">
      <c r="A147" s="14" t="s">
        <v>99</v>
      </c>
      <c r="B147" s="8" t="s">
        <v>617</v>
      </c>
      <c r="C147" s="197"/>
    </row>
    <row r="148" spans="1:3" ht="12" customHeight="1">
      <c r="A148" s="14" t="s">
        <v>277</v>
      </c>
      <c r="B148" s="8" t="s">
        <v>618</v>
      </c>
      <c r="C148" s="197"/>
    </row>
    <row r="149" spans="1:3" ht="12" customHeight="1">
      <c r="A149" s="14" t="s">
        <v>278</v>
      </c>
      <c r="B149" s="8" t="s">
        <v>619</v>
      </c>
      <c r="C149" s="197"/>
    </row>
    <row r="150" spans="1:3" ht="12" customHeight="1" thickBot="1">
      <c r="A150" s="14" t="s">
        <v>620</v>
      </c>
      <c r="B150" s="8" t="s">
        <v>621</v>
      </c>
      <c r="C150" s="197"/>
    </row>
    <row r="151" spans="1:3" ht="12" customHeight="1" thickBot="1">
      <c r="A151" s="19" t="s">
        <v>24</v>
      </c>
      <c r="B151" s="111" t="s">
        <v>622</v>
      </c>
      <c r="C151" s="675"/>
    </row>
    <row r="152" spans="1:3" ht="12" customHeight="1" thickBot="1">
      <c r="A152" s="19" t="s">
        <v>25</v>
      </c>
      <c r="B152" s="111" t="s">
        <v>623</v>
      </c>
      <c r="C152" s="675"/>
    </row>
    <row r="153" spans="1:9" ht="15" customHeight="1" thickBot="1">
      <c r="A153" s="19" t="s">
        <v>26</v>
      </c>
      <c r="B153" s="111" t="s">
        <v>624</v>
      </c>
      <c r="C153" s="327">
        <f>+C129+C133+C140+C145+C151+C152</f>
        <v>0</v>
      </c>
      <c r="F153" s="328"/>
      <c r="G153" s="329"/>
      <c r="H153" s="329"/>
      <c r="I153" s="329"/>
    </row>
    <row r="154" spans="1:3" s="316" customFormat="1" ht="12.75" customHeight="1" thickBot="1">
      <c r="A154" s="217" t="s">
        <v>27</v>
      </c>
      <c r="B154" s="297" t="s">
        <v>625</v>
      </c>
      <c r="C154" s="327">
        <f>+C128+C153</f>
        <v>194237</v>
      </c>
    </row>
    <row r="155" ht="7.5" customHeight="1"/>
    <row r="156" spans="1:3" ht="15.75">
      <c r="A156" s="840" t="s">
        <v>353</v>
      </c>
      <c r="B156" s="840"/>
      <c r="C156" s="840"/>
    </row>
    <row r="157" spans="1:3" ht="15" customHeight="1" thickBot="1">
      <c r="A157" s="837" t="s">
        <v>151</v>
      </c>
      <c r="B157" s="837"/>
      <c r="C157" s="228" t="s">
        <v>198</v>
      </c>
    </row>
    <row r="158" spans="1:4" ht="13.5" customHeight="1" thickBot="1">
      <c r="A158" s="19">
        <v>1</v>
      </c>
      <c r="B158" s="28" t="s">
        <v>626</v>
      </c>
      <c r="C158" s="219">
        <f>+C62-C128</f>
        <v>-186870</v>
      </c>
      <c r="D158" s="330"/>
    </row>
    <row r="159" spans="1:3" ht="27.75" customHeight="1" thickBot="1">
      <c r="A159" s="19" t="s">
        <v>18</v>
      </c>
      <c r="B159" s="28" t="s">
        <v>627</v>
      </c>
      <c r="C159" s="219">
        <f>+C86-C153</f>
        <v>1571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ÁLLAMI (ÁLLAMIGAZGATÁSI) FELADATOK MÉRLEGE
&amp;R&amp;"Times New Roman CE,Félkövér dőlt"&amp;11 4. melléklet a 27/2015.(XI.2.) önkormányzati rendelethez</oddHeader>
  </headerFooter>
  <rowBreaks count="1" manualBreakCount="1">
    <brk id="88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120">
    <pageSetUpPr fitToPage="1"/>
  </sheetPr>
  <dimension ref="A1:GL5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0" sqref="N50"/>
    </sheetView>
  </sheetViews>
  <sheetFormatPr defaultColWidth="10.625" defaultRowHeight="12.75"/>
  <cols>
    <col min="1" max="1" width="42.375" style="528" customWidth="1"/>
    <col min="2" max="3" width="9.50390625" style="529" customWidth="1"/>
    <col min="4" max="4" width="9.375" style="529" bestFit="1" customWidth="1"/>
    <col min="5" max="6" width="9.50390625" style="529" customWidth="1"/>
    <col min="7" max="7" width="9.50390625" style="530" customWidth="1"/>
    <col min="8" max="8" width="1.12109375" style="530" customWidth="1"/>
    <col min="9" max="13" width="9.50390625" style="528" customWidth="1"/>
    <col min="14" max="14" width="9.50390625" style="531" customWidth="1"/>
    <col min="15" max="16384" width="10.625" style="528" customWidth="1"/>
  </cols>
  <sheetData>
    <row r="1" spans="10:13" ht="12.75">
      <c r="J1" s="913"/>
      <c r="K1" s="913"/>
      <c r="L1" s="913"/>
      <c r="M1" s="913"/>
    </row>
    <row r="2" spans="1:14" ht="12.75">
      <c r="A2" s="532"/>
      <c r="E2" s="782"/>
      <c r="I2" s="532"/>
      <c r="J2" s="912"/>
      <c r="K2" s="912"/>
      <c r="L2" s="912"/>
      <c r="M2" s="912"/>
      <c r="N2" s="533"/>
    </row>
    <row r="3" spans="1:14" ht="17.25" customHeight="1">
      <c r="A3" s="534" t="s">
        <v>556</v>
      </c>
      <c r="B3" s="535"/>
      <c r="C3" s="535"/>
      <c r="D3" s="535"/>
      <c r="E3" s="535"/>
      <c r="F3" s="535"/>
      <c r="G3" s="536"/>
      <c r="H3" s="536"/>
      <c r="I3" s="537"/>
      <c r="J3" s="537"/>
      <c r="K3" s="537"/>
      <c r="L3" s="537"/>
      <c r="M3" s="537"/>
      <c r="N3" s="538"/>
    </row>
    <row r="4" spans="1:14" ht="19.5">
      <c r="A4" s="539" t="s">
        <v>496</v>
      </c>
      <c r="B4" s="535"/>
      <c r="C4" s="535"/>
      <c r="D4" s="535"/>
      <c r="E4" s="535"/>
      <c r="F4" s="535"/>
      <c r="G4" s="536"/>
      <c r="H4" s="536"/>
      <c r="I4" s="537"/>
      <c r="J4" s="537"/>
      <c r="K4" s="537"/>
      <c r="L4" s="537"/>
      <c r="M4" s="537"/>
      <c r="N4" s="538"/>
    </row>
    <row r="5" spans="1:14" ht="0.75" customHeight="1" thickBot="1">
      <c r="A5" s="540"/>
      <c r="B5" s="535"/>
      <c r="C5" s="535"/>
      <c r="D5" s="535"/>
      <c r="E5" s="535"/>
      <c r="F5" s="535"/>
      <c r="G5" s="536"/>
      <c r="H5" s="536"/>
      <c r="I5" s="537"/>
      <c r="J5" s="537"/>
      <c r="K5" s="537"/>
      <c r="L5" s="537"/>
      <c r="M5" s="537"/>
      <c r="N5" s="533" t="s">
        <v>415</v>
      </c>
    </row>
    <row r="6" spans="1:14" ht="15.75">
      <c r="A6" s="541" t="s">
        <v>187</v>
      </c>
      <c r="B6" s="914" t="s">
        <v>497</v>
      </c>
      <c r="C6" s="915"/>
      <c r="D6" s="915"/>
      <c r="E6" s="915"/>
      <c r="F6" s="915"/>
      <c r="G6" s="916"/>
      <c r="H6" s="542"/>
      <c r="I6" s="914" t="s">
        <v>498</v>
      </c>
      <c r="J6" s="915"/>
      <c r="K6" s="915"/>
      <c r="L6" s="915"/>
      <c r="M6" s="915"/>
      <c r="N6" s="916"/>
    </row>
    <row r="7" spans="1:14" ht="12.75">
      <c r="A7" s="543"/>
      <c r="B7" s="544" t="s">
        <v>499</v>
      </c>
      <c r="C7" s="545" t="s">
        <v>446</v>
      </c>
      <c r="D7" s="545" t="s">
        <v>524</v>
      </c>
      <c r="E7" s="545" t="s">
        <v>500</v>
      </c>
      <c r="F7" s="545" t="s">
        <v>525</v>
      </c>
      <c r="G7" s="546" t="s">
        <v>557</v>
      </c>
      <c r="H7" s="547"/>
      <c r="I7" s="544" t="s">
        <v>499</v>
      </c>
      <c r="J7" s="545" t="s">
        <v>446</v>
      </c>
      <c r="K7" s="545" t="s">
        <v>536</v>
      </c>
      <c r="L7" s="545" t="s">
        <v>132</v>
      </c>
      <c r="M7" s="545" t="s">
        <v>527</v>
      </c>
      <c r="N7" s="546" t="s">
        <v>558</v>
      </c>
    </row>
    <row r="8" spans="1:14" ht="13.5" thickBot="1">
      <c r="A8" s="548"/>
      <c r="B8" s="549" t="s">
        <v>501</v>
      </c>
      <c r="C8" s="550" t="s">
        <v>501</v>
      </c>
      <c r="D8" s="550" t="s">
        <v>501</v>
      </c>
      <c r="E8" s="550" t="s">
        <v>502</v>
      </c>
      <c r="F8" s="550" t="s">
        <v>526</v>
      </c>
      <c r="G8" s="551" t="s">
        <v>503</v>
      </c>
      <c r="H8" s="552"/>
      <c r="I8" s="549" t="s">
        <v>504</v>
      </c>
      <c r="J8" s="550" t="s">
        <v>452</v>
      </c>
      <c r="K8" s="550" t="s">
        <v>448</v>
      </c>
      <c r="L8" s="550"/>
      <c r="M8" s="550"/>
      <c r="N8" s="551" t="s">
        <v>505</v>
      </c>
    </row>
    <row r="9" spans="1:194" ht="12.75">
      <c r="A9" s="553" t="s">
        <v>528</v>
      </c>
      <c r="B9" s="833">
        <v>12336</v>
      </c>
      <c r="C9" s="556"/>
      <c r="D9" s="555"/>
      <c r="E9" s="554"/>
      <c r="F9" s="556"/>
      <c r="G9" s="557">
        <f aca="true" t="shared" si="0" ref="G9:G18">SUM(B9:F9)</f>
        <v>12336</v>
      </c>
      <c r="H9" s="558"/>
      <c r="I9" s="810"/>
      <c r="J9" s="556">
        <v>7481</v>
      </c>
      <c r="K9" s="559"/>
      <c r="L9" s="556"/>
      <c r="M9" s="556"/>
      <c r="N9" s="557">
        <f aca="true" t="shared" si="1" ref="N9:N15">SUM(I9:M9)</f>
        <v>7481</v>
      </c>
      <c r="O9" s="560"/>
      <c r="P9" s="560"/>
      <c r="Q9" s="560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0"/>
      <c r="AI9" s="560"/>
      <c r="AJ9" s="560"/>
      <c r="AK9" s="560"/>
      <c r="AL9" s="560"/>
      <c r="AM9" s="560"/>
      <c r="AN9" s="560"/>
      <c r="AO9" s="560"/>
      <c r="AP9" s="560"/>
      <c r="AQ9" s="560"/>
      <c r="AR9" s="560"/>
      <c r="AS9" s="560"/>
      <c r="AT9" s="560"/>
      <c r="AU9" s="560"/>
      <c r="AV9" s="560"/>
      <c r="AW9" s="560"/>
      <c r="AX9" s="560"/>
      <c r="AY9" s="560"/>
      <c r="AZ9" s="560"/>
      <c r="BA9" s="560"/>
      <c r="BB9" s="560"/>
      <c r="BC9" s="560"/>
      <c r="BD9" s="560"/>
      <c r="BE9" s="560"/>
      <c r="BF9" s="560"/>
      <c r="BG9" s="560"/>
      <c r="BH9" s="560"/>
      <c r="BI9" s="560"/>
      <c r="BJ9" s="560"/>
      <c r="BK9" s="560"/>
      <c r="BL9" s="560"/>
      <c r="BM9" s="560"/>
      <c r="BN9" s="560"/>
      <c r="BO9" s="560"/>
      <c r="BP9" s="560"/>
      <c r="BQ9" s="560"/>
      <c r="BR9" s="560"/>
      <c r="BS9" s="560"/>
      <c r="BT9" s="560"/>
      <c r="BU9" s="560"/>
      <c r="BV9" s="560"/>
      <c r="BW9" s="560"/>
      <c r="BX9" s="560"/>
      <c r="BY9" s="560"/>
      <c r="BZ9" s="560"/>
      <c r="CA9" s="560"/>
      <c r="CB9" s="560"/>
      <c r="CC9" s="560"/>
      <c r="CD9" s="560"/>
      <c r="CE9" s="560"/>
      <c r="CF9" s="560"/>
      <c r="CG9" s="560"/>
      <c r="CH9" s="560"/>
      <c r="CI9" s="560"/>
      <c r="CJ9" s="560"/>
      <c r="CK9" s="560"/>
      <c r="CL9" s="560"/>
      <c r="CM9" s="560"/>
      <c r="CN9" s="560"/>
      <c r="CO9" s="560"/>
      <c r="CP9" s="560"/>
      <c r="CQ9" s="560"/>
      <c r="CR9" s="560"/>
      <c r="CS9" s="560"/>
      <c r="CT9" s="560"/>
      <c r="CU9" s="560"/>
      <c r="CV9" s="560"/>
      <c r="CW9" s="560"/>
      <c r="CX9" s="560"/>
      <c r="CY9" s="560"/>
      <c r="CZ9" s="560"/>
      <c r="DA9" s="560"/>
      <c r="DB9" s="560"/>
      <c r="DC9" s="560"/>
      <c r="DD9" s="560"/>
      <c r="DE9" s="560"/>
      <c r="DF9" s="560"/>
      <c r="DG9" s="560"/>
      <c r="DH9" s="560"/>
      <c r="DI9" s="560"/>
      <c r="DJ9" s="560"/>
      <c r="DK9" s="560"/>
      <c r="DL9" s="560"/>
      <c r="DM9" s="560"/>
      <c r="DN9" s="560"/>
      <c r="DO9" s="560"/>
      <c r="DP9" s="560"/>
      <c r="DQ9" s="560"/>
      <c r="DR9" s="560"/>
      <c r="DS9" s="560"/>
      <c r="DT9" s="560"/>
      <c r="DU9" s="560"/>
      <c r="DV9" s="560"/>
      <c r="DW9" s="560"/>
      <c r="DX9" s="560"/>
      <c r="DY9" s="560"/>
      <c r="DZ9" s="560"/>
      <c r="EA9" s="560"/>
      <c r="EB9" s="560"/>
      <c r="EC9" s="560"/>
      <c r="ED9" s="560"/>
      <c r="EE9" s="560"/>
      <c r="EF9" s="560"/>
      <c r="EG9" s="560"/>
      <c r="EH9" s="560"/>
      <c r="EI9" s="560"/>
      <c r="EJ9" s="560"/>
      <c r="EK9" s="560"/>
      <c r="EL9" s="560"/>
      <c r="EM9" s="560"/>
      <c r="EN9" s="560"/>
      <c r="EO9" s="560"/>
      <c r="EP9" s="560"/>
      <c r="EQ9" s="560"/>
      <c r="ER9" s="560"/>
      <c r="ES9" s="560"/>
      <c r="ET9" s="560"/>
      <c r="EU9" s="560"/>
      <c r="EV9" s="560"/>
      <c r="EW9" s="560"/>
      <c r="EX9" s="560"/>
      <c r="EY9" s="560"/>
      <c r="EZ9" s="560"/>
      <c r="FA9" s="560"/>
      <c r="FB9" s="560"/>
      <c r="FC9" s="560"/>
      <c r="FD9" s="560"/>
      <c r="FE9" s="560"/>
      <c r="FF9" s="560"/>
      <c r="FG9" s="560"/>
      <c r="FH9" s="560"/>
      <c r="FI9" s="560"/>
      <c r="FJ9" s="560"/>
      <c r="FK9" s="560"/>
      <c r="FL9" s="560"/>
      <c r="FM9" s="560"/>
      <c r="FN9" s="560"/>
      <c r="FO9" s="560"/>
      <c r="FP9" s="560"/>
      <c r="FQ9" s="560"/>
      <c r="FR9" s="560"/>
      <c r="FS9" s="560"/>
      <c r="FT9" s="560"/>
      <c r="FU9" s="560"/>
      <c r="FV9" s="560"/>
      <c r="FW9" s="560"/>
      <c r="FX9" s="560"/>
      <c r="FY9" s="560"/>
      <c r="FZ9" s="560"/>
      <c r="GA9" s="560"/>
      <c r="GB9" s="560"/>
      <c r="GC9" s="560"/>
      <c r="GD9" s="560"/>
      <c r="GE9" s="560"/>
      <c r="GF9" s="560"/>
      <c r="GG9" s="560"/>
      <c r="GH9" s="560"/>
      <c r="GI9" s="560"/>
      <c r="GJ9" s="560"/>
      <c r="GK9" s="560"/>
      <c r="GL9" s="560"/>
    </row>
    <row r="10" spans="1:14" ht="12.75">
      <c r="A10" s="561" t="s">
        <v>698</v>
      </c>
      <c r="B10" s="567"/>
      <c r="C10" s="570"/>
      <c r="D10" s="563"/>
      <c r="E10" s="563"/>
      <c r="F10" s="563"/>
      <c r="G10" s="564">
        <f t="shared" si="0"/>
        <v>0</v>
      </c>
      <c r="H10" s="565"/>
      <c r="I10" s="567">
        <v>13509</v>
      </c>
      <c r="J10" s="570"/>
      <c r="K10" s="570"/>
      <c r="L10" s="570"/>
      <c r="M10" s="570"/>
      <c r="N10" s="564">
        <f t="shared" si="1"/>
        <v>13509</v>
      </c>
    </row>
    <row r="11" spans="1:14" ht="12.75">
      <c r="A11" s="566" t="s">
        <v>529</v>
      </c>
      <c r="B11" s="567">
        <v>237</v>
      </c>
      <c r="C11" s="570"/>
      <c r="D11" s="563"/>
      <c r="E11" s="563"/>
      <c r="F11" s="563"/>
      <c r="G11" s="564">
        <f t="shared" si="0"/>
        <v>237</v>
      </c>
      <c r="H11" s="565"/>
      <c r="I11" s="567">
        <v>1341</v>
      </c>
      <c r="J11" s="570"/>
      <c r="K11" s="570"/>
      <c r="L11" s="570"/>
      <c r="M11" s="570"/>
      <c r="N11" s="564">
        <f t="shared" si="1"/>
        <v>1341</v>
      </c>
    </row>
    <row r="12" spans="1:14" ht="12.75">
      <c r="A12" s="566" t="s">
        <v>530</v>
      </c>
      <c r="B12" s="567">
        <v>46308</v>
      </c>
      <c r="C12" s="803">
        <v>413509</v>
      </c>
      <c r="D12" s="570"/>
      <c r="E12" s="569"/>
      <c r="F12" s="569"/>
      <c r="G12" s="564">
        <f t="shared" si="0"/>
        <v>459817</v>
      </c>
      <c r="H12" s="618" t="e">
        <f>SUM(#REF!)</f>
        <v>#REF!</v>
      </c>
      <c r="I12" s="772">
        <v>107234</v>
      </c>
      <c r="J12" s="625">
        <v>341510</v>
      </c>
      <c r="K12" s="570"/>
      <c r="L12" s="570"/>
      <c r="M12" s="570"/>
      <c r="N12" s="564">
        <f t="shared" si="1"/>
        <v>448744</v>
      </c>
    </row>
    <row r="13" spans="1:14" ht="12.75">
      <c r="A13" s="571" t="s">
        <v>699</v>
      </c>
      <c r="B13" s="772">
        <v>19894</v>
      </c>
      <c r="C13" s="578"/>
      <c r="D13" s="570"/>
      <c r="E13" s="572"/>
      <c r="F13" s="573"/>
      <c r="G13" s="574">
        <f t="shared" si="0"/>
        <v>19894</v>
      </c>
      <c r="H13" s="565"/>
      <c r="I13" s="567">
        <v>16727</v>
      </c>
      <c r="J13" s="570"/>
      <c r="K13" s="578"/>
      <c r="L13" s="578"/>
      <c r="M13" s="578"/>
      <c r="N13" s="574">
        <f t="shared" si="1"/>
        <v>16727</v>
      </c>
    </row>
    <row r="14" spans="1:14" ht="12.75">
      <c r="A14" s="561" t="s">
        <v>506</v>
      </c>
      <c r="B14" s="567"/>
      <c r="C14" s="570"/>
      <c r="D14" s="570"/>
      <c r="E14" s="563"/>
      <c r="F14" s="575"/>
      <c r="G14" s="564">
        <f t="shared" si="0"/>
        <v>0</v>
      </c>
      <c r="H14" s="565"/>
      <c r="I14" s="772">
        <v>7774</v>
      </c>
      <c r="J14" s="625">
        <v>1271</v>
      </c>
      <c r="K14" s="570"/>
      <c r="L14" s="570"/>
      <c r="M14" s="570"/>
      <c r="N14" s="564">
        <f t="shared" si="1"/>
        <v>9045</v>
      </c>
    </row>
    <row r="15" spans="1:14" ht="12.75">
      <c r="A15" s="561" t="s">
        <v>507</v>
      </c>
      <c r="B15" s="567">
        <v>847</v>
      </c>
      <c r="C15" s="570"/>
      <c r="D15" s="570"/>
      <c r="E15" s="563"/>
      <c r="F15" s="563"/>
      <c r="G15" s="564">
        <f t="shared" si="0"/>
        <v>847</v>
      </c>
      <c r="H15" s="565"/>
      <c r="I15" s="567">
        <v>2510</v>
      </c>
      <c r="J15" s="570"/>
      <c r="K15" s="570"/>
      <c r="L15" s="570"/>
      <c r="M15" s="570"/>
      <c r="N15" s="564">
        <f t="shared" si="1"/>
        <v>2510</v>
      </c>
    </row>
    <row r="16" spans="1:14" ht="12.75">
      <c r="A16" s="561" t="s">
        <v>508</v>
      </c>
      <c r="B16" s="567">
        <v>19894</v>
      </c>
      <c r="C16" s="570"/>
      <c r="D16" s="570"/>
      <c r="E16" s="563"/>
      <c r="F16" s="563"/>
      <c r="G16" s="564">
        <f t="shared" si="0"/>
        <v>19894</v>
      </c>
      <c r="H16" s="565"/>
      <c r="I16" s="567">
        <v>16212</v>
      </c>
      <c r="J16" s="570"/>
      <c r="K16" s="570"/>
      <c r="L16" s="570"/>
      <c r="M16" s="570"/>
      <c r="N16" s="564">
        <f aca="true" t="shared" si="2" ref="N16:N45">SUM(I16:M16)</f>
        <v>16212</v>
      </c>
    </row>
    <row r="17" spans="1:14" ht="12.75">
      <c r="A17" s="561" t="s">
        <v>509</v>
      </c>
      <c r="B17" s="586"/>
      <c r="C17" s="578"/>
      <c r="D17" s="578"/>
      <c r="E17" s="572"/>
      <c r="F17" s="572"/>
      <c r="G17" s="574">
        <f t="shared" si="0"/>
        <v>0</v>
      </c>
      <c r="H17" s="576"/>
      <c r="I17" s="772">
        <v>24280</v>
      </c>
      <c r="J17" s="570">
        <v>1366</v>
      </c>
      <c r="K17" s="578"/>
      <c r="L17" s="578"/>
      <c r="M17" s="578"/>
      <c r="N17" s="574">
        <f t="shared" si="2"/>
        <v>25646</v>
      </c>
    </row>
    <row r="18" spans="1:14" ht="12.75">
      <c r="A18" s="577" t="s">
        <v>510</v>
      </c>
      <c r="B18" s="586"/>
      <c r="C18" s="578"/>
      <c r="D18" s="578"/>
      <c r="E18" s="572"/>
      <c r="F18" s="572"/>
      <c r="G18" s="574">
        <f t="shared" si="0"/>
        <v>0</v>
      </c>
      <c r="H18" s="576"/>
      <c r="I18" s="567">
        <v>601</v>
      </c>
      <c r="J18" s="578"/>
      <c r="K18" s="578"/>
      <c r="L18" s="578"/>
      <c r="M18" s="578"/>
      <c r="N18" s="574">
        <f t="shared" si="2"/>
        <v>601</v>
      </c>
    </row>
    <row r="19" spans="1:14" ht="12.75">
      <c r="A19" s="579" t="s">
        <v>511</v>
      </c>
      <c r="B19" s="567">
        <f>SUM(B20:B22)</f>
        <v>294863</v>
      </c>
      <c r="C19" s="570">
        <f>SUM(C20:C22)</f>
        <v>0</v>
      </c>
      <c r="D19" s="570">
        <f>SUM(D20:D22)</f>
        <v>0</v>
      </c>
      <c r="E19" s="580"/>
      <c r="F19" s="569"/>
      <c r="G19" s="574">
        <f>SUM(G20:G22)</f>
        <v>294863</v>
      </c>
      <c r="H19" s="576"/>
      <c r="I19" s="586"/>
      <c r="J19" s="578"/>
      <c r="K19" s="578">
        <f>SUM(K20:K22)</f>
        <v>0</v>
      </c>
      <c r="L19" s="578"/>
      <c r="M19" s="578"/>
      <c r="N19" s="574">
        <f t="shared" si="2"/>
        <v>0</v>
      </c>
    </row>
    <row r="20" spans="1:14" ht="12.75">
      <c r="A20" s="581" t="s">
        <v>531</v>
      </c>
      <c r="B20" s="567">
        <v>260198</v>
      </c>
      <c r="C20" s="578"/>
      <c r="D20" s="578"/>
      <c r="E20" s="578"/>
      <c r="F20" s="572"/>
      <c r="G20" s="582">
        <f aca="true" t="shared" si="3" ref="G20:G26">SUM(B20:F20)</f>
        <v>260198</v>
      </c>
      <c r="H20" s="576"/>
      <c r="I20" s="586"/>
      <c r="J20" s="578"/>
      <c r="K20" s="578"/>
      <c r="L20" s="578"/>
      <c r="M20" s="578"/>
      <c r="N20" s="582">
        <f t="shared" si="2"/>
        <v>0</v>
      </c>
    </row>
    <row r="21" spans="1:14" ht="12.75">
      <c r="A21" s="581" t="s">
        <v>512</v>
      </c>
      <c r="B21" s="567">
        <v>26000</v>
      </c>
      <c r="C21" s="578"/>
      <c r="D21" s="578"/>
      <c r="E21" s="578"/>
      <c r="F21" s="572"/>
      <c r="G21" s="582">
        <f t="shared" si="3"/>
        <v>26000</v>
      </c>
      <c r="H21" s="576"/>
      <c r="I21" s="586"/>
      <c r="J21" s="578"/>
      <c r="K21" s="578"/>
      <c r="L21" s="578"/>
      <c r="M21" s="578"/>
      <c r="N21" s="582">
        <f t="shared" si="2"/>
        <v>0</v>
      </c>
    </row>
    <row r="22" spans="1:14" ht="12.75">
      <c r="A22" s="581" t="s">
        <v>700</v>
      </c>
      <c r="B22" s="567">
        <v>8665</v>
      </c>
      <c r="C22" s="578"/>
      <c r="D22" s="578"/>
      <c r="E22" s="578"/>
      <c r="F22" s="572"/>
      <c r="G22" s="582">
        <f t="shared" si="3"/>
        <v>8665</v>
      </c>
      <c r="H22" s="576"/>
      <c r="I22" s="586"/>
      <c r="J22" s="578"/>
      <c r="K22" s="578"/>
      <c r="L22" s="578"/>
      <c r="M22" s="578"/>
      <c r="N22" s="582">
        <f t="shared" si="2"/>
        <v>0</v>
      </c>
    </row>
    <row r="23" spans="1:14" ht="12.75">
      <c r="A23" s="583" t="s">
        <v>774</v>
      </c>
      <c r="B23" s="586"/>
      <c r="C23" s="578"/>
      <c r="D23" s="578"/>
      <c r="E23" s="578"/>
      <c r="F23" s="572"/>
      <c r="G23" s="582">
        <f t="shared" si="3"/>
        <v>0</v>
      </c>
      <c r="H23" s="576"/>
      <c r="I23" s="772">
        <v>369</v>
      </c>
      <c r="J23" s="570"/>
      <c r="K23" s="578"/>
      <c r="L23" s="578"/>
      <c r="M23" s="578"/>
      <c r="N23" s="582">
        <f t="shared" si="2"/>
        <v>369</v>
      </c>
    </row>
    <row r="24" spans="1:14" ht="12.75">
      <c r="A24" s="561" t="s">
        <v>548</v>
      </c>
      <c r="B24" s="586"/>
      <c r="C24" s="578"/>
      <c r="D24" s="578"/>
      <c r="E24" s="572"/>
      <c r="F24" s="572"/>
      <c r="G24" s="574">
        <f t="shared" si="3"/>
        <v>0</v>
      </c>
      <c r="H24" s="576"/>
      <c r="I24" s="567"/>
      <c r="J24" s="578"/>
      <c r="K24" s="578"/>
      <c r="L24" s="578"/>
      <c r="M24" s="578"/>
      <c r="N24" s="574">
        <f t="shared" si="2"/>
        <v>0</v>
      </c>
    </row>
    <row r="25" spans="1:14" ht="12.75">
      <c r="A25" s="561" t="s">
        <v>513</v>
      </c>
      <c r="B25" s="586"/>
      <c r="C25" s="578"/>
      <c r="D25" s="578"/>
      <c r="E25" s="572"/>
      <c r="F25" s="572"/>
      <c r="G25" s="574">
        <f t="shared" si="3"/>
        <v>0</v>
      </c>
      <c r="H25" s="576"/>
      <c r="I25" s="567">
        <v>30080</v>
      </c>
      <c r="J25" s="578"/>
      <c r="K25" s="578"/>
      <c r="L25" s="578"/>
      <c r="M25" s="578"/>
      <c r="N25" s="574">
        <f t="shared" si="2"/>
        <v>30080</v>
      </c>
    </row>
    <row r="26" spans="1:14" ht="13.5" customHeight="1">
      <c r="A26" s="588" t="s">
        <v>514</v>
      </c>
      <c r="B26" s="773">
        <v>18261</v>
      </c>
      <c r="C26" s="590"/>
      <c r="D26" s="616"/>
      <c r="E26" s="615"/>
      <c r="F26" s="645">
        <v>188603</v>
      </c>
      <c r="G26" s="592">
        <f t="shared" si="3"/>
        <v>206864</v>
      </c>
      <c r="H26" s="576"/>
      <c r="I26" s="773">
        <v>201717</v>
      </c>
      <c r="J26" s="590">
        <v>6287</v>
      </c>
      <c r="K26" s="590"/>
      <c r="L26" s="616"/>
      <c r="M26" s="616"/>
      <c r="N26" s="592">
        <f t="shared" si="2"/>
        <v>208004</v>
      </c>
    </row>
    <row r="27" spans="1:14" ht="12.75">
      <c r="A27" s="579" t="s">
        <v>532</v>
      </c>
      <c r="B27" s="567">
        <f>SUM(B28:B29)</f>
        <v>1177691</v>
      </c>
      <c r="C27" s="570">
        <f>SUM(C28:C29)</f>
        <v>7203</v>
      </c>
      <c r="D27" s="570">
        <f>SUM(D28:D29)</f>
        <v>0</v>
      </c>
      <c r="E27" s="569"/>
      <c r="F27" s="569"/>
      <c r="G27" s="574">
        <f>SUM(G28:G29)</f>
        <v>1184894</v>
      </c>
      <c r="H27" s="617"/>
      <c r="I27" s="586">
        <f>SUM(I28:I29)</f>
        <v>42173</v>
      </c>
      <c r="J27" s="586">
        <f>SUM(J28:J29)</f>
        <v>0</v>
      </c>
      <c r="K27" s="586">
        <f>SUM(K28:K29)</f>
        <v>0</v>
      </c>
      <c r="L27" s="586">
        <f>SUM(L28:L29)</f>
        <v>0</v>
      </c>
      <c r="M27" s="586">
        <f>SUM(M28:M29)</f>
        <v>0</v>
      </c>
      <c r="N27" s="574">
        <f t="shared" si="2"/>
        <v>42173</v>
      </c>
    </row>
    <row r="28" spans="1:14" ht="12.75">
      <c r="A28" s="581" t="s">
        <v>533</v>
      </c>
      <c r="B28" s="567">
        <v>868096</v>
      </c>
      <c r="C28" s="570"/>
      <c r="D28" s="578"/>
      <c r="E28" s="578"/>
      <c r="F28" s="578"/>
      <c r="G28" s="582">
        <f aca="true" t="shared" si="4" ref="G28:G47">SUM(B28:F28)</f>
        <v>868096</v>
      </c>
      <c r="H28" s="576"/>
      <c r="I28" s="567"/>
      <c r="J28" s="578"/>
      <c r="K28" s="578"/>
      <c r="L28" s="578"/>
      <c r="M28" s="578"/>
      <c r="N28" s="587">
        <f t="shared" si="2"/>
        <v>0</v>
      </c>
    </row>
    <row r="29" spans="1:14" ht="12.75">
      <c r="A29" s="581" t="s">
        <v>534</v>
      </c>
      <c r="B29" s="804">
        <v>309595</v>
      </c>
      <c r="C29" s="625">
        <v>7203</v>
      </c>
      <c r="D29" s="570"/>
      <c r="E29" s="578"/>
      <c r="F29" s="578"/>
      <c r="G29" s="582">
        <f t="shared" si="4"/>
        <v>316798</v>
      </c>
      <c r="H29" s="576"/>
      <c r="I29" s="567">
        <v>42173</v>
      </c>
      <c r="J29" s="578"/>
      <c r="K29" s="578"/>
      <c r="L29" s="578"/>
      <c r="M29" s="578"/>
      <c r="N29" s="587">
        <f t="shared" si="2"/>
        <v>42173</v>
      </c>
    </row>
    <row r="30" spans="1:14" ht="12.75">
      <c r="A30" s="561" t="s">
        <v>515</v>
      </c>
      <c r="B30" s="567">
        <v>100204</v>
      </c>
      <c r="C30" s="570"/>
      <c r="D30" s="570"/>
      <c r="E30" s="570"/>
      <c r="F30" s="570"/>
      <c r="G30" s="564">
        <f t="shared" si="4"/>
        <v>100204</v>
      </c>
      <c r="H30" s="565"/>
      <c r="I30" s="567">
        <v>105807</v>
      </c>
      <c r="J30" s="625">
        <v>4328</v>
      </c>
      <c r="K30" s="570"/>
      <c r="L30" s="570"/>
      <c r="M30" s="570">
        <v>62300</v>
      </c>
      <c r="N30" s="574">
        <f t="shared" si="2"/>
        <v>172435</v>
      </c>
    </row>
    <row r="31" spans="1:14" ht="12.75">
      <c r="A31" s="561" t="s">
        <v>535</v>
      </c>
      <c r="B31" s="586"/>
      <c r="C31" s="578"/>
      <c r="D31" s="578"/>
      <c r="E31" s="578"/>
      <c r="F31" s="578"/>
      <c r="G31" s="574">
        <f t="shared" si="4"/>
        <v>0</v>
      </c>
      <c r="H31" s="576"/>
      <c r="I31" s="567"/>
      <c r="J31" s="570"/>
      <c r="K31" s="570">
        <v>1173721</v>
      </c>
      <c r="L31" s="570"/>
      <c r="M31" s="570"/>
      <c r="N31" s="574">
        <f t="shared" si="2"/>
        <v>1173721</v>
      </c>
    </row>
    <row r="32" spans="1:14" ht="12.75">
      <c r="A32" s="561" t="s">
        <v>516</v>
      </c>
      <c r="B32" s="567"/>
      <c r="C32" s="570"/>
      <c r="D32" s="570"/>
      <c r="E32" s="570"/>
      <c r="F32" s="570"/>
      <c r="G32" s="574">
        <f t="shared" si="4"/>
        <v>0</v>
      </c>
      <c r="H32" s="576"/>
      <c r="I32" s="567">
        <v>613</v>
      </c>
      <c r="J32" s="570"/>
      <c r="K32" s="570"/>
      <c r="L32" s="570"/>
      <c r="M32" s="570"/>
      <c r="N32" s="574">
        <f t="shared" si="2"/>
        <v>613</v>
      </c>
    </row>
    <row r="33" spans="1:14" ht="12.75">
      <c r="A33" s="588" t="s">
        <v>517</v>
      </c>
      <c r="B33" s="589"/>
      <c r="C33" s="590"/>
      <c r="D33" s="590"/>
      <c r="E33" s="590"/>
      <c r="F33" s="590"/>
      <c r="G33" s="574">
        <f t="shared" si="4"/>
        <v>0</v>
      </c>
      <c r="H33" s="576"/>
      <c r="I33" s="589">
        <v>1015</v>
      </c>
      <c r="J33" s="590"/>
      <c r="K33" s="590"/>
      <c r="L33" s="590"/>
      <c r="M33" s="590"/>
      <c r="N33" s="574">
        <f t="shared" si="2"/>
        <v>1015</v>
      </c>
    </row>
    <row r="34" spans="1:14" ht="12.75">
      <c r="A34" s="588" t="s">
        <v>537</v>
      </c>
      <c r="B34" s="589"/>
      <c r="C34" s="590"/>
      <c r="D34" s="590"/>
      <c r="E34" s="590"/>
      <c r="F34" s="590"/>
      <c r="G34" s="574">
        <f t="shared" si="4"/>
        <v>0</v>
      </c>
      <c r="H34" s="576"/>
      <c r="I34" s="589"/>
      <c r="J34" s="590"/>
      <c r="K34" s="590"/>
      <c r="L34" s="590"/>
      <c r="M34" s="590"/>
      <c r="N34" s="564">
        <f t="shared" si="2"/>
        <v>0</v>
      </c>
    </row>
    <row r="35" spans="1:14" ht="12.75">
      <c r="A35" s="588" t="s">
        <v>538</v>
      </c>
      <c r="B35" s="589"/>
      <c r="C35" s="590"/>
      <c r="D35" s="590"/>
      <c r="E35" s="590"/>
      <c r="F35" s="590"/>
      <c r="G35" s="574">
        <f t="shared" si="4"/>
        <v>0</v>
      </c>
      <c r="H35" s="576"/>
      <c r="I35" s="589">
        <v>5545</v>
      </c>
      <c r="J35" s="590"/>
      <c r="K35" s="590"/>
      <c r="L35" s="590"/>
      <c r="M35" s="590"/>
      <c r="N35" s="564">
        <f t="shared" si="2"/>
        <v>5545</v>
      </c>
    </row>
    <row r="36" spans="1:14" ht="12.75">
      <c r="A36" s="588" t="s">
        <v>539</v>
      </c>
      <c r="B36" s="589">
        <v>837</v>
      </c>
      <c r="C36" s="590"/>
      <c r="D36" s="590"/>
      <c r="E36" s="590"/>
      <c r="F36" s="590"/>
      <c r="G36" s="574">
        <f t="shared" si="4"/>
        <v>837</v>
      </c>
      <c r="H36" s="576"/>
      <c r="I36" s="589">
        <v>12854</v>
      </c>
      <c r="J36" s="590"/>
      <c r="K36" s="590"/>
      <c r="L36" s="590"/>
      <c r="M36" s="590"/>
      <c r="N36" s="564">
        <f t="shared" si="2"/>
        <v>12854</v>
      </c>
    </row>
    <row r="37" spans="1:14" ht="12.75">
      <c r="A37" s="588" t="s">
        <v>702</v>
      </c>
      <c r="B37" s="589"/>
      <c r="C37" s="590"/>
      <c r="D37" s="590"/>
      <c r="E37" s="590"/>
      <c r="F37" s="590"/>
      <c r="G37" s="574">
        <f t="shared" si="4"/>
        <v>0</v>
      </c>
      <c r="H37" s="576"/>
      <c r="I37" s="773">
        <v>36000</v>
      </c>
      <c r="J37" s="590"/>
      <c r="K37" s="590"/>
      <c r="L37" s="590"/>
      <c r="M37" s="590"/>
      <c r="N37" s="564">
        <f t="shared" si="2"/>
        <v>36000</v>
      </c>
    </row>
    <row r="38" spans="1:14" ht="12.75">
      <c r="A38" s="588" t="s">
        <v>518</v>
      </c>
      <c r="B38" s="589"/>
      <c r="C38" s="590"/>
      <c r="D38" s="590"/>
      <c r="E38" s="590"/>
      <c r="F38" s="590"/>
      <c r="G38" s="574">
        <f t="shared" si="4"/>
        <v>0</v>
      </c>
      <c r="H38" s="576"/>
      <c r="I38" s="589">
        <v>500</v>
      </c>
      <c r="J38" s="590"/>
      <c r="K38" s="590"/>
      <c r="L38" s="590"/>
      <c r="M38" s="590"/>
      <c r="N38" s="564">
        <f t="shared" si="2"/>
        <v>500</v>
      </c>
    </row>
    <row r="39" spans="1:14" ht="12.75">
      <c r="A39" s="588" t="s">
        <v>519</v>
      </c>
      <c r="B39" s="589"/>
      <c r="C39" s="590"/>
      <c r="D39" s="590"/>
      <c r="E39" s="590"/>
      <c r="F39" s="590"/>
      <c r="G39" s="574">
        <f t="shared" si="4"/>
        <v>0</v>
      </c>
      <c r="H39" s="576"/>
      <c r="I39" s="589">
        <v>400</v>
      </c>
      <c r="J39" s="590"/>
      <c r="K39" s="590"/>
      <c r="L39" s="590"/>
      <c r="M39" s="590"/>
      <c r="N39" s="564">
        <f t="shared" si="2"/>
        <v>400</v>
      </c>
    </row>
    <row r="40" spans="1:14" ht="12.75">
      <c r="A40" s="588" t="s">
        <v>520</v>
      </c>
      <c r="B40" s="589">
        <v>500</v>
      </c>
      <c r="C40" s="590"/>
      <c r="D40" s="590"/>
      <c r="E40" s="590"/>
      <c r="F40" s="590"/>
      <c r="G40" s="574">
        <f t="shared" si="4"/>
        <v>500</v>
      </c>
      <c r="H40" s="576"/>
      <c r="I40" s="589"/>
      <c r="J40" s="590"/>
      <c r="K40" s="590"/>
      <c r="L40" s="590"/>
      <c r="M40" s="590"/>
      <c r="N40" s="564">
        <f t="shared" si="2"/>
        <v>0</v>
      </c>
    </row>
    <row r="41" spans="1:14" ht="12.75">
      <c r="A41" s="635" t="s">
        <v>521</v>
      </c>
      <c r="B41" s="589">
        <v>800</v>
      </c>
      <c r="C41" s="590"/>
      <c r="D41" s="590"/>
      <c r="E41" s="590"/>
      <c r="F41" s="590"/>
      <c r="G41" s="574">
        <f t="shared" si="4"/>
        <v>800</v>
      </c>
      <c r="H41" s="576"/>
      <c r="I41" s="773">
        <v>14410</v>
      </c>
      <c r="J41" s="590">
        <v>11194</v>
      </c>
      <c r="K41" s="627"/>
      <c r="L41" s="590"/>
      <c r="M41" s="590"/>
      <c r="N41" s="564">
        <f t="shared" si="2"/>
        <v>25604</v>
      </c>
    </row>
    <row r="42" spans="1:14" ht="12.75">
      <c r="A42" s="591" t="s">
        <v>522</v>
      </c>
      <c r="B42" s="773">
        <v>13922</v>
      </c>
      <c r="C42" s="774">
        <v>6598</v>
      </c>
      <c r="D42" s="590"/>
      <c r="E42" s="590"/>
      <c r="F42" s="590"/>
      <c r="G42" s="574">
        <f t="shared" si="4"/>
        <v>20520</v>
      </c>
      <c r="H42" s="576"/>
      <c r="I42" s="773">
        <v>5269</v>
      </c>
      <c r="J42" s="774">
        <v>9162</v>
      </c>
      <c r="K42" s="590"/>
      <c r="L42" s="590"/>
      <c r="M42" s="590"/>
      <c r="N42" s="564">
        <f t="shared" si="2"/>
        <v>14431</v>
      </c>
    </row>
    <row r="43" spans="1:14" ht="12.75">
      <c r="A43" s="635" t="s">
        <v>0</v>
      </c>
      <c r="B43" s="589"/>
      <c r="C43" s="590"/>
      <c r="D43" s="590"/>
      <c r="E43" s="590"/>
      <c r="F43" s="590"/>
      <c r="G43" s="574">
        <f t="shared" si="4"/>
        <v>0</v>
      </c>
      <c r="H43" s="576"/>
      <c r="I43" s="589"/>
      <c r="J43" s="590"/>
      <c r="K43" s="590"/>
      <c r="L43" s="590"/>
      <c r="M43" s="590"/>
      <c r="N43" s="564">
        <f t="shared" si="2"/>
        <v>0</v>
      </c>
    </row>
    <row r="44" spans="1:14" ht="12.75">
      <c r="A44" s="591" t="s">
        <v>546</v>
      </c>
      <c r="B44" s="773">
        <v>372818</v>
      </c>
      <c r="C44" s="590">
        <v>445</v>
      </c>
      <c r="D44" s="590"/>
      <c r="E44" s="590"/>
      <c r="F44" s="590"/>
      <c r="G44" s="574">
        <f t="shared" si="4"/>
        <v>373263</v>
      </c>
      <c r="H44" s="576"/>
      <c r="I44" s="773">
        <v>410618</v>
      </c>
      <c r="J44" s="774">
        <v>19461</v>
      </c>
      <c r="K44" s="590"/>
      <c r="L44" s="590"/>
      <c r="M44" s="590"/>
      <c r="N44" s="564">
        <f t="shared" si="2"/>
        <v>430079</v>
      </c>
    </row>
    <row r="45" spans="1:14" ht="12.75">
      <c r="A45" s="635" t="s">
        <v>547</v>
      </c>
      <c r="B45" s="589"/>
      <c r="C45" s="590"/>
      <c r="D45" s="590"/>
      <c r="E45" s="590"/>
      <c r="F45" s="590"/>
      <c r="G45" s="574">
        <f t="shared" si="4"/>
        <v>0</v>
      </c>
      <c r="H45" s="576"/>
      <c r="I45" s="589"/>
      <c r="J45" s="590"/>
      <c r="K45" s="590"/>
      <c r="L45" s="590"/>
      <c r="M45" s="590"/>
      <c r="N45" s="564">
        <f t="shared" si="2"/>
        <v>0</v>
      </c>
    </row>
    <row r="46" spans="1:14" ht="12.75">
      <c r="A46" s="588" t="s">
        <v>1</v>
      </c>
      <c r="B46" s="589"/>
      <c r="C46" s="590"/>
      <c r="D46" s="590"/>
      <c r="E46" s="590"/>
      <c r="F46" s="590"/>
      <c r="G46" s="592">
        <f t="shared" si="4"/>
        <v>0</v>
      </c>
      <c r="H46" s="576"/>
      <c r="I46" s="589"/>
      <c r="J46" s="590"/>
      <c r="K46" s="590"/>
      <c r="L46" s="590"/>
      <c r="M46" s="590"/>
      <c r="N46" s="593"/>
    </row>
    <row r="47" spans="1:14" ht="13.5" thickBot="1">
      <c r="A47" s="588" t="s">
        <v>701</v>
      </c>
      <c r="B47" s="589">
        <v>550</v>
      </c>
      <c r="C47" s="590"/>
      <c r="D47" s="590"/>
      <c r="E47" s="590"/>
      <c r="F47" s="590"/>
      <c r="G47" s="592">
        <f t="shared" si="4"/>
        <v>550</v>
      </c>
      <c r="H47" s="576"/>
      <c r="I47" s="773">
        <v>577</v>
      </c>
      <c r="J47" s="590">
        <v>104</v>
      </c>
      <c r="K47" s="590"/>
      <c r="L47" s="590"/>
      <c r="M47" s="590"/>
      <c r="N47" s="593">
        <f>SUM(I47:M47)</f>
        <v>681</v>
      </c>
    </row>
    <row r="48" spans="1:14" ht="12.75">
      <c r="A48" s="594" t="s">
        <v>52</v>
      </c>
      <c r="B48" s="595">
        <f>SUM(B9:B12,B13:B19,B24:B27,B30:B47,B23)</f>
        <v>2079962</v>
      </c>
      <c r="C48" s="595">
        <f>SUM(C9:C12,C13:C19,C24:C27,C30:C47,C23)</f>
        <v>427755</v>
      </c>
      <c r="D48" s="595">
        <f>SUM(D9:D12,D13:D19,D24:D27,D30:D47,D23)</f>
        <v>0</v>
      </c>
      <c r="E48" s="595">
        <f>SUM(E9:E12,E13:E19,E24:E27,E30:E47,E23)</f>
        <v>0</v>
      </c>
      <c r="F48" s="595">
        <f>SUM(F9:F12,F13:F19,F24:F27,F30:F47,F23)</f>
        <v>188603</v>
      </c>
      <c r="G48" s="595">
        <f>SUM(G9:G12,G13:G19,G24:G27,G30:G36,G37:G47,G23)</f>
        <v>2696320</v>
      </c>
      <c r="H48" s="595" t="e">
        <f>SUM(H9:H12,H14:H19,H24:H27,H30:H36,H37:H47)</f>
        <v>#REF!</v>
      </c>
      <c r="I48" s="595">
        <f aca="true" t="shared" si="5" ref="I48:N48">SUM(I9:I12,I13:I19,I24:I27,I30:I47,I23)</f>
        <v>1058135</v>
      </c>
      <c r="J48" s="595">
        <f t="shared" si="5"/>
        <v>402164</v>
      </c>
      <c r="K48" s="595">
        <f t="shared" si="5"/>
        <v>1173721</v>
      </c>
      <c r="L48" s="595">
        <f t="shared" si="5"/>
        <v>0</v>
      </c>
      <c r="M48" s="595">
        <f t="shared" si="5"/>
        <v>62300</v>
      </c>
      <c r="N48" s="596">
        <f t="shared" si="5"/>
        <v>2696320</v>
      </c>
    </row>
    <row r="49" spans="1:14" ht="12.75">
      <c r="A49" s="597" t="s">
        <v>523</v>
      </c>
      <c r="B49" s="562"/>
      <c r="C49" s="563"/>
      <c r="D49" s="563"/>
      <c r="E49" s="563"/>
      <c r="F49" s="563"/>
      <c r="G49" s="564"/>
      <c r="H49" s="598"/>
      <c r="I49" s="568"/>
      <c r="J49" s="570"/>
      <c r="K49" s="580">
        <v>1173721</v>
      </c>
      <c r="L49" s="563"/>
      <c r="M49" s="563"/>
      <c r="N49" s="599">
        <f>SUM(I49:M49)</f>
        <v>1173721</v>
      </c>
    </row>
    <row r="50" spans="1:14" ht="13.5" thickBot="1">
      <c r="A50" s="600" t="s">
        <v>66</v>
      </c>
      <c r="B50" s="601">
        <f aca="true" t="shared" si="6" ref="B50:N50">B48-B49</f>
        <v>2079962</v>
      </c>
      <c r="C50" s="602">
        <f t="shared" si="6"/>
        <v>427755</v>
      </c>
      <c r="D50" s="602">
        <f t="shared" si="6"/>
        <v>0</v>
      </c>
      <c r="E50" s="602">
        <f t="shared" si="6"/>
        <v>0</v>
      </c>
      <c r="F50" s="602">
        <f t="shared" si="6"/>
        <v>188603</v>
      </c>
      <c r="G50" s="602">
        <f t="shared" si="6"/>
        <v>2696320</v>
      </c>
      <c r="H50" s="603" t="e">
        <f t="shared" si="6"/>
        <v>#REF!</v>
      </c>
      <c r="I50" s="601">
        <f t="shared" si="6"/>
        <v>1058135</v>
      </c>
      <c r="J50" s="602">
        <f t="shared" si="6"/>
        <v>402164</v>
      </c>
      <c r="K50" s="602">
        <f t="shared" si="6"/>
        <v>0</v>
      </c>
      <c r="L50" s="602">
        <f t="shared" si="6"/>
        <v>0</v>
      </c>
      <c r="M50" s="602">
        <f t="shared" si="6"/>
        <v>62300</v>
      </c>
      <c r="N50" s="604">
        <f t="shared" si="6"/>
        <v>1522599</v>
      </c>
    </row>
    <row r="51" spans="1:14" ht="12.75">
      <c r="A51" s="605"/>
      <c r="B51" s="606"/>
      <c r="C51" s="606"/>
      <c r="D51" s="606"/>
      <c r="E51" s="606"/>
      <c r="F51" s="606"/>
      <c r="G51" s="585"/>
      <c r="H51" s="585"/>
      <c r="I51" s="607"/>
      <c r="J51" s="606"/>
      <c r="K51" s="608"/>
      <c r="L51" s="607"/>
      <c r="M51" s="607"/>
      <c r="N51" s="584"/>
    </row>
    <row r="52" spans="1:14" ht="12.75">
      <c r="A52" s="605"/>
      <c r="B52" s="606"/>
      <c r="C52" s="606"/>
      <c r="D52" s="606"/>
      <c r="E52" s="606"/>
      <c r="F52" s="606"/>
      <c r="G52" s="585"/>
      <c r="H52" s="585"/>
      <c r="I52" s="606"/>
      <c r="J52" s="606"/>
      <c r="K52" s="608"/>
      <c r="L52" s="607"/>
      <c r="M52" s="607"/>
      <c r="N52" s="584"/>
    </row>
    <row r="53" spans="1:14" ht="12.75">
      <c r="A53" s="605"/>
      <c r="B53" s="606"/>
      <c r="C53" s="606"/>
      <c r="D53" s="606"/>
      <c r="E53" s="606"/>
      <c r="F53" s="606"/>
      <c r="G53" s="585"/>
      <c r="H53" s="585"/>
      <c r="I53" s="609"/>
      <c r="J53" s="606"/>
      <c r="K53" s="584"/>
      <c r="L53" s="606"/>
      <c r="M53" s="606"/>
      <c r="N53" s="584"/>
    </row>
    <row r="54" spans="1:14" ht="12.75">
      <c r="A54" s="605"/>
      <c r="B54" s="606"/>
      <c r="C54" s="606"/>
      <c r="D54" s="606"/>
      <c r="E54" s="606"/>
      <c r="F54" s="606"/>
      <c r="G54" s="585"/>
      <c r="H54" s="585"/>
      <c r="I54" s="606"/>
      <c r="J54" s="606"/>
      <c r="K54" s="584"/>
      <c r="L54" s="606"/>
      <c r="M54" s="606"/>
      <c r="N54" s="584"/>
    </row>
    <row r="55" spans="1:14" ht="12.75">
      <c r="A55" s="605"/>
      <c r="B55" s="606"/>
      <c r="C55" s="606"/>
      <c r="D55" s="606"/>
      <c r="E55" s="606"/>
      <c r="F55" s="606"/>
      <c r="G55" s="585"/>
      <c r="H55" s="585"/>
      <c r="I55" s="606"/>
      <c r="J55" s="606"/>
      <c r="K55" s="584"/>
      <c r="L55" s="606"/>
      <c r="M55" s="606"/>
      <c r="N55" s="584"/>
    </row>
    <row r="56" spans="1:14" ht="12.75">
      <c r="A56" s="605"/>
      <c r="B56" s="606"/>
      <c r="C56" s="606"/>
      <c r="D56" s="606"/>
      <c r="E56" s="606"/>
      <c r="F56" s="606"/>
      <c r="G56" s="585"/>
      <c r="H56" s="585"/>
      <c r="I56" s="606"/>
      <c r="J56" s="606"/>
      <c r="K56" s="584"/>
      <c r="L56" s="606"/>
      <c r="M56" s="606"/>
      <c r="N56" s="584"/>
    </row>
    <row r="57" spans="1:14" ht="12.75">
      <c r="A57" s="605"/>
      <c r="B57" s="606"/>
      <c r="C57" s="606"/>
      <c r="D57" s="606"/>
      <c r="E57" s="606"/>
      <c r="F57" s="606"/>
      <c r="G57" s="585"/>
      <c r="H57" s="585"/>
      <c r="I57" s="606"/>
      <c r="J57" s="606"/>
      <c r="K57" s="584"/>
      <c r="L57" s="606"/>
      <c r="M57" s="606"/>
      <c r="N57" s="584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&amp;R40. melléklet a 27/2015.(XI.2.)  önkormányzati rendelethez TÁJÉKOZTATÓ TÁBLA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05">
    <tabColor rgb="FF92D050"/>
  </sheetPr>
  <dimension ref="A1:F33"/>
  <sheetViews>
    <sheetView zoomScaleSheetLayoutView="100" workbookViewId="0" topLeftCell="A10">
      <selection activeCell="G31" sqref="G31"/>
    </sheetView>
  </sheetViews>
  <sheetFormatPr defaultColWidth="9.00390625" defaultRowHeight="12.75"/>
  <cols>
    <col min="1" max="1" width="6.875" style="52" customWidth="1"/>
    <col min="2" max="2" width="55.125" style="140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38" t="s">
        <v>154</v>
      </c>
      <c r="C1" s="239"/>
      <c r="D1" s="239"/>
      <c r="E1" s="239"/>
      <c r="F1" s="843"/>
    </row>
    <row r="2" spans="5:6" ht="14.25" thickBot="1">
      <c r="E2" s="240" t="s">
        <v>63</v>
      </c>
      <c r="F2" s="843"/>
    </row>
    <row r="3" spans="1:6" ht="18" customHeight="1" thickBot="1">
      <c r="A3" s="841" t="s">
        <v>72</v>
      </c>
      <c r="B3" s="241" t="s">
        <v>57</v>
      </c>
      <c r="C3" s="242"/>
      <c r="D3" s="241" t="s">
        <v>58</v>
      </c>
      <c r="E3" s="243"/>
      <c r="F3" s="843"/>
    </row>
    <row r="4" spans="1:6" s="244" customFormat="1" ht="35.25" customHeight="1" thickBot="1">
      <c r="A4" s="842"/>
      <c r="B4" s="141" t="s">
        <v>64</v>
      </c>
      <c r="C4" s="142" t="str">
        <f>+'[1]1.1.sz.mell.'!C3</f>
        <v>2015. évi előirányzat</v>
      </c>
      <c r="D4" s="141" t="s">
        <v>64</v>
      </c>
      <c r="E4" s="48" t="str">
        <f>+C4</f>
        <v>2015. évi előirányzat</v>
      </c>
      <c r="F4" s="843"/>
    </row>
    <row r="5" spans="1:6" s="249" customFormat="1" ht="12" customHeight="1" thickBot="1">
      <c r="A5" s="245" t="s">
        <v>574</v>
      </c>
      <c r="B5" s="246" t="s">
        <v>575</v>
      </c>
      <c r="C5" s="247" t="s">
        <v>576</v>
      </c>
      <c r="D5" s="246" t="s">
        <v>629</v>
      </c>
      <c r="E5" s="248" t="s">
        <v>630</v>
      </c>
      <c r="F5" s="843"/>
    </row>
    <row r="6" spans="1:6" ht="12.75" customHeight="1">
      <c r="A6" s="250" t="s">
        <v>17</v>
      </c>
      <c r="B6" s="251" t="s">
        <v>354</v>
      </c>
      <c r="C6" s="727">
        <v>1039466</v>
      </c>
      <c r="D6" s="251" t="s">
        <v>65</v>
      </c>
      <c r="E6" s="728">
        <v>1054327</v>
      </c>
      <c r="F6" s="843"/>
    </row>
    <row r="7" spans="1:6" ht="12.75" customHeight="1">
      <c r="A7" s="252" t="s">
        <v>18</v>
      </c>
      <c r="B7" s="253" t="s">
        <v>355</v>
      </c>
      <c r="C7" s="729">
        <v>605770</v>
      </c>
      <c r="D7" s="253" t="s">
        <v>170</v>
      </c>
      <c r="E7" s="726">
        <v>246036</v>
      </c>
      <c r="F7" s="843"/>
    </row>
    <row r="8" spans="1:6" ht="12.75" customHeight="1">
      <c r="A8" s="252" t="s">
        <v>19</v>
      </c>
      <c r="B8" s="253" t="s">
        <v>375</v>
      </c>
      <c r="C8" s="70">
        <v>48331</v>
      </c>
      <c r="D8" s="253" t="s">
        <v>203</v>
      </c>
      <c r="E8" s="726">
        <v>926760</v>
      </c>
      <c r="F8" s="843"/>
    </row>
    <row r="9" spans="1:6" ht="12.75" customHeight="1">
      <c r="A9" s="252" t="s">
        <v>20</v>
      </c>
      <c r="B9" s="253" t="s">
        <v>161</v>
      </c>
      <c r="C9" s="70">
        <v>294863</v>
      </c>
      <c r="D9" s="253" t="s">
        <v>171</v>
      </c>
      <c r="E9" s="726">
        <v>109787</v>
      </c>
      <c r="F9" s="843"/>
    </row>
    <row r="10" spans="1:6" ht="12.75" customHeight="1">
      <c r="A10" s="252" t="s">
        <v>21</v>
      </c>
      <c r="B10" s="254" t="s">
        <v>400</v>
      </c>
      <c r="C10" s="729">
        <v>460662</v>
      </c>
      <c r="D10" s="253" t="s">
        <v>172</v>
      </c>
      <c r="E10" s="726">
        <v>186560</v>
      </c>
      <c r="F10" s="843"/>
    </row>
    <row r="11" spans="1:6" ht="12.75" customHeight="1">
      <c r="A11" s="252" t="s">
        <v>22</v>
      </c>
      <c r="B11" s="253" t="s">
        <v>356</v>
      </c>
      <c r="C11" s="805">
        <v>16086</v>
      </c>
      <c r="D11" s="253" t="s">
        <v>49</v>
      </c>
      <c r="E11" s="726">
        <v>60934</v>
      </c>
      <c r="F11" s="843"/>
    </row>
    <row r="12" spans="1:6" ht="12.75" customHeight="1">
      <c r="A12" s="252" t="s">
        <v>23</v>
      </c>
      <c r="B12" s="253" t="s">
        <v>631</v>
      </c>
      <c r="C12" s="229"/>
      <c r="D12" s="43"/>
      <c r="E12" s="234"/>
      <c r="F12" s="843"/>
    </row>
    <row r="13" spans="1:6" ht="12.75" customHeight="1">
      <c r="A13" s="252" t="s">
        <v>24</v>
      </c>
      <c r="B13" s="43"/>
      <c r="C13" s="229"/>
      <c r="D13" s="43"/>
      <c r="E13" s="234"/>
      <c r="F13" s="843"/>
    </row>
    <row r="14" spans="1:6" ht="12.75" customHeight="1">
      <c r="A14" s="252" t="s">
        <v>25</v>
      </c>
      <c r="B14" s="331"/>
      <c r="C14" s="230"/>
      <c r="D14" s="43"/>
      <c r="E14" s="234"/>
      <c r="F14" s="843"/>
    </row>
    <row r="15" spans="1:6" ht="12.75" customHeight="1">
      <c r="A15" s="252" t="s">
        <v>26</v>
      </c>
      <c r="B15" s="43"/>
      <c r="C15" s="229"/>
      <c r="D15" s="43"/>
      <c r="E15" s="234"/>
      <c r="F15" s="843"/>
    </row>
    <row r="16" spans="1:6" ht="12.75" customHeight="1">
      <c r="A16" s="252" t="s">
        <v>27</v>
      </c>
      <c r="B16" s="43"/>
      <c r="C16" s="229"/>
      <c r="D16" s="43"/>
      <c r="E16" s="234"/>
      <c r="F16" s="843"/>
    </row>
    <row r="17" spans="1:6" ht="12.75" customHeight="1" thickBot="1">
      <c r="A17" s="252" t="s">
        <v>28</v>
      </c>
      <c r="B17" s="54"/>
      <c r="C17" s="231"/>
      <c r="D17" s="43"/>
      <c r="E17" s="235"/>
      <c r="F17" s="843"/>
    </row>
    <row r="18" spans="1:6" ht="15.75" customHeight="1" thickBot="1">
      <c r="A18" s="255" t="s">
        <v>29</v>
      </c>
      <c r="B18" s="112" t="s">
        <v>632</v>
      </c>
      <c r="C18" s="232">
        <f>SUM(C6:C17)-C8</f>
        <v>2416847</v>
      </c>
      <c r="D18" s="112" t="s">
        <v>361</v>
      </c>
      <c r="E18" s="236">
        <f>SUM(E6:E17)</f>
        <v>2584404</v>
      </c>
      <c r="F18" s="843"/>
    </row>
    <row r="19" spans="1:6" ht="12.75" customHeight="1">
      <c r="A19" s="256" t="s">
        <v>30</v>
      </c>
      <c r="B19" s="257" t="s">
        <v>358</v>
      </c>
      <c r="C19" s="366">
        <f>+C20+C21+C22+C23</f>
        <v>185218</v>
      </c>
      <c r="D19" s="258" t="s">
        <v>178</v>
      </c>
      <c r="E19" s="237"/>
      <c r="F19" s="843"/>
    </row>
    <row r="20" spans="1:6" ht="12.75" customHeight="1">
      <c r="A20" s="259" t="s">
        <v>31</v>
      </c>
      <c r="B20" s="258" t="s">
        <v>195</v>
      </c>
      <c r="C20" s="70">
        <v>185218</v>
      </c>
      <c r="D20" s="258" t="s">
        <v>360</v>
      </c>
      <c r="E20" s="71"/>
      <c r="F20" s="843"/>
    </row>
    <row r="21" spans="1:6" ht="12.75" customHeight="1">
      <c r="A21" s="259" t="s">
        <v>32</v>
      </c>
      <c r="B21" s="258" t="s">
        <v>196</v>
      </c>
      <c r="C21" s="70"/>
      <c r="D21" s="258" t="s">
        <v>152</v>
      </c>
      <c r="E21" s="71">
        <v>100000</v>
      </c>
      <c r="F21" s="843"/>
    </row>
    <row r="22" spans="1:6" ht="12.75" customHeight="1">
      <c r="A22" s="259" t="s">
        <v>33</v>
      </c>
      <c r="B22" s="258" t="s">
        <v>201</v>
      </c>
      <c r="C22" s="70"/>
      <c r="D22" s="258" t="s">
        <v>153</v>
      </c>
      <c r="E22" s="71"/>
      <c r="F22" s="843"/>
    </row>
    <row r="23" spans="1:6" ht="12.75" customHeight="1">
      <c r="A23" s="259" t="s">
        <v>34</v>
      </c>
      <c r="B23" s="258" t="s">
        <v>202</v>
      </c>
      <c r="C23" s="70"/>
      <c r="D23" s="257" t="s">
        <v>204</v>
      </c>
      <c r="E23" s="71"/>
      <c r="F23" s="843"/>
    </row>
    <row r="24" spans="1:6" ht="12.75" customHeight="1">
      <c r="A24" s="259" t="s">
        <v>35</v>
      </c>
      <c r="B24" s="258" t="s">
        <v>359</v>
      </c>
      <c r="C24" s="260">
        <f>+C25+C26</f>
        <v>100000</v>
      </c>
      <c r="D24" s="258" t="s">
        <v>179</v>
      </c>
      <c r="E24" s="71"/>
      <c r="F24" s="843"/>
    </row>
    <row r="25" spans="1:6" ht="12.75" customHeight="1">
      <c r="A25" s="256" t="s">
        <v>36</v>
      </c>
      <c r="B25" s="257" t="s">
        <v>357</v>
      </c>
      <c r="C25" s="233">
        <v>100000</v>
      </c>
      <c r="D25" s="251" t="s">
        <v>614</v>
      </c>
      <c r="E25" s="237"/>
      <c r="F25" s="843"/>
    </row>
    <row r="26" spans="1:6" ht="12.75" customHeight="1">
      <c r="A26" s="259" t="s">
        <v>37</v>
      </c>
      <c r="B26" s="258" t="s">
        <v>633</v>
      </c>
      <c r="C26" s="70"/>
      <c r="D26" s="253" t="s">
        <v>622</v>
      </c>
      <c r="E26" s="71"/>
      <c r="F26" s="843"/>
    </row>
    <row r="27" spans="1:6" ht="12.75" customHeight="1">
      <c r="A27" s="252" t="s">
        <v>38</v>
      </c>
      <c r="B27" s="258" t="s">
        <v>587</v>
      </c>
      <c r="C27" s="70"/>
      <c r="D27" s="253" t="s">
        <v>623</v>
      </c>
      <c r="E27" s="71"/>
      <c r="F27" s="843"/>
    </row>
    <row r="28" spans="1:6" ht="12.75" customHeight="1" thickBot="1">
      <c r="A28" s="303" t="s">
        <v>39</v>
      </c>
      <c r="B28" s="257" t="s">
        <v>315</v>
      </c>
      <c r="C28" s="233"/>
      <c r="D28" s="332" t="s">
        <v>697</v>
      </c>
      <c r="E28" s="237">
        <v>27420</v>
      </c>
      <c r="F28" s="843"/>
    </row>
    <row r="29" spans="1:6" ht="13.5" customHeight="1" thickBot="1">
      <c r="A29" s="255" t="s">
        <v>40</v>
      </c>
      <c r="B29" s="112" t="s">
        <v>634</v>
      </c>
      <c r="C29" s="232">
        <f>+C19+C24+C27+C28</f>
        <v>285218</v>
      </c>
      <c r="D29" s="112" t="s">
        <v>635</v>
      </c>
      <c r="E29" s="236">
        <f>SUM(E19:E28)</f>
        <v>127420</v>
      </c>
      <c r="F29" s="843"/>
    </row>
    <row r="30" spans="1:6" ht="13.5" thickBot="1">
      <c r="A30" s="255" t="s">
        <v>41</v>
      </c>
      <c r="B30" s="261" t="s">
        <v>636</v>
      </c>
      <c r="C30" s="262">
        <f>+C18+C29</f>
        <v>2702065</v>
      </c>
      <c r="D30" s="261" t="s">
        <v>637</v>
      </c>
      <c r="E30" s="262">
        <f>+E18+E29</f>
        <v>2711824</v>
      </c>
      <c r="F30" s="843"/>
    </row>
    <row r="31" spans="1:6" ht="13.5" thickBot="1">
      <c r="A31" s="255" t="s">
        <v>42</v>
      </c>
      <c r="B31" s="261" t="s">
        <v>156</v>
      </c>
      <c r="C31" s="262">
        <f>IF(C18-E18&lt;0,E18-C18,"-")</f>
        <v>167557</v>
      </c>
      <c r="D31" s="261" t="s">
        <v>157</v>
      </c>
      <c r="E31" s="262" t="str">
        <f>IF(C18-E18&gt;0,C18-E18,"-")</f>
        <v>-</v>
      </c>
      <c r="F31" s="843"/>
    </row>
    <row r="32" spans="1:6" ht="13.5" thickBot="1">
      <c r="A32" s="255" t="s">
        <v>43</v>
      </c>
      <c r="B32" s="261" t="s">
        <v>205</v>
      </c>
      <c r="C32" s="262">
        <v>9759</v>
      </c>
      <c r="D32" s="261" t="s">
        <v>206</v>
      </c>
      <c r="E32" s="262"/>
      <c r="F32" s="843"/>
    </row>
    <row r="33" spans="2:4" ht="18.75">
      <c r="B33" s="844"/>
      <c r="C33" s="844"/>
      <c r="D33" s="844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27/2015.(XI.2.)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06">
    <tabColor rgb="FF92D050"/>
  </sheetPr>
  <dimension ref="A1:F33"/>
  <sheetViews>
    <sheetView zoomScaleSheetLayoutView="115" workbookViewId="0" topLeftCell="A10">
      <selection activeCell="D40" sqref="D40"/>
    </sheetView>
  </sheetViews>
  <sheetFormatPr defaultColWidth="9.00390625" defaultRowHeight="12.75"/>
  <cols>
    <col min="1" max="1" width="6.875" style="52" customWidth="1"/>
    <col min="2" max="2" width="55.125" style="140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38" t="s">
        <v>155</v>
      </c>
      <c r="C1" s="239"/>
      <c r="D1" s="239"/>
      <c r="E1" s="239"/>
      <c r="F1" s="843"/>
    </row>
    <row r="2" spans="5:6" ht="14.25" thickBot="1">
      <c r="E2" s="240" t="s">
        <v>63</v>
      </c>
      <c r="F2" s="843"/>
    </row>
    <row r="3" spans="1:6" ht="13.5" thickBot="1">
      <c r="A3" s="845" t="s">
        <v>72</v>
      </c>
      <c r="B3" s="241" t="s">
        <v>57</v>
      </c>
      <c r="C3" s="242"/>
      <c r="D3" s="241" t="s">
        <v>58</v>
      </c>
      <c r="E3" s="243"/>
      <c r="F3" s="843"/>
    </row>
    <row r="4" spans="1:6" s="244" customFormat="1" ht="24.75" thickBot="1">
      <c r="A4" s="846"/>
      <c r="B4" s="141" t="s">
        <v>64</v>
      </c>
      <c r="C4" s="142" t="str">
        <f>+'[1]2.1.sz.mell  '!C4</f>
        <v>2015. évi előirányzat</v>
      </c>
      <c r="D4" s="141" t="s">
        <v>64</v>
      </c>
      <c r="E4" s="142" t="str">
        <f>+'[1]2.1.sz.mell  '!C4</f>
        <v>2015. évi előirányzat</v>
      </c>
      <c r="F4" s="843"/>
    </row>
    <row r="5" spans="1:6" s="244" customFormat="1" ht="13.5" thickBot="1">
      <c r="A5" s="245" t="s">
        <v>574</v>
      </c>
      <c r="B5" s="246" t="s">
        <v>575</v>
      </c>
      <c r="C5" s="247" t="s">
        <v>576</v>
      </c>
      <c r="D5" s="246" t="s">
        <v>629</v>
      </c>
      <c r="E5" s="248" t="s">
        <v>630</v>
      </c>
      <c r="F5" s="843"/>
    </row>
    <row r="6" spans="1:6" ht="12.75" customHeight="1">
      <c r="A6" s="250" t="s">
        <v>17</v>
      </c>
      <c r="B6" s="251" t="s">
        <v>362</v>
      </c>
      <c r="C6" s="727">
        <v>421035</v>
      </c>
      <c r="D6" s="251" t="s">
        <v>197</v>
      </c>
      <c r="E6" s="728">
        <v>161636</v>
      </c>
      <c r="F6" s="843"/>
    </row>
    <row r="7" spans="1:6" ht="12.75">
      <c r="A7" s="252" t="s">
        <v>18</v>
      </c>
      <c r="B7" s="253" t="s">
        <v>363</v>
      </c>
      <c r="C7" s="70">
        <v>406971</v>
      </c>
      <c r="D7" s="253" t="s">
        <v>368</v>
      </c>
      <c r="E7" s="726">
        <v>106496</v>
      </c>
      <c r="F7" s="843"/>
    </row>
    <row r="8" spans="1:6" ht="12.75" customHeight="1">
      <c r="A8" s="252" t="s">
        <v>19</v>
      </c>
      <c r="B8" s="253" t="s">
        <v>8</v>
      </c>
      <c r="C8" s="729">
        <v>6598</v>
      </c>
      <c r="D8" s="253" t="s">
        <v>174</v>
      </c>
      <c r="E8" s="726">
        <v>243135</v>
      </c>
      <c r="F8" s="843"/>
    </row>
    <row r="9" spans="1:6" ht="12.75" customHeight="1">
      <c r="A9" s="252" t="s">
        <v>20</v>
      </c>
      <c r="B9" s="253" t="s">
        <v>364</v>
      </c>
      <c r="C9" s="729">
        <v>3780</v>
      </c>
      <c r="D9" s="253" t="s">
        <v>369</v>
      </c>
      <c r="E9" s="726">
        <v>237427</v>
      </c>
      <c r="F9" s="843"/>
    </row>
    <row r="10" spans="1:6" ht="12.75" customHeight="1">
      <c r="A10" s="252" t="s">
        <v>21</v>
      </c>
      <c r="B10" s="253" t="s">
        <v>365</v>
      </c>
      <c r="C10" s="229"/>
      <c r="D10" s="253" t="s">
        <v>200</v>
      </c>
      <c r="E10" s="71">
        <v>18412</v>
      </c>
      <c r="F10" s="843"/>
    </row>
    <row r="11" spans="1:6" ht="12.75" customHeight="1">
      <c r="A11" s="252" t="s">
        <v>22</v>
      </c>
      <c r="B11" s="253" t="s">
        <v>366</v>
      </c>
      <c r="C11" s="230"/>
      <c r="D11" s="676"/>
      <c r="E11" s="71"/>
      <c r="F11" s="843"/>
    </row>
    <row r="12" spans="1:6" ht="12.75" customHeight="1">
      <c r="A12" s="252" t="s">
        <v>23</v>
      </c>
      <c r="B12" s="43"/>
      <c r="C12" s="229"/>
      <c r="D12" s="676"/>
      <c r="E12" s="71"/>
      <c r="F12" s="843"/>
    </row>
    <row r="13" spans="1:6" ht="12.75" customHeight="1">
      <c r="A13" s="252" t="s">
        <v>24</v>
      </c>
      <c r="B13" s="43"/>
      <c r="C13" s="229"/>
      <c r="D13" s="677"/>
      <c r="E13" s="71"/>
      <c r="F13" s="843"/>
    </row>
    <row r="14" spans="1:6" ht="12.75" customHeight="1">
      <c r="A14" s="252" t="s">
        <v>25</v>
      </c>
      <c r="B14" s="678"/>
      <c r="C14" s="230"/>
      <c r="D14" s="676"/>
      <c r="E14" s="71"/>
      <c r="F14" s="843"/>
    </row>
    <row r="15" spans="1:6" ht="12.75">
      <c r="A15" s="252" t="s">
        <v>26</v>
      </c>
      <c r="B15" s="43"/>
      <c r="C15" s="230"/>
      <c r="D15" s="676"/>
      <c r="E15" s="71"/>
      <c r="F15" s="843"/>
    </row>
    <row r="16" spans="1:6" ht="12.75" customHeight="1" thickBot="1">
      <c r="A16" s="303" t="s">
        <v>27</v>
      </c>
      <c r="B16" s="332"/>
      <c r="C16" s="305"/>
      <c r="D16" s="304" t="s">
        <v>49</v>
      </c>
      <c r="E16" s="237">
        <v>1366</v>
      </c>
      <c r="F16" s="843"/>
    </row>
    <row r="17" spans="1:6" ht="15.75" customHeight="1" thickBot="1">
      <c r="A17" s="255" t="s">
        <v>28</v>
      </c>
      <c r="B17" s="112" t="s">
        <v>376</v>
      </c>
      <c r="C17" s="232">
        <f>+C6+C8+C9+C11+C12+C13+C14+C15+C16</f>
        <v>431413</v>
      </c>
      <c r="D17" s="112" t="s">
        <v>377</v>
      </c>
      <c r="E17" s="236">
        <f>+E6+E8+E10+E11+E12+E13+E14+E15+E16</f>
        <v>424549</v>
      </c>
      <c r="F17" s="843"/>
    </row>
    <row r="18" spans="1:6" ht="12.75" customHeight="1">
      <c r="A18" s="250" t="s">
        <v>29</v>
      </c>
      <c r="B18" s="265" t="s">
        <v>218</v>
      </c>
      <c r="C18" s="272">
        <f>+C19+C20+C21+C22+C23</f>
        <v>7223</v>
      </c>
      <c r="D18" s="258" t="s">
        <v>178</v>
      </c>
      <c r="E18" s="69"/>
      <c r="F18" s="843"/>
    </row>
    <row r="19" spans="1:6" ht="12.75" customHeight="1">
      <c r="A19" s="252" t="s">
        <v>30</v>
      </c>
      <c r="B19" s="266" t="s">
        <v>207</v>
      </c>
      <c r="C19" s="70">
        <v>7223</v>
      </c>
      <c r="D19" s="258" t="s">
        <v>181</v>
      </c>
      <c r="E19" s="71"/>
      <c r="F19" s="843"/>
    </row>
    <row r="20" spans="1:6" ht="12.75" customHeight="1">
      <c r="A20" s="250" t="s">
        <v>31</v>
      </c>
      <c r="B20" s="266" t="s">
        <v>208</v>
      </c>
      <c r="C20" s="70"/>
      <c r="D20" s="258" t="s">
        <v>152</v>
      </c>
      <c r="E20" s="71"/>
      <c r="F20" s="843"/>
    </row>
    <row r="21" spans="1:6" ht="12.75" customHeight="1">
      <c r="A21" s="252" t="s">
        <v>32</v>
      </c>
      <c r="B21" s="266" t="s">
        <v>209</v>
      </c>
      <c r="C21" s="70"/>
      <c r="D21" s="258" t="s">
        <v>153</v>
      </c>
      <c r="E21" s="726">
        <v>4328</v>
      </c>
      <c r="F21" s="843"/>
    </row>
    <row r="22" spans="1:6" ht="12.75" customHeight="1">
      <c r="A22" s="250" t="s">
        <v>33</v>
      </c>
      <c r="B22" s="266" t="s">
        <v>210</v>
      </c>
      <c r="C22" s="70"/>
      <c r="D22" s="257" t="s">
        <v>204</v>
      </c>
      <c r="E22" s="71"/>
      <c r="F22" s="843"/>
    </row>
    <row r="23" spans="1:6" ht="12.75" customHeight="1">
      <c r="A23" s="252" t="s">
        <v>34</v>
      </c>
      <c r="B23" s="267" t="s">
        <v>211</v>
      </c>
      <c r="C23" s="70"/>
      <c r="D23" s="258" t="s">
        <v>182</v>
      </c>
      <c r="E23" s="71"/>
      <c r="F23" s="843"/>
    </row>
    <row r="24" spans="1:6" ht="12.75" customHeight="1">
      <c r="A24" s="250" t="s">
        <v>35</v>
      </c>
      <c r="B24" s="268" t="s">
        <v>212</v>
      </c>
      <c r="C24" s="260">
        <f>+C25+C26+C27+C28+C29</f>
        <v>0</v>
      </c>
      <c r="D24" s="269" t="s">
        <v>180</v>
      </c>
      <c r="E24" s="71"/>
      <c r="F24" s="843"/>
    </row>
    <row r="25" spans="1:6" ht="12.75" customHeight="1">
      <c r="A25" s="252" t="s">
        <v>36</v>
      </c>
      <c r="B25" s="267" t="s">
        <v>213</v>
      </c>
      <c r="C25" s="70"/>
      <c r="D25" s="269" t="s">
        <v>370</v>
      </c>
      <c r="E25" s="71"/>
      <c r="F25" s="843"/>
    </row>
    <row r="26" spans="1:6" ht="12.75" customHeight="1">
      <c r="A26" s="250" t="s">
        <v>37</v>
      </c>
      <c r="B26" s="267" t="s">
        <v>214</v>
      </c>
      <c r="C26" s="70"/>
      <c r="D26" s="264"/>
      <c r="E26" s="71"/>
      <c r="F26" s="843"/>
    </row>
    <row r="27" spans="1:6" ht="12.75" customHeight="1">
      <c r="A27" s="252" t="s">
        <v>38</v>
      </c>
      <c r="B27" s="266" t="s">
        <v>215</v>
      </c>
      <c r="C27" s="70"/>
      <c r="D27" s="110"/>
      <c r="E27" s="71"/>
      <c r="F27" s="843"/>
    </row>
    <row r="28" spans="1:6" ht="12.75" customHeight="1">
      <c r="A28" s="250" t="s">
        <v>39</v>
      </c>
      <c r="B28" s="270" t="s">
        <v>216</v>
      </c>
      <c r="C28" s="70"/>
      <c r="D28" s="43"/>
      <c r="E28" s="71"/>
      <c r="F28" s="843"/>
    </row>
    <row r="29" spans="1:6" ht="12.75" customHeight="1" thickBot="1">
      <c r="A29" s="252" t="s">
        <v>40</v>
      </c>
      <c r="B29" s="271" t="s">
        <v>217</v>
      </c>
      <c r="C29" s="70"/>
      <c r="D29" s="110"/>
      <c r="E29" s="71"/>
      <c r="F29" s="843"/>
    </row>
    <row r="30" spans="1:6" ht="21.75" customHeight="1" thickBot="1">
      <c r="A30" s="255" t="s">
        <v>41</v>
      </c>
      <c r="B30" s="112" t="s">
        <v>367</v>
      </c>
      <c r="C30" s="232">
        <f>+C18+C24</f>
        <v>7223</v>
      </c>
      <c r="D30" s="112" t="s">
        <v>371</v>
      </c>
      <c r="E30" s="236">
        <f>SUM(E18:E29)</f>
        <v>4328</v>
      </c>
      <c r="F30" s="843"/>
    </row>
    <row r="31" spans="1:6" ht="13.5" thickBot="1">
      <c r="A31" s="255" t="s">
        <v>42</v>
      </c>
      <c r="B31" s="261" t="s">
        <v>372</v>
      </c>
      <c r="C31" s="262">
        <f>+C17+C30</f>
        <v>438636</v>
      </c>
      <c r="D31" s="261" t="s">
        <v>373</v>
      </c>
      <c r="E31" s="262">
        <f>+E17+E30</f>
        <v>428877</v>
      </c>
      <c r="F31" s="843"/>
    </row>
    <row r="32" spans="1:6" ht="13.5" thickBot="1">
      <c r="A32" s="255" t="s">
        <v>43</v>
      </c>
      <c r="B32" s="261" t="s">
        <v>156</v>
      </c>
      <c r="C32" s="262" t="str">
        <f>IF(C17-E17&lt;0,E17-C17,"-")</f>
        <v>-</v>
      </c>
      <c r="D32" s="261" t="s">
        <v>157</v>
      </c>
      <c r="E32" s="262">
        <f>IF(C17-E17&gt;0,C17-E17,"-")</f>
        <v>6864</v>
      </c>
      <c r="F32" s="843"/>
    </row>
    <row r="33" spans="1:6" ht="13.5" thickBot="1">
      <c r="A33" s="255" t="s">
        <v>44</v>
      </c>
      <c r="B33" s="261" t="s">
        <v>205</v>
      </c>
      <c r="C33" s="262"/>
      <c r="D33" s="261" t="s">
        <v>206</v>
      </c>
      <c r="E33" s="262">
        <v>9759</v>
      </c>
      <c r="F33" s="84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27/2015.(XI.2.)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/>
  <dimension ref="A1:H12"/>
  <sheetViews>
    <sheetView zoomScale="120" zoomScaleNormal="120" workbookViewId="0" topLeftCell="A1">
      <selection activeCell="I8" sqref="I8"/>
    </sheetView>
  </sheetViews>
  <sheetFormatPr defaultColWidth="9.00390625" defaultRowHeight="12.75"/>
  <cols>
    <col min="1" max="1" width="5.625" style="119" customWidth="1"/>
    <col min="2" max="2" width="38.625" style="119" customWidth="1"/>
    <col min="3" max="3" width="17.625" style="119" customWidth="1"/>
    <col min="4" max="7" width="14.00390625" style="119" customWidth="1"/>
    <col min="8" max="16384" width="9.375" style="119" customWidth="1"/>
  </cols>
  <sheetData>
    <row r="1" spans="1:7" ht="33" customHeight="1">
      <c r="A1" s="847" t="s">
        <v>541</v>
      </c>
      <c r="B1" s="847"/>
      <c r="C1" s="847"/>
      <c r="D1" s="847"/>
      <c r="E1" s="847"/>
      <c r="F1" s="847"/>
      <c r="G1" s="847"/>
    </row>
    <row r="2" spans="1:8" ht="15.75" customHeight="1" thickBot="1">
      <c r="A2" s="120"/>
      <c r="B2" s="474"/>
      <c r="C2" s="474"/>
      <c r="D2" s="848"/>
      <c r="E2" s="848"/>
      <c r="F2" s="855" t="s">
        <v>54</v>
      </c>
      <c r="G2" s="855"/>
      <c r="H2" s="124"/>
    </row>
    <row r="3" spans="1:7" ht="63" customHeight="1">
      <c r="A3" s="851" t="s">
        <v>15</v>
      </c>
      <c r="B3" s="853" t="s">
        <v>184</v>
      </c>
      <c r="C3" s="371" t="s">
        <v>563</v>
      </c>
      <c r="D3" s="853" t="s">
        <v>224</v>
      </c>
      <c r="E3" s="853"/>
      <c r="F3" s="853"/>
      <c r="G3" s="849" t="s">
        <v>680</v>
      </c>
    </row>
    <row r="4" spans="1:7" ht="15.75" thickBot="1">
      <c r="A4" s="852"/>
      <c r="B4" s="854"/>
      <c r="C4" s="121"/>
      <c r="D4" s="121">
        <v>2015</v>
      </c>
      <c r="E4" s="121">
        <v>2016</v>
      </c>
      <c r="F4" s="121">
        <v>2017</v>
      </c>
      <c r="G4" s="850"/>
    </row>
    <row r="5" spans="1:7" ht="15.75" thickBot="1">
      <c r="A5" s="475">
        <v>1</v>
      </c>
      <c r="B5" s="122">
        <v>2</v>
      </c>
      <c r="C5" s="122"/>
      <c r="D5" s="122">
        <v>3</v>
      </c>
      <c r="E5" s="122">
        <v>4</v>
      </c>
      <c r="F5" s="122">
        <v>5</v>
      </c>
      <c r="G5" s="123">
        <v>6</v>
      </c>
    </row>
    <row r="6" spans="1:7" ht="15">
      <c r="A6" s="476" t="s">
        <v>17</v>
      </c>
      <c r="B6" s="128" t="s">
        <v>672</v>
      </c>
      <c r="C6" s="477">
        <v>75990</v>
      </c>
      <c r="D6" s="795">
        <v>2256</v>
      </c>
      <c r="E6" s="795">
        <v>73734</v>
      </c>
      <c r="F6" s="129">
        <v>0</v>
      </c>
      <c r="G6" s="126">
        <f>SUM(D6:F6)</f>
        <v>75990</v>
      </c>
    </row>
    <row r="7" spans="1:7" ht="15">
      <c r="A7" s="476" t="s">
        <v>18</v>
      </c>
      <c r="B7" s="128" t="s">
        <v>681</v>
      </c>
      <c r="C7" s="477">
        <v>0</v>
      </c>
      <c r="D7" s="129"/>
      <c r="E7" s="129"/>
      <c r="F7" s="129"/>
      <c r="G7" s="126">
        <f>SUM(D7:F7)</f>
        <v>0</v>
      </c>
    </row>
    <row r="8" spans="1:7" ht="15">
      <c r="A8" s="476" t="s">
        <v>19</v>
      </c>
      <c r="B8" s="128" t="s">
        <v>670</v>
      </c>
      <c r="C8" s="478">
        <v>2551</v>
      </c>
      <c r="D8" s="479">
        <v>660</v>
      </c>
      <c r="E8" s="479">
        <v>660</v>
      </c>
      <c r="F8" s="479">
        <v>660</v>
      </c>
      <c r="G8" s="126">
        <f>SUM(D8:F8)</f>
        <v>1980</v>
      </c>
    </row>
    <row r="9" spans="1:7" ht="15.75" thickBot="1">
      <c r="A9" s="476" t="s">
        <v>20</v>
      </c>
      <c r="B9" s="128" t="s">
        <v>682</v>
      </c>
      <c r="C9" s="478">
        <v>1809</v>
      </c>
      <c r="D9" s="479">
        <v>1412</v>
      </c>
      <c r="E9" s="479">
        <v>397</v>
      </c>
      <c r="F9" s="712">
        <v>0</v>
      </c>
      <c r="G9" s="126">
        <f>SUM(D9:F9)</f>
        <v>1809</v>
      </c>
    </row>
    <row r="10" spans="1:7" ht="15.75" thickBot="1">
      <c r="A10" s="476" t="s">
        <v>21</v>
      </c>
      <c r="B10" s="125" t="s">
        <v>185</v>
      </c>
      <c r="C10" s="359">
        <f>SUM(C6:C9)</f>
        <v>80350</v>
      </c>
      <c r="D10" s="359">
        <f>SUM(D6:D9)</f>
        <v>4328</v>
      </c>
      <c r="E10" s="359">
        <f>SUM(E6:E9)</f>
        <v>74791</v>
      </c>
      <c r="F10" s="359">
        <f>SUM(F6:F9)</f>
        <v>660</v>
      </c>
      <c r="G10" s="360">
        <f>SUM(G6:G9)</f>
        <v>79779</v>
      </c>
    </row>
    <row r="12" ht="15">
      <c r="B12" s="119" t="s">
        <v>683</v>
      </c>
    </row>
  </sheetData>
  <sheetProtection/>
  <mergeCells count="7">
    <mergeCell ref="A1:G1"/>
    <mergeCell ref="D2:E2"/>
    <mergeCell ref="G3:G4"/>
    <mergeCell ref="A3:A4"/>
    <mergeCell ref="B3:B4"/>
    <mergeCell ref="D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számú melléklet a 27/2015.(XI.2.)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0">
    <tabColor rgb="FF92D050"/>
  </sheetPr>
  <dimension ref="A1:D12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5.625" style="119" customWidth="1"/>
    <col min="2" max="2" width="68.625" style="119" customWidth="1"/>
    <col min="3" max="3" width="19.50390625" style="119" customWidth="1"/>
    <col min="4" max="16384" width="9.375" style="119" customWidth="1"/>
  </cols>
  <sheetData>
    <row r="1" spans="1:3" ht="33" customHeight="1">
      <c r="A1" s="847" t="s">
        <v>543</v>
      </c>
      <c r="B1" s="847"/>
      <c r="C1" s="847"/>
    </row>
    <row r="2" spans="1:4" ht="15.75" customHeight="1" thickBot="1">
      <c r="A2" s="120"/>
      <c r="B2" s="120"/>
      <c r="C2" s="127" t="s">
        <v>54</v>
      </c>
      <c r="D2" s="124"/>
    </row>
    <row r="3" spans="1:3" ht="26.25" customHeight="1" thickBot="1">
      <c r="A3" s="130" t="s">
        <v>15</v>
      </c>
      <c r="B3" s="131" t="s">
        <v>183</v>
      </c>
      <c r="C3" s="132" t="s">
        <v>550</v>
      </c>
    </row>
    <row r="4" spans="1:3" ht="15.75" thickBot="1">
      <c r="A4" s="133">
        <v>1</v>
      </c>
      <c r="B4" s="134">
        <v>2</v>
      </c>
      <c r="C4" s="135">
        <v>3</v>
      </c>
    </row>
    <row r="5" spans="1:3" ht="15">
      <c r="A5" s="136" t="s">
        <v>17</v>
      </c>
      <c r="B5" s="274" t="s">
        <v>717</v>
      </c>
      <c r="C5" s="776">
        <v>260863</v>
      </c>
    </row>
    <row r="6" spans="1:3" ht="24.75">
      <c r="A6" s="137" t="s">
        <v>18</v>
      </c>
      <c r="B6" s="300" t="s">
        <v>221</v>
      </c>
      <c r="C6" s="741">
        <v>30678</v>
      </c>
    </row>
    <row r="7" spans="1:3" ht="15">
      <c r="A7" s="137" t="s">
        <v>19</v>
      </c>
      <c r="B7" s="301" t="s">
        <v>411</v>
      </c>
      <c r="C7" s="273">
        <v>81</v>
      </c>
    </row>
    <row r="8" spans="1:3" ht="24.75">
      <c r="A8" s="137" t="s">
        <v>20</v>
      </c>
      <c r="B8" s="301" t="s">
        <v>223</v>
      </c>
      <c r="C8" s="741">
        <v>5966</v>
      </c>
    </row>
    <row r="9" spans="1:3" ht="15">
      <c r="A9" s="138" t="s">
        <v>21</v>
      </c>
      <c r="B9" s="301" t="s">
        <v>222</v>
      </c>
      <c r="C9" s="777">
        <v>8000</v>
      </c>
    </row>
    <row r="10" spans="1:3" ht="15.75" thickBot="1">
      <c r="A10" s="137" t="s">
        <v>22</v>
      </c>
      <c r="B10" s="302" t="s">
        <v>718</v>
      </c>
      <c r="C10" s="273"/>
    </row>
    <row r="11" spans="1:3" ht="15.75" thickBot="1">
      <c r="A11" s="856" t="s">
        <v>186</v>
      </c>
      <c r="B11" s="857"/>
      <c r="C11" s="139">
        <f>SUM(C5:C10)</f>
        <v>305588</v>
      </c>
    </row>
    <row r="12" spans="1:3" ht="23.25" customHeight="1">
      <c r="A12" s="858" t="s">
        <v>194</v>
      </c>
      <c r="B12" s="858"/>
      <c r="C12" s="85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27/2015.(XI.2.)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14">
    <tabColor rgb="FF92D050"/>
    <pageSetUpPr fitToPage="1"/>
  </sheetPr>
  <dimension ref="A1:F55"/>
  <sheetViews>
    <sheetView workbookViewId="0" topLeftCell="A13">
      <selection activeCell="H18" sqref="H18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52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5.5" customHeight="1">
      <c r="A1" s="859" t="s">
        <v>2</v>
      </c>
      <c r="B1" s="859"/>
      <c r="C1" s="859"/>
      <c r="D1" s="859"/>
      <c r="E1" s="859"/>
      <c r="F1" s="859"/>
    </row>
    <row r="2" spans="1:6" ht="22.5" customHeight="1" thickBot="1">
      <c r="A2" s="140"/>
      <c r="B2" s="52"/>
      <c r="C2" s="52"/>
      <c r="D2" s="52"/>
      <c r="E2" s="52"/>
      <c r="F2" s="47" t="s">
        <v>63</v>
      </c>
    </row>
    <row r="3" spans="1:6" s="42" customFormat="1" ht="44.25" customHeight="1" thickBot="1">
      <c r="A3" s="141" t="s">
        <v>67</v>
      </c>
      <c r="B3" s="142" t="s">
        <v>68</v>
      </c>
      <c r="C3" s="142" t="s">
        <v>69</v>
      </c>
      <c r="D3" s="142" t="s">
        <v>551</v>
      </c>
      <c r="E3" s="142" t="s">
        <v>550</v>
      </c>
      <c r="F3" s="48" t="s">
        <v>552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85</v>
      </c>
    </row>
    <row r="5" spans="1:6" ht="15.75" customHeight="1">
      <c r="A5" s="662" t="s">
        <v>569</v>
      </c>
      <c r="B5" s="646">
        <v>3000</v>
      </c>
      <c r="C5" s="647" t="s">
        <v>566</v>
      </c>
      <c r="D5" s="648"/>
      <c r="E5" s="649">
        <v>3000</v>
      </c>
      <c r="F5" s="650">
        <f aca="true" t="shared" si="0" ref="F5:F54">B5-D5-E5</f>
        <v>0</v>
      </c>
    </row>
    <row r="6" spans="1:6" ht="15.75" customHeight="1">
      <c r="A6" s="663" t="s">
        <v>570</v>
      </c>
      <c r="B6" s="66">
        <v>78</v>
      </c>
      <c r="C6" s="363" t="s">
        <v>566</v>
      </c>
      <c r="D6" s="26"/>
      <c r="E6" s="26">
        <v>78</v>
      </c>
      <c r="F6" s="53">
        <f t="shared" si="0"/>
        <v>0</v>
      </c>
    </row>
    <row r="7" spans="1:6" ht="15.75" customHeight="1">
      <c r="A7" s="663" t="s">
        <v>571</v>
      </c>
      <c r="B7" s="66">
        <v>2731</v>
      </c>
      <c r="C7" s="363" t="s">
        <v>566</v>
      </c>
      <c r="D7" s="26"/>
      <c r="E7" s="26">
        <v>2731</v>
      </c>
      <c r="F7" s="53">
        <f t="shared" si="0"/>
        <v>0</v>
      </c>
    </row>
    <row r="8" spans="1:6" ht="15.75" customHeight="1">
      <c r="A8" s="664" t="s">
        <v>572</v>
      </c>
      <c r="B8" s="66">
        <v>3001</v>
      </c>
      <c r="C8" s="363" t="s">
        <v>566</v>
      </c>
      <c r="D8" s="26"/>
      <c r="E8" s="26">
        <v>3001</v>
      </c>
      <c r="F8" s="53">
        <f t="shared" si="0"/>
        <v>0</v>
      </c>
    </row>
    <row r="9" spans="1:6" ht="15.75" customHeight="1">
      <c r="A9" s="811" t="s">
        <v>758</v>
      </c>
      <c r="B9" s="812">
        <v>12661</v>
      </c>
      <c r="C9" s="636" t="s">
        <v>566</v>
      </c>
      <c r="D9" s="813"/>
      <c r="E9" s="813">
        <v>12661</v>
      </c>
      <c r="F9" s="53">
        <f t="shared" si="0"/>
        <v>0</v>
      </c>
    </row>
    <row r="10" spans="1:6" ht="25.5" customHeight="1">
      <c r="A10" s="664" t="s">
        <v>573</v>
      </c>
      <c r="B10" s="651">
        <v>1871</v>
      </c>
      <c r="C10" s="640" t="s">
        <v>566</v>
      </c>
      <c r="D10" s="641"/>
      <c r="E10" s="641">
        <v>1871</v>
      </c>
      <c r="F10" s="53">
        <f t="shared" si="0"/>
        <v>0</v>
      </c>
    </row>
    <row r="11" spans="1:6" ht="15.75" customHeight="1">
      <c r="A11" s="716" t="s">
        <v>685</v>
      </c>
      <c r="B11" s="652">
        <v>300</v>
      </c>
      <c r="C11" s="633" t="s">
        <v>566</v>
      </c>
      <c r="D11" s="626"/>
      <c r="E11" s="626">
        <v>300</v>
      </c>
      <c r="F11" s="53">
        <f t="shared" si="0"/>
        <v>0</v>
      </c>
    </row>
    <row r="12" spans="1:6" ht="18.75" customHeight="1">
      <c r="A12" s="814" t="s">
        <v>686</v>
      </c>
      <c r="B12" s="812">
        <v>0</v>
      </c>
      <c r="C12" s="636" t="s">
        <v>566</v>
      </c>
      <c r="D12" s="743"/>
      <c r="E12" s="743">
        <v>0</v>
      </c>
      <c r="F12" s="53">
        <f t="shared" si="0"/>
        <v>0</v>
      </c>
    </row>
    <row r="13" spans="1:6" ht="15.75" customHeight="1">
      <c r="A13" s="361" t="s">
        <v>703</v>
      </c>
      <c r="B13" s="26">
        <v>121</v>
      </c>
      <c r="C13" s="363" t="s">
        <v>566</v>
      </c>
      <c r="D13" s="720"/>
      <c r="E13" s="26">
        <v>121</v>
      </c>
      <c r="F13" s="367">
        <f t="shared" si="0"/>
        <v>0</v>
      </c>
    </row>
    <row r="14" spans="1:6" ht="15.75" customHeight="1">
      <c r="A14" s="361" t="s">
        <v>704</v>
      </c>
      <c r="B14" s="26">
        <v>41</v>
      </c>
      <c r="C14" s="363" t="s">
        <v>566</v>
      </c>
      <c r="D14" s="26"/>
      <c r="E14" s="26">
        <v>41</v>
      </c>
      <c r="F14" s="53">
        <f t="shared" si="0"/>
        <v>0</v>
      </c>
    </row>
    <row r="15" spans="1:6" ht="15.75" customHeight="1">
      <c r="A15" s="361" t="s">
        <v>705</v>
      </c>
      <c r="B15" s="26">
        <v>801</v>
      </c>
      <c r="C15" s="363" t="s">
        <v>566</v>
      </c>
      <c r="D15" s="26"/>
      <c r="E15" s="26">
        <v>801</v>
      </c>
      <c r="F15" s="53">
        <f t="shared" si="0"/>
        <v>0</v>
      </c>
    </row>
    <row r="16" spans="1:6" ht="15.75" customHeight="1">
      <c r="A16" s="362" t="s">
        <v>706</v>
      </c>
      <c r="B16" s="26">
        <v>127</v>
      </c>
      <c r="C16" s="363" t="s">
        <v>566</v>
      </c>
      <c r="D16" s="26"/>
      <c r="E16" s="26">
        <v>127</v>
      </c>
      <c r="F16" s="53">
        <f t="shared" si="0"/>
        <v>0</v>
      </c>
    </row>
    <row r="17" spans="1:6" ht="15.75" customHeight="1">
      <c r="A17" s="361" t="s">
        <v>707</v>
      </c>
      <c r="B17" s="26">
        <v>114</v>
      </c>
      <c r="C17" s="363" t="s">
        <v>566</v>
      </c>
      <c r="D17" s="26"/>
      <c r="E17" s="26">
        <v>114</v>
      </c>
      <c r="F17" s="53">
        <f t="shared" si="0"/>
        <v>0</v>
      </c>
    </row>
    <row r="18" spans="1:6" ht="15.75" customHeight="1">
      <c r="A18" s="362" t="s">
        <v>708</v>
      </c>
      <c r="B18" s="26">
        <v>737</v>
      </c>
      <c r="C18" s="363" t="s">
        <v>566</v>
      </c>
      <c r="D18" s="26"/>
      <c r="E18" s="26">
        <v>737</v>
      </c>
      <c r="F18" s="53">
        <f t="shared" si="0"/>
        <v>0</v>
      </c>
    </row>
    <row r="19" spans="1:6" ht="15.75" customHeight="1">
      <c r="A19" s="361" t="s">
        <v>709</v>
      </c>
      <c r="B19" s="26">
        <v>254</v>
      </c>
      <c r="C19" s="363" t="s">
        <v>566</v>
      </c>
      <c r="D19" s="26"/>
      <c r="E19" s="26">
        <v>254</v>
      </c>
      <c r="F19" s="628">
        <f t="shared" si="0"/>
        <v>0</v>
      </c>
    </row>
    <row r="20" spans="1:6" ht="20.25" customHeight="1">
      <c r="A20" s="836" t="s">
        <v>776</v>
      </c>
      <c r="B20" s="26">
        <v>254</v>
      </c>
      <c r="C20" s="363" t="s">
        <v>566</v>
      </c>
      <c r="D20" s="26"/>
      <c r="E20" s="26">
        <v>254</v>
      </c>
      <c r="F20" s="53">
        <f t="shared" si="0"/>
        <v>0</v>
      </c>
    </row>
    <row r="21" spans="1:6" ht="18.75" customHeight="1">
      <c r="A21" s="361" t="s">
        <v>710</v>
      </c>
      <c r="B21" s="26">
        <v>250</v>
      </c>
      <c r="C21" s="363" t="s">
        <v>566</v>
      </c>
      <c r="D21" s="26"/>
      <c r="E21" s="26">
        <v>250</v>
      </c>
      <c r="F21" s="60">
        <f t="shared" si="0"/>
        <v>0</v>
      </c>
    </row>
    <row r="22" spans="1:6" ht="17.25" customHeight="1">
      <c r="A22" s="361" t="s">
        <v>711</v>
      </c>
      <c r="B22" s="26">
        <v>318</v>
      </c>
      <c r="C22" s="363" t="s">
        <v>566</v>
      </c>
      <c r="D22" s="26"/>
      <c r="E22" s="26">
        <v>318</v>
      </c>
      <c r="F22" s="61">
        <f t="shared" si="0"/>
        <v>0</v>
      </c>
    </row>
    <row r="23" spans="1:6" ht="21.75" customHeight="1">
      <c r="A23" s="361" t="s">
        <v>712</v>
      </c>
      <c r="B23" s="26">
        <v>351</v>
      </c>
      <c r="C23" s="363" t="s">
        <v>566</v>
      </c>
      <c r="D23" s="26"/>
      <c r="E23" s="26">
        <v>351</v>
      </c>
      <c r="F23" s="61">
        <f t="shared" si="0"/>
        <v>0</v>
      </c>
    </row>
    <row r="24" spans="1:6" ht="20.25" customHeight="1">
      <c r="A24" s="361" t="s">
        <v>713</v>
      </c>
      <c r="B24" s="26">
        <v>324</v>
      </c>
      <c r="C24" s="363" t="s">
        <v>566</v>
      </c>
      <c r="D24" s="26"/>
      <c r="E24" s="26">
        <v>324</v>
      </c>
      <c r="F24" s="61">
        <f t="shared" si="0"/>
        <v>0</v>
      </c>
    </row>
    <row r="25" spans="1:6" ht="20.25" customHeight="1">
      <c r="A25" s="361" t="s">
        <v>714</v>
      </c>
      <c r="B25" s="26">
        <v>102</v>
      </c>
      <c r="C25" s="363" t="s">
        <v>566</v>
      </c>
      <c r="D25" s="26"/>
      <c r="E25" s="26">
        <v>102</v>
      </c>
      <c r="F25" s="61">
        <f t="shared" si="0"/>
        <v>0</v>
      </c>
    </row>
    <row r="26" spans="1:6" ht="20.25" customHeight="1">
      <c r="A26" s="361" t="s">
        <v>715</v>
      </c>
      <c r="B26" s="26">
        <v>127</v>
      </c>
      <c r="C26" s="363" t="s">
        <v>566</v>
      </c>
      <c r="D26" s="26"/>
      <c r="E26" s="26">
        <v>127</v>
      </c>
      <c r="F26" s="61">
        <f t="shared" si="0"/>
        <v>0</v>
      </c>
    </row>
    <row r="27" spans="1:6" ht="20.25" customHeight="1">
      <c r="A27" s="744" t="s">
        <v>719</v>
      </c>
      <c r="B27" s="653">
        <v>8306</v>
      </c>
      <c r="C27" s="631" t="s">
        <v>566</v>
      </c>
      <c r="D27" s="632"/>
      <c r="E27" s="632">
        <v>8306</v>
      </c>
      <c r="F27" s="61">
        <f t="shared" si="0"/>
        <v>0</v>
      </c>
    </row>
    <row r="28" spans="1:6" ht="20.25" customHeight="1">
      <c r="A28" s="744" t="s">
        <v>727</v>
      </c>
      <c r="B28" s="653">
        <v>2920</v>
      </c>
      <c r="C28" s="631" t="s">
        <v>566</v>
      </c>
      <c r="D28" s="632"/>
      <c r="E28" s="632">
        <v>2920</v>
      </c>
      <c r="F28" s="61">
        <f t="shared" si="0"/>
        <v>0</v>
      </c>
    </row>
    <row r="29" spans="1:6" ht="20.25" customHeight="1">
      <c r="A29" s="744" t="s">
        <v>728</v>
      </c>
      <c r="B29" s="653">
        <v>275</v>
      </c>
      <c r="C29" s="631" t="s">
        <v>729</v>
      </c>
      <c r="D29" s="632"/>
      <c r="E29" s="632">
        <v>275</v>
      </c>
      <c r="F29" s="61">
        <f t="shared" si="0"/>
        <v>0</v>
      </c>
    </row>
    <row r="30" spans="1:6" ht="20.25" customHeight="1">
      <c r="A30" s="744" t="s">
        <v>730</v>
      </c>
      <c r="B30" s="653">
        <v>1695</v>
      </c>
      <c r="C30" s="631" t="s">
        <v>566</v>
      </c>
      <c r="D30" s="632"/>
      <c r="E30" s="632">
        <v>1695</v>
      </c>
      <c r="F30" s="61">
        <f t="shared" si="0"/>
        <v>0</v>
      </c>
    </row>
    <row r="31" spans="1:6" ht="20.25" customHeight="1">
      <c r="A31" s="744" t="s">
        <v>731</v>
      </c>
      <c r="B31" s="653">
        <v>11</v>
      </c>
      <c r="C31" s="631" t="s">
        <v>566</v>
      </c>
      <c r="D31" s="632"/>
      <c r="E31" s="632">
        <v>11</v>
      </c>
      <c r="F31" s="61">
        <f t="shared" si="0"/>
        <v>0</v>
      </c>
    </row>
    <row r="32" spans="1:6" ht="20.25" customHeight="1">
      <c r="A32" s="778" t="s">
        <v>732</v>
      </c>
      <c r="B32" s="653">
        <v>1450</v>
      </c>
      <c r="C32" s="636" t="s">
        <v>566</v>
      </c>
      <c r="D32" s="632"/>
      <c r="E32" s="632">
        <v>1450</v>
      </c>
      <c r="F32" s="61">
        <f t="shared" si="0"/>
        <v>0</v>
      </c>
    </row>
    <row r="33" spans="1:6" ht="20.25" customHeight="1">
      <c r="A33" s="815" t="s">
        <v>777</v>
      </c>
      <c r="B33" s="730">
        <v>42629</v>
      </c>
      <c r="C33" s="783" t="s">
        <v>566</v>
      </c>
      <c r="D33" s="731"/>
      <c r="E33" s="731">
        <v>42629</v>
      </c>
      <c r="F33" s="61">
        <f t="shared" si="0"/>
        <v>0</v>
      </c>
    </row>
    <row r="34" spans="1:6" ht="20.25" customHeight="1">
      <c r="A34" s="778" t="s">
        <v>739</v>
      </c>
      <c r="B34" s="653">
        <v>957</v>
      </c>
      <c r="C34" s="636" t="s">
        <v>566</v>
      </c>
      <c r="D34" s="632"/>
      <c r="E34" s="632">
        <v>957</v>
      </c>
      <c r="F34" s="61">
        <f t="shared" si="0"/>
        <v>0</v>
      </c>
    </row>
    <row r="35" spans="1:6" ht="20.25" customHeight="1">
      <c r="A35" s="779" t="s">
        <v>740</v>
      </c>
      <c r="B35" s="730">
        <v>1271</v>
      </c>
      <c r="C35" s="636" t="s">
        <v>566</v>
      </c>
      <c r="D35" s="731"/>
      <c r="E35" s="731">
        <v>1271</v>
      </c>
      <c r="F35" s="61">
        <f t="shared" si="0"/>
        <v>0</v>
      </c>
    </row>
    <row r="36" spans="1:6" ht="20.25" customHeight="1">
      <c r="A36" s="784" t="s">
        <v>741</v>
      </c>
      <c r="B36" s="653">
        <v>900</v>
      </c>
      <c r="C36" s="636" t="s">
        <v>566</v>
      </c>
      <c r="D36" s="632"/>
      <c r="E36" s="632">
        <v>900</v>
      </c>
      <c r="F36" s="61">
        <f t="shared" si="0"/>
        <v>0</v>
      </c>
    </row>
    <row r="37" spans="1:6" ht="20.25" customHeight="1">
      <c r="A37" s="784" t="s">
        <v>748</v>
      </c>
      <c r="B37" s="653">
        <v>90</v>
      </c>
      <c r="C37" s="636" t="s">
        <v>566</v>
      </c>
      <c r="D37" s="632"/>
      <c r="E37" s="632">
        <v>90</v>
      </c>
      <c r="F37" s="61">
        <f t="shared" si="0"/>
        <v>0</v>
      </c>
    </row>
    <row r="38" spans="1:6" ht="25.5" customHeight="1">
      <c r="A38" s="784" t="s">
        <v>749</v>
      </c>
      <c r="B38" s="653">
        <v>1000</v>
      </c>
      <c r="C38" s="636" t="s">
        <v>566</v>
      </c>
      <c r="D38" s="632"/>
      <c r="E38" s="632">
        <v>1000</v>
      </c>
      <c r="F38" s="61">
        <f t="shared" si="0"/>
        <v>0</v>
      </c>
    </row>
    <row r="39" spans="1:6" ht="18.75" customHeight="1">
      <c r="A39" s="784" t="s">
        <v>750</v>
      </c>
      <c r="B39" s="653">
        <v>1270</v>
      </c>
      <c r="C39" s="636" t="s">
        <v>566</v>
      </c>
      <c r="D39" s="632"/>
      <c r="E39" s="632">
        <v>1270</v>
      </c>
      <c r="F39" s="61">
        <f t="shared" si="0"/>
        <v>0</v>
      </c>
    </row>
    <row r="40" spans="1:6" ht="21" customHeight="1">
      <c r="A40" s="784" t="s">
        <v>751</v>
      </c>
      <c r="B40" s="653">
        <v>1898</v>
      </c>
      <c r="C40" s="636" t="s">
        <v>566</v>
      </c>
      <c r="D40" s="632"/>
      <c r="E40" s="632">
        <v>1898</v>
      </c>
      <c r="F40" s="61">
        <f t="shared" si="0"/>
        <v>0</v>
      </c>
    </row>
    <row r="41" spans="1:6" ht="21" customHeight="1">
      <c r="A41" s="784" t="s">
        <v>752</v>
      </c>
      <c r="B41" s="653">
        <v>205</v>
      </c>
      <c r="C41" s="636" t="s">
        <v>566</v>
      </c>
      <c r="D41" s="632"/>
      <c r="E41" s="632">
        <v>205</v>
      </c>
      <c r="F41" s="61">
        <f t="shared" si="0"/>
        <v>0</v>
      </c>
    </row>
    <row r="42" spans="1:6" ht="21" customHeight="1">
      <c r="A42" s="784" t="s">
        <v>753</v>
      </c>
      <c r="B42" s="653">
        <v>26</v>
      </c>
      <c r="C42" s="636" t="s">
        <v>566</v>
      </c>
      <c r="D42" s="632"/>
      <c r="E42" s="632">
        <v>26</v>
      </c>
      <c r="F42" s="61">
        <f t="shared" si="0"/>
        <v>0</v>
      </c>
    </row>
    <row r="43" spans="1:6" ht="21" customHeight="1">
      <c r="A43" s="784" t="s">
        <v>754</v>
      </c>
      <c r="B43" s="653">
        <v>381</v>
      </c>
      <c r="C43" s="636" t="s">
        <v>566</v>
      </c>
      <c r="D43" s="632"/>
      <c r="E43" s="632">
        <v>381</v>
      </c>
      <c r="F43" s="61">
        <f t="shared" si="0"/>
        <v>0</v>
      </c>
    </row>
    <row r="44" spans="1:6" ht="21" customHeight="1">
      <c r="A44" s="784" t="s">
        <v>755</v>
      </c>
      <c r="B44" s="653">
        <v>255</v>
      </c>
      <c r="C44" s="636" t="s">
        <v>566</v>
      </c>
      <c r="D44" s="632"/>
      <c r="E44" s="632">
        <v>255</v>
      </c>
      <c r="F44" s="61">
        <f t="shared" si="0"/>
        <v>0</v>
      </c>
    </row>
    <row r="45" spans="1:6" ht="21" customHeight="1">
      <c r="A45" s="746" t="s">
        <v>565</v>
      </c>
      <c r="B45" s="730">
        <v>54078</v>
      </c>
      <c r="C45" s="636" t="s">
        <v>566</v>
      </c>
      <c r="D45" s="731"/>
      <c r="E45" s="731">
        <v>54078</v>
      </c>
      <c r="F45" s="61">
        <f t="shared" si="0"/>
        <v>0</v>
      </c>
    </row>
    <row r="46" spans="1:6" ht="21" customHeight="1">
      <c r="A46" s="784" t="s">
        <v>759</v>
      </c>
      <c r="B46" s="653">
        <v>104</v>
      </c>
      <c r="C46" s="636" t="s">
        <v>566</v>
      </c>
      <c r="D46" s="632"/>
      <c r="E46" s="632">
        <v>104</v>
      </c>
      <c r="F46" s="61">
        <f t="shared" si="0"/>
        <v>0</v>
      </c>
    </row>
    <row r="47" spans="1:6" ht="21" customHeight="1">
      <c r="A47" s="784" t="s">
        <v>760</v>
      </c>
      <c r="B47" s="653">
        <v>6400</v>
      </c>
      <c r="C47" s="636" t="s">
        <v>566</v>
      </c>
      <c r="D47" s="632"/>
      <c r="E47" s="632">
        <v>6400</v>
      </c>
      <c r="F47" s="61">
        <f t="shared" si="0"/>
        <v>0</v>
      </c>
    </row>
    <row r="48" spans="1:6" ht="21" customHeight="1">
      <c r="A48" s="784" t="s">
        <v>761</v>
      </c>
      <c r="B48" s="653">
        <v>1590</v>
      </c>
      <c r="C48" s="636" t="s">
        <v>566</v>
      </c>
      <c r="D48" s="632"/>
      <c r="E48" s="632">
        <v>1590</v>
      </c>
      <c r="F48" s="61">
        <f t="shared" si="0"/>
        <v>0</v>
      </c>
    </row>
    <row r="49" spans="1:6" ht="21" customHeight="1">
      <c r="A49" s="784" t="s">
        <v>762</v>
      </c>
      <c r="B49" s="653">
        <v>216</v>
      </c>
      <c r="C49" s="636" t="s">
        <v>566</v>
      </c>
      <c r="D49" s="632"/>
      <c r="E49" s="632">
        <v>216</v>
      </c>
      <c r="F49" s="61">
        <f t="shared" si="0"/>
        <v>0</v>
      </c>
    </row>
    <row r="50" spans="1:6" ht="21" customHeight="1">
      <c r="A50" s="779" t="s">
        <v>767</v>
      </c>
      <c r="B50" s="730">
        <v>160</v>
      </c>
      <c r="C50" s="745" t="s">
        <v>566</v>
      </c>
      <c r="D50" s="731"/>
      <c r="E50" s="731">
        <v>160</v>
      </c>
      <c r="F50" s="61">
        <f t="shared" si="0"/>
        <v>0</v>
      </c>
    </row>
    <row r="51" spans="1:6" ht="20.25" customHeight="1">
      <c r="A51" s="784" t="s">
        <v>742</v>
      </c>
      <c r="B51" s="653">
        <v>3548</v>
      </c>
      <c r="C51" s="636" t="s">
        <v>566</v>
      </c>
      <c r="D51" s="632"/>
      <c r="E51" s="632">
        <v>3548</v>
      </c>
      <c r="F51" s="61">
        <f t="shared" si="0"/>
        <v>0</v>
      </c>
    </row>
    <row r="52" spans="1:6" ht="20.25" customHeight="1">
      <c r="A52" s="820" t="s">
        <v>768</v>
      </c>
      <c r="B52" s="730">
        <v>400</v>
      </c>
      <c r="C52" s="745" t="s">
        <v>566</v>
      </c>
      <c r="D52" s="731"/>
      <c r="E52" s="731">
        <v>400</v>
      </c>
      <c r="F52" s="61">
        <f t="shared" si="0"/>
        <v>0</v>
      </c>
    </row>
    <row r="53" spans="1:6" ht="20.25" customHeight="1">
      <c r="A53" s="819" t="s">
        <v>766</v>
      </c>
      <c r="B53" s="742">
        <v>672</v>
      </c>
      <c r="C53" s="745" t="s">
        <v>566</v>
      </c>
      <c r="D53" s="743"/>
      <c r="E53" s="743">
        <v>672</v>
      </c>
      <c r="F53" s="60">
        <f t="shared" si="0"/>
        <v>0</v>
      </c>
    </row>
    <row r="54" spans="1:6" ht="16.5" customHeight="1" thickBot="1">
      <c r="A54" s="665" t="s">
        <v>743</v>
      </c>
      <c r="B54" s="816">
        <v>1366</v>
      </c>
      <c r="C54" s="654" t="s">
        <v>566</v>
      </c>
      <c r="D54" s="817"/>
      <c r="E54" s="817">
        <v>1366</v>
      </c>
      <c r="F54" s="818">
        <f t="shared" si="0"/>
        <v>0</v>
      </c>
    </row>
    <row r="55" spans="1:6" s="57" customFormat="1" ht="18" customHeight="1" thickBot="1">
      <c r="A55" s="143" t="s">
        <v>66</v>
      </c>
      <c r="B55" s="55">
        <f>SUM(B5:B54)</f>
        <v>161636</v>
      </c>
      <c r="C55" s="106"/>
      <c r="D55" s="55">
        <f>SUM(D5:D54)</f>
        <v>0</v>
      </c>
      <c r="E55" s="55">
        <f>SUM(E5:E54)</f>
        <v>161636</v>
      </c>
      <c r="F55" s="56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64" r:id="rId1"/>
  <headerFooter alignWithMargins="0">
    <oddHeader>&amp;R&amp;"Times New Roman CE,Félkövér dőlt"&amp;11 9. melléklet a 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2015-10-29T15:35:50Z</cp:lastPrinted>
  <dcterms:created xsi:type="dcterms:W3CDTF">1999-10-30T10:30:45Z</dcterms:created>
  <dcterms:modified xsi:type="dcterms:W3CDTF">2015-10-30T08:53:48Z</dcterms:modified>
  <cp:category/>
  <cp:version/>
  <cp:contentType/>
  <cp:contentStatus/>
</cp:coreProperties>
</file>