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Testület\Rendeletek\"/>
    </mc:Choice>
  </mc:AlternateContent>
  <bookViews>
    <workbookView xWindow="0" yWindow="0" windowWidth="20640" windowHeight="11610" tabRatio="597"/>
  </bookViews>
  <sheets>
    <sheet name="1. m. bevételek (5)" sheetId="186" r:id="rId1"/>
    <sheet name="2. m. kiadások (5)" sheetId="187" r:id="rId2"/>
    <sheet name="2.a KÖH (5)" sheetId="188" r:id="rId3"/>
    <sheet name="4. melléklet (4)" sheetId="189" r:id="rId4"/>
  </sheets>
  <definedNames>
    <definedName name="_xlnm.Print_Titles" localSheetId="0">'1. m. bevételek (5)'!$6:$8</definedName>
    <definedName name="_xlnm.Print_Titles" localSheetId="1">'2. m. kiadások (5)'!$6:$8</definedName>
    <definedName name="_xlnm.Print_Titles" localSheetId="2">'2.a KÖH (5)'!$7:$7</definedName>
    <definedName name="_xlnm.Print_Area" localSheetId="0">'1. m. bevételek (5)'!$A$1:$O$245</definedName>
    <definedName name="_xlnm.Print_Area" localSheetId="1">'2. m. kiadások (5)'!$A$1:$O$418</definedName>
    <definedName name="_xlnm.Print_Area" localSheetId="2">'2.a KÖH (5)'!$A$1:$AB$12</definedName>
  </definedNames>
  <calcPr calcId="162913"/>
</workbook>
</file>

<file path=xl/calcChain.xml><?xml version="1.0" encoding="utf-8"?>
<calcChain xmlns="http://schemas.openxmlformats.org/spreadsheetml/2006/main">
  <c r="M15" i="189" l="1"/>
  <c r="L391" i="187"/>
  <c r="L31" i="189"/>
  <c r="L34" i="189" s="1"/>
  <c r="L21" i="189"/>
  <c r="E31" i="189"/>
  <c r="E34" i="189"/>
  <c r="E21" i="189"/>
  <c r="M337" i="187"/>
  <c r="N337" i="187"/>
  <c r="O337" i="187"/>
  <c r="L337" i="187"/>
  <c r="M369" i="187"/>
  <c r="N369" i="187"/>
  <c r="O369" i="187"/>
  <c r="L369" i="187"/>
  <c r="M378" i="187"/>
  <c r="L378" i="187"/>
  <c r="M268" i="187"/>
  <c r="L268" i="187"/>
  <c r="N268" i="187"/>
  <c r="O268" i="187"/>
  <c r="L233" i="187"/>
  <c r="L237" i="187" s="1"/>
  <c r="O13" i="186"/>
  <c r="N13" i="186"/>
  <c r="M13" i="186"/>
  <c r="L13" i="186"/>
  <c r="L23" i="186" s="1"/>
  <c r="L52" i="186" s="1"/>
  <c r="K13" i="186"/>
  <c r="J13" i="186"/>
  <c r="I13" i="186"/>
  <c r="H13" i="186"/>
  <c r="G13" i="186"/>
  <c r="F13" i="186"/>
  <c r="E13" i="186"/>
  <c r="D13" i="186"/>
  <c r="M22" i="186"/>
  <c r="N22" i="186"/>
  <c r="N23" i="186" s="1"/>
  <c r="N52" i="186" s="1"/>
  <c r="O22" i="186"/>
  <c r="O23" i="186" s="1"/>
  <c r="O52" i="186" s="1"/>
  <c r="L22" i="186"/>
  <c r="AA11" i="188"/>
  <c r="AA10" i="188"/>
  <c r="AA9" i="188"/>
  <c r="AA12" i="188"/>
  <c r="X12" i="188"/>
  <c r="U12" i="188"/>
  <c r="R12" i="188"/>
  <c r="O12" i="188"/>
  <c r="L12" i="188"/>
  <c r="I12" i="188"/>
  <c r="F12" i="188"/>
  <c r="C12" i="188"/>
  <c r="L108" i="186"/>
  <c r="L111" i="186"/>
  <c r="L109" i="186"/>
  <c r="L116" i="186"/>
  <c r="L121" i="186" s="1"/>
  <c r="O240" i="186"/>
  <c r="N240" i="186"/>
  <c r="M240" i="186"/>
  <c r="L240" i="186"/>
  <c r="O233" i="186"/>
  <c r="N233" i="186"/>
  <c r="M233" i="186"/>
  <c r="L233" i="186"/>
  <c r="O221" i="186"/>
  <c r="N221" i="186"/>
  <c r="M221" i="186"/>
  <c r="L221" i="186"/>
  <c r="O202" i="186"/>
  <c r="O204" i="186"/>
  <c r="N202" i="186"/>
  <c r="N204" i="186"/>
  <c r="M202" i="186"/>
  <c r="M204" i="186"/>
  <c r="L202" i="186"/>
  <c r="L204" i="186"/>
  <c r="O192" i="186"/>
  <c r="N192" i="186"/>
  <c r="N194" i="186" s="1"/>
  <c r="M192" i="186"/>
  <c r="L192" i="186"/>
  <c r="O184" i="186"/>
  <c r="O194" i="186"/>
  <c r="N184" i="186"/>
  <c r="M184" i="186"/>
  <c r="M194" i="186"/>
  <c r="L184" i="186"/>
  <c r="L194" i="186"/>
  <c r="O175" i="186"/>
  <c r="N175" i="186"/>
  <c r="M175" i="186"/>
  <c r="L175" i="186"/>
  <c r="O165" i="186"/>
  <c r="O177" i="186"/>
  <c r="N165" i="186"/>
  <c r="M165" i="186"/>
  <c r="M177" i="186" s="1"/>
  <c r="L165" i="186"/>
  <c r="L177" i="186" s="1"/>
  <c r="O148" i="186"/>
  <c r="N148" i="186"/>
  <c r="M148" i="186"/>
  <c r="L148" i="186"/>
  <c r="O132" i="186"/>
  <c r="N132" i="186"/>
  <c r="M132" i="186"/>
  <c r="L132" i="186"/>
  <c r="O128" i="186"/>
  <c r="N128" i="186"/>
  <c r="M128" i="186"/>
  <c r="L128" i="186"/>
  <c r="O121" i="186"/>
  <c r="N121" i="186"/>
  <c r="M121" i="186"/>
  <c r="O113" i="186"/>
  <c r="O134" i="186" s="1"/>
  <c r="N113" i="186"/>
  <c r="N134" i="186" s="1"/>
  <c r="M113" i="186"/>
  <c r="M134" i="186" s="1"/>
  <c r="M206" i="186" s="1"/>
  <c r="O98" i="186"/>
  <c r="N98" i="186"/>
  <c r="M98" i="186"/>
  <c r="L98" i="186"/>
  <c r="O93" i="186"/>
  <c r="N93" i="186"/>
  <c r="M93" i="186"/>
  <c r="L93" i="186"/>
  <c r="O90" i="186"/>
  <c r="N90" i="186"/>
  <c r="N100" i="186"/>
  <c r="M90" i="186"/>
  <c r="M100" i="186"/>
  <c r="L90" i="186"/>
  <c r="L100" i="186"/>
  <c r="O81" i="186"/>
  <c r="N81" i="186"/>
  <c r="M81" i="186"/>
  <c r="L81" i="186"/>
  <c r="O62" i="186"/>
  <c r="N62" i="186"/>
  <c r="N63" i="186" s="1"/>
  <c r="M62" i="186"/>
  <c r="L62" i="186"/>
  <c r="O58" i="186"/>
  <c r="O63" i="186"/>
  <c r="N58" i="186"/>
  <c r="M58" i="186"/>
  <c r="M63" i="186"/>
  <c r="L58" i="186"/>
  <c r="L63" i="186"/>
  <c r="O50" i="186"/>
  <c r="N50" i="186"/>
  <c r="M49" i="186"/>
  <c r="M50" i="186"/>
  <c r="L49" i="186"/>
  <c r="L50" i="186"/>
  <c r="O42" i="186"/>
  <c r="N42" i="186"/>
  <c r="M41" i="186"/>
  <c r="M42" i="186"/>
  <c r="L41" i="186"/>
  <c r="L42" i="186"/>
  <c r="M33" i="186"/>
  <c r="L33" i="186"/>
  <c r="O29" i="186"/>
  <c r="O34" i="186"/>
  <c r="N29" i="186"/>
  <c r="N34" i="186"/>
  <c r="M29" i="186"/>
  <c r="M34" i="186"/>
  <c r="L29" i="186"/>
  <c r="L34" i="186"/>
  <c r="M18" i="186"/>
  <c r="M23" i="186"/>
  <c r="M52" i="186" s="1"/>
  <c r="M209" i="186" s="1"/>
  <c r="M244" i="186" s="1"/>
  <c r="L18" i="186"/>
  <c r="O414" i="187"/>
  <c r="N414" i="187"/>
  <c r="M414" i="187"/>
  <c r="L414" i="187"/>
  <c r="O402" i="187"/>
  <c r="N402" i="187"/>
  <c r="M402" i="187"/>
  <c r="L402" i="187"/>
  <c r="O397" i="187"/>
  <c r="N397" i="187"/>
  <c r="M397" i="187"/>
  <c r="L397" i="187"/>
  <c r="M28" i="189"/>
  <c r="O388" i="187"/>
  <c r="N388" i="187"/>
  <c r="M388" i="187"/>
  <c r="L388" i="187"/>
  <c r="L404" i="187" s="1"/>
  <c r="O378" i="187"/>
  <c r="O404" i="187" s="1"/>
  <c r="N378" i="187"/>
  <c r="N404" i="187" s="1"/>
  <c r="O283" i="187"/>
  <c r="N283" i="187"/>
  <c r="M283" i="187"/>
  <c r="L283" i="187"/>
  <c r="O277" i="187"/>
  <c r="N277" i="187"/>
  <c r="N285" i="187" s="1"/>
  <c r="M277" i="187"/>
  <c r="L277" i="187"/>
  <c r="O237" i="187"/>
  <c r="O285" i="187"/>
  <c r="N237" i="187"/>
  <c r="M237" i="187"/>
  <c r="M285" i="187"/>
  <c r="O227" i="187"/>
  <c r="N227" i="187"/>
  <c r="M227" i="187"/>
  <c r="L227" i="187"/>
  <c r="O208" i="187"/>
  <c r="N208" i="187"/>
  <c r="M208" i="187"/>
  <c r="M406" i="187" s="1"/>
  <c r="L208" i="187"/>
  <c r="M12" i="189"/>
  <c r="O97" i="187"/>
  <c r="N97" i="187"/>
  <c r="M97" i="187"/>
  <c r="L97" i="187"/>
  <c r="M11" i="189" s="1"/>
  <c r="O83" i="187"/>
  <c r="O406" i="187" s="1"/>
  <c r="N83" i="187"/>
  <c r="N406" i="187" s="1"/>
  <c r="M83" i="187"/>
  <c r="L83" i="187"/>
  <c r="O67" i="187"/>
  <c r="O68" i="187" s="1"/>
  <c r="N67" i="187"/>
  <c r="N68" i="187" s="1"/>
  <c r="M67" i="187"/>
  <c r="M68" i="187" s="1"/>
  <c r="L67" i="187"/>
  <c r="L68" i="187" s="1"/>
  <c r="O51" i="187"/>
  <c r="N51" i="187"/>
  <c r="M51" i="187"/>
  <c r="L51" i="187"/>
  <c r="O48" i="187"/>
  <c r="O52" i="187" s="1"/>
  <c r="N48" i="187"/>
  <c r="N52" i="187" s="1"/>
  <c r="M48" i="187"/>
  <c r="M52" i="187" s="1"/>
  <c r="L48" i="187"/>
  <c r="L52" i="187" s="1"/>
  <c r="O36" i="187"/>
  <c r="O39" i="187" s="1"/>
  <c r="N36" i="187"/>
  <c r="N39" i="187" s="1"/>
  <c r="N54" i="187" s="1"/>
  <c r="N418" i="187" s="1"/>
  <c r="M36" i="187"/>
  <c r="M39" i="187" s="1"/>
  <c r="L36" i="187"/>
  <c r="L39" i="187" s="1"/>
  <c r="L54" i="187" s="1"/>
  <c r="O27" i="187"/>
  <c r="N27" i="187"/>
  <c r="M27" i="187"/>
  <c r="L27" i="187"/>
  <c r="M24" i="189"/>
  <c r="O24" i="187"/>
  <c r="O28" i="187"/>
  <c r="N24" i="187"/>
  <c r="N28" i="187"/>
  <c r="M24" i="187"/>
  <c r="M28" i="187"/>
  <c r="L24" i="187"/>
  <c r="L28" i="187"/>
  <c r="O15" i="187"/>
  <c r="O16" i="187"/>
  <c r="N15" i="187"/>
  <c r="N16" i="187"/>
  <c r="M15" i="187"/>
  <c r="M16" i="187"/>
  <c r="M54" i="187" s="1"/>
  <c r="L15" i="187"/>
  <c r="F13" i="189"/>
  <c r="L16" i="187"/>
  <c r="M404" i="187"/>
  <c r="N177" i="186"/>
  <c r="L113" i="186"/>
  <c r="O100" i="186"/>
  <c r="O206" i="186" s="1"/>
  <c r="K31" i="189"/>
  <c r="K34" i="189" s="1"/>
  <c r="J31" i="189"/>
  <c r="I31" i="189"/>
  <c r="D31" i="189"/>
  <c r="C31" i="189"/>
  <c r="B31" i="189"/>
  <c r="K21" i="189"/>
  <c r="J21" i="189"/>
  <c r="I21" i="189"/>
  <c r="D21" i="189"/>
  <c r="D34" i="189" s="1"/>
  <c r="C21" i="189"/>
  <c r="B21" i="189"/>
  <c r="Y12" i="188"/>
  <c r="W12" i="188"/>
  <c r="V12" i="188"/>
  <c r="T12" i="188"/>
  <c r="S12" i="188"/>
  <c r="Q12" i="188"/>
  <c r="P12" i="188"/>
  <c r="N12" i="188"/>
  <c r="M12" i="188"/>
  <c r="K12" i="188"/>
  <c r="J12" i="188"/>
  <c r="H12" i="188"/>
  <c r="G12" i="188"/>
  <c r="D12" i="188"/>
  <c r="AB11" i="188"/>
  <c r="Z11" i="188"/>
  <c r="AB10" i="188"/>
  <c r="Z10" i="188"/>
  <c r="AB9" i="188"/>
  <c r="E9" i="188"/>
  <c r="E12" i="188" s="1"/>
  <c r="B9" i="188"/>
  <c r="B12" i="188" s="1"/>
  <c r="K414" i="187"/>
  <c r="J414" i="187"/>
  <c r="I414" i="187"/>
  <c r="H414" i="187"/>
  <c r="G414" i="187"/>
  <c r="F414" i="187"/>
  <c r="E414" i="187"/>
  <c r="D414" i="187"/>
  <c r="K402" i="187"/>
  <c r="J402" i="187"/>
  <c r="I402" i="187"/>
  <c r="H402" i="187"/>
  <c r="G402" i="187"/>
  <c r="F402" i="187"/>
  <c r="E402" i="187"/>
  <c r="D402" i="187"/>
  <c r="K397" i="187"/>
  <c r="J397" i="187"/>
  <c r="I397" i="187"/>
  <c r="G397" i="187"/>
  <c r="F397" i="187"/>
  <c r="E397" i="187"/>
  <c r="D397" i="187"/>
  <c r="H397" i="187"/>
  <c r="K388" i="187"/>
  <c r="J388" i="187"/>
  <c r="I388" i="187"/>
  <c r="I404" i="187" s="1"/>
  <c r="H388" i="187"/>
  <c r="G388" i="187"/>
  <c r="F388" i="187"/>
  <c r="E388" i="187"/>
  <c r="E404" i="187" s="1"/>
  <c r="D388" i="187"/>
  <c r="K378" i="187"/>
  <c r="K404" i="187" s="1"/>
  <c r="K406" i="187" s="1"/>
  <c r="J378" i="187"/>
  <c r="I378" i="187"/>
  <c r="H378" i="187"/>
  <c r="G378" i="187"/>
  <c r="F378" i="187"/>
  <c r="E378" i="187"/>
  <c r="D378" i="187"/>
  <c r="D404" i="187"/>
  <c r="K369" i="187"/>
  <c r="J369" i="187"/>
  <c r="I369" i="187"/>
  <c r="H369" i="187"/>
  <c r="G369" i="187"/>
  <c r="F369" i="187"/>
  <c r="E369" i="187"/>
  <c r="D369" i="187"/>
  <c r="K337" i="187"/>
  <c r="J337" i="187"/>
  <c r="I337" i="187"/>
  <c r="H337" i="187"/>
  <c r="G337" i="187"/>
  <c r="F337" i="187"/>
  <c r="E337" i="187"/>
  <c r="D337" i="187"/>
  <c r="K283" i="187"/>
  <c r="J283" i="187"/>
  <c r="I283" i="187"/>
  <c r="H283" i="187"/>
  <c r="G283" i="187"/>
  <c r="F283" i="187"/>
  <c r="E283" i="187"/>
  <c r="D283" i="187"/>
  <c r="K277" i="187"/>
  <c r="J277" i="187"/>
  <c r="I277" i="187"/>
  <c r="H277" i="187"/>
  <c r="G277" i="187"/>
  <c r="F277" i="187"/>
  <c r="E277" i="187"/>
  <c r="D277" i="187"/>
  <c r="K268" i="187"/>
  <c r="J268" i="187"/>
  <c r="I268" i="187"/>
  <c r="H268" i="187"/>
  <c r="G268" i="187"/>
  <c r="F268" i="187"/>
  <c r="E268" i="187"/>
  <c r="D268" i="187"/>
  <c r="K237" i="187"/>
  <c r="K285" i="187"/>
  <c r="J237" i="187"/>
  <c r="I237" i="187"/>
  <c r="I285" i="187" s="1"/>
  <c r="G237" i="187"/>
  <c r="F237" i="187"/>
  <c r="E237" i="187"/>
  <c r="D237" i="187"/>
  <c r="H237" i="187"/>
  <c r="H285" i="187" s="1"/>
  <c r="H406" i="187" s="1"/>
  <c r="K227" i="187"/>
  <c r="J227" i="187"/>
  <c r="I227" i="187"/>
  <c r="H227" i="187"/>
  <c r="G227" i="187"/>
  <c r="F227" i="187"/>
  <c r="E227" i="187"/>
  <c r="D227" i="187"/>
  <c r="K208" i="187"/>
  <c r="J208" i="187"/>
  <c r="I208" i="187"/>
  <c r="G208" i="187"/>
  <c r="F208" i="187"/>
  <c r="E208" i="187"/>
  <c r="D152" i="187"/>
  <c r="D101" i="187"/>
  <c r="K97" i="187"/>
  <c r="J97" i="187"/>
  <c r="I97" i="187"/>
  <c r="H97" i="187"/>
  <c r="G97" i="187"/>
  <c r="F97" i="187"/>
  <c r="E97" i="187"/>
  <c r="D97" i="187"/>
  <c r="K83" i="187"/>
  <c r="J83" i="187"/>
  <c r="J406" i="187" s="1"/>
  <c r="I83" i="187"/>
  <c r="H83" i="187"/>
  <c r="G83" i="187"/>
  <c r="F83" i="187"/>
  <c r="F406" i="187" s="1"/>
  <c r="E83" i="187"/>
  <c r="D83" i="187"/>
  <c r="K67" i="187"/>
  <c r="K68" i="187"/>
  <c r="J67" i="187"/>
  <c r="J68" i="187"/>
  <c r="I67" i="187"/>
  <c r="I68" i="187"/>
  <c r="H67" i="187"/>
  <c r="H68" i="187"/>
  <c r="G67" i="187"/>
  <c r="G68" i="187"/>
  <c r="F67" i="187"/>
  <c r="F68" i="187"/>
  <c r="E67" i="187"/>
  <c r="E68" i="187"/>
  <c r="D67" i="187"/>
  <c r="D68" i="187"/>
  <c r="K51" i="187"/>
  <c r="J51" i="187"/>
  <c r="J52" i="187" s="1"/>
  <c r="I51" i="187"/>
  <c r="H51" i="187"/>
  <c r="G51" i="187"/>
  <c r="F51" i="187"/>
  <c r="E51" i="187"/>
  <c r="D51" i="187"/>
  <c r="K48" i="187"/>
  <c r="K52" i="187"/>
  <c r="J48" i="187"/>
  <c r="I48" i="187"/>
  <c r="I52" i="187"/>
  <c r="H48" i="187"/>
  <c r="H52" i="187"/>
  <c r="G48" i="187"/>
  <c r="G52" i="187"/>
  <c r="F48" i="187"/>
  <c r="F52" i="187"/>
  <c r="E48" i="187"/>
  <c r="E52" i="187"/>
  <c r="D48" i="187"/>
  <c r="D52" i="187"/>
  <c r="D39" i="187"/>
  <c r="K36" i="187"/>
  <c r="K39" i="187" s="1"/>
  <c r="J36" i="187"/>
  <c r="J39" i="187" s="1"/>
  <c r="I36" i="187"/>
  <c r="I39" i="187" s="1"/>
  <c r="H36" i="187"/>
  <c r="H39" i="187" s="1"/>
  <c r="G36" i="187"/>
  <c r="G39" i="187" s="1"/>
  <c r="F36" i="187"/>
  <c r="F39" i="187" s="1"/>
  <c r="E36" i="187"/>
  <c r="E39" i="187" s="1"/>
  <c r="K27" i="187"/>
  <c r="J27" i="187"/>
  <c r="I27" i="187"/>
  <c r="H27" i="187"/>
  <c r="G27" i="187"/>
  <c r="F27" i="187"/>
  <c r="E27" i="187"/>
  <c r="D27" i="187"/>
  <c r="K24" i="187"/>
  <c r="K28" i="187" s="1"/>
  <c r="J24" i="187"/>
  <c r="J28" i="187" s="1"/>
  <c r="I24" i="187"/>
  <c r="I28" i="187" s="1"/>
  <c r="H24" i="187"/>
  <c r="H28" i="187" s="1"/>
  <c r="G24" i="187"/>
  <c r="G28" i="187" s="1"/>
  <c r="F24" i="187"/>
  <c r="F28" i="187" s="1"/>
  <c r="F54" i="187" s="1"/>
  <c r="F418" i="187" s="1"/>
  <c r="E24" i="187"/>
  <c r="E28" i="187" s="1"/>
  <c r="D24" i="187"/>
  <c r="D28" i="187" s="1"/>
  <c r="D54" i="187" s="1"/>
  <c r="K15" i="187"/>
  <c r="K16" i="187" s="1"/>
  <c r="J15" i="187"/>
  <c r="J16" i="187" s="1"/>
  <c r="J54" i="187" s="1"/>
  <c r="J418" i="187" s="1"/>
  <c r="I15" i="187"/>
  <c r="I16" i="187" s="1"/>
  <c r="H15" i="187"/>
  <c r="G15" i="187"/>
  <c r="G16" i="187"/>
  <c r="F15" i="187"/>
  <c r="F16" i="187"/>
  <c r="E15" i="187"/>
  <c r="E16" i="187"/>
  <c r="D15" i="187"/>
  <c r="D16" i="187"/>
  <c r="K240" i="186"/>
  <c r="J240" i="186"/>
  <c r="I240" i="186"/>
  <c r="H240" i="186"/>
  <c r="G240" i="186"/>
  <c r="F240" i="186"/>
  <c r="E240" i="186"/>
  <c r="D240" i="186"/>
  <c r="K233" i="186"/>
  <c r="J233" i="186"/>
  <c r="I233" i="186"/>
  <c r="H233" i="186"/>
  <c r="G233" i="186"/>
  <c r="F233" i="186"/>
  <c r="E233" i="186"/>
  <c r="D233" i="186"/>
  <c r="K221" i="186"/>
  <c r="J221" i="186"/>
  <c r="I221" i="186"/>
  <c r="H221" i="186"/>
  <c r="G221" i="186"/>
  <c r="F221" i="186"/>
  <c r="E221" i="186"/>
  <c r="D221" i="186"/>
  <c r="K202" i="186"/>
  <c r="K204" i="186"/>
  <c r="J202" i="186"/>
  <c r="J204" i="186"/>
  <c r="I202" i="186"/>
  <c r="I204" i="186"/>
  <c r="H202" i="186"/>
  <c r="H204" i="186"/>
  <c r="G202" i="186"/>
  <c r="G204" i="186"/>
  <c r="F202" i="186"/>
  <c r="F204" i="186"/>
  <c r="E202" i="186"/>
  <c r="E204" i="186"/>
  <c r="D202" i="186"/>
  <c r="D204" i="186"/>
  <c r="K192" i="186"/>
  <c r="J192" i="186"/>
  <c r="I192" i="186"/>
  <c r="H192" i="186"/>
  <c r="G192" i="186"/>
  <c r="F192" i="186"/>
  <c r="E192" i="186"/>
  <c r="D192" i="186"/>
  <c r="K184" i="186"/>
  <c r="K194" i="186"/>
  <c r="J184" i="186"/>
  <c r="J194" i="186"/>
  <c r="I184" i="186"/>
  <c r="I194" i="186"/>
  <c r="H184" i="186"/>
  <c r="H194" i="186"/>
  <c r="G184" i="186"/>
  <c r="G194" i="186"/>
  <c r="F184" i="186"/>
  <c r="F194" i="186"/>
  <c r="E184" i="186"/>
  <c r="E194" i="186"/>
  <c r="D184" i="186"/>
  <c r="D194" i="186"/>
  <c r="K175" i="186"/>
  <c r="J175" i="186"/>
  <c r="I175" i="186"/>
  <c r="H175" i="186"/>
  <c r="H177" i="186" s="1"/>
  <c r="G175" i="186"/>
  <c r="F175" i="186"/>
  <c r="E175" i="186"/>
  <c r="D175" i="186"/>
  <c r="K165" i="186"/>
  <c r="K177" i="186"/>
  <c r="J165" i="186"/>
  <c r="J177" i="186"/>
  <c r="I165" i="186"/>
  <c r="I177" i="186"/>
  <c r="H165" i="186"/>
  <c r="G165" i="186"/>
  <c r="G177" i="186" s="1"/>
  <c r="F165" i="186"/>
  <c r="F177" i="186" s="1"/>
  <c r="E165" i="186"/>
  <c r="E177" i="186" s="1"/>
  <c r="D165" i="186"/>
  <c r="D177" i="186" s="1"/>
  <c r="K148" i="186"/>
  <c r="J148" i="186"/>
  <c r="I148" i="186"/>
  <c r="H148" i="186"/>
  <c r="G148" i="186"/>
  <c r="F148" i="186"/>
  <c r="E148" i="186"/>
  <c r="D148" i="186"/>
  <c r="K132" i="186"/>
  <c r="J132" i="186"/>
  <c r="I132" i="186"/>
  <c r="H132" i="186"/>
  <c r="K128" i="186"/>
  <c r="J128" i="186"/>
  <c r="I128" i="186"/>
  <c r="H128" i="186"/>
  <c r="K121" i="186"/>
  <c r="J121" i="186"/>
  <c r="I121" i="186"/>
  <c r="H121" i="186"/>
  <c r="K113" i="186"/>
  <c r="K134" i="186" s="1"/>
  <c r="J113" i="186"/>
  <c r="J134" i="186" s="1"/>
  <c r="I113" i="186"/>
  <c r="I134" i="186" s="1"/>
  <c r="H113" i="186"/>
  <c r="H134" i="186" s="1"/>
  <c r="G113" i="186"/>
  <c r="G134" i="186" s="1"/>
  <c r="F113" i="186"/>
  <c r="F134" i="186" s="1"/>
  <c r="F206" i="186" s="1"/>
  <c r="E113" i="186"/>
  <c r="E134" i="186" s="1"/>
  <c r="D113" i="186"/>
  <c r="D134" i="186" s="1"/>
  <c r="D206" i="186" s="1"/>
  <c r="K98" i="186"/>
  <c r="J98" i="186"/>
  <c r="I98" i="186"/>
  <c r="H98" i="186"/>
  <c r="G98" i="186"/>
  <c r="F98" i="186"/>
  <c r="E98" i="186"/>
  <c r="D98" i="186"/>
  <c r="K93" i="186"/>
  <c r="J93" i="186"/>
  <c r="I93" i="186"/>
  <c r="H93" i="186"/>
  <c r="G93" i="186"/>
  <c r="F93" i="186"/>
  <c r="E93" i="186"/>
  <c r="D93" i="186"/>
  <c r="K90" i="186"/>
  <c r="K100" i="186" s="1"/>
  <c r="K206" i="186" s="1"/>
  <c r="J90" i="186"/>
  <c r="J100" i="186" s="1"/>
  <c r="J206" i="186" s="1"/>
  <c r="I90" i="186"/>
  <c r="I100" i="186" s="1"/>
  <c r="I206" i="186" s="1"/>
  <c r="H90" i="186"/>
  <c r="H100" i="186"/>
  <c r="G90" i="186"/>
  <c r="G100" i="186"/>
  <c r="G206" i="186" s="1"/>
  <c r="F90" i="186"/>
  <c r="F100" i="186"/>
  <c r="E90" i="186"/>
  <c r="E100" i="186"/>
  <c r="E206" i="186" s="1"/>
  <c r="D90" i="186"/>
  <c r="D100" i="186"/>
  <c r="K81" i="186"/>
  <c r="J81" i="186"/>
  <c r="I81" i="186"/>
  <c r="H81" i="186"/>
  <c r="G81" i="186"/>
  <c r="F81" i="186"/>
  <c r="E81" i="186"/>
  <c r="D81" i="186"/>
  <c r="K62" i="186"/>
  <c r="J62" i="186"/>
  <c r="I62" i="186"/>
  <c r="H62" i="186"/>
  <c r="G62" i="186"/>
  <c r="F62" i="186"/>
  <c r="E62" i="186"/>
  <c r="D62" i="186"/>
  <c r="K58" i="186"/>
  <c r="K63" i="186"/>
  <c r="J58" i="186"/>
  <c r="J63" i="186"/>
  <c r="I58" i="186"/>
  <c r="I63" i="186"/>
  <c r="H58" i="186"/>
  <c r="H63" i="186"/>
  <c r="G58" i="186"/>
  <c r="G63" i="186"/>
  <c r="F58" i="186"/>
  <c r="F63" i="186"/>
  <c r="E58" i="186"/>
  <c r="E63" i="186"/>
  <c r="D58" i="186"/>
  <c r="D63" i="186"/>
  <c r="K50" i="186"/>
  <c r="J50" i="186"/>
  <c r="G50" i="186"/>
  <c r="F50" i="186"/>
  <c r="E50" i="186"/>
  <c r="D50" i="186"/>
  <c r="I49" i="186"/>
  <c r="I50" i="186"/>
  <c r="H49" i="186"/>
  <c r="H50" i="186"/>
  <c r="K42" i="186"/>
  <c r="J42" i="186"/>
  <c r="G42" i="186"/>
  <c r="F42" i="186"/>
  <c r="E42" i="186"/>
  <c r="D42" i="186"/>
  <c r="I41" i="186"/>
  <c r="I42" i="186"/>
  <c r="H41" i="186"/>
  <c r="H42" i="186"/>
  <c r="I33" i="186"/>
  <c r="H33" i="186"/>
  <c r="K29" i="186"/>
  <c r="K34" i="186"/>
  <c r="J29" i="186"/>
  <c r="J34" i="186"/>
  <c r="I29" i="186"/>
  <c r="I34" i="186"/>
  <c r="H29" i="186"/>
  <c r="H34" i="186" s="1"/>
  <c r="G29" i="186"/>
  <c r="G34" i="186" s="1"/>
  <c r="G52" i="186" s="1"/>
  <c r="G209" i="186" s="1"/>
  <c r="G244" i="186" s="1"/>
  <c r="F29" i="186"/>
  <c r="F34" i="186" s="1"/>
  <c r="F52" i="186" s="1"/>
  <c r="F209" i="186" s="1"/>
  <c r="F244" i="186" s="1"/>
  <c r="E29" i="186"/>
  <c r="E34" i="186" s="1"/>
  <c r="D29" i="186"/>
  <c r="D34" i="186" s="1"/>
  <c r="D52" i="186" s="1"/>
  <c r="D209" i="186" s="1"/>
  <c r="D244" i="186" s="1"/>
  <c r="K23" i="186"/>
  <c r="K52" i="186" s="1"/>
  <c r="K209" i="186" s="1"/>
  <c r="K244" i="186" s="1"/>
  <c r="J23" i="186"/>
  <c r="G23" i="186"/>
  <c r="F23" i="186"/>
  <c r="E23" i="186"/>
  <c r="E52" i="186" s="1"/>
  <c r="E209" i="186" s="1"/>
  <c r="E244" i="186" s="1"/>
  <c r="D23" i="186"/>
  <c r="I18" i="186"/>
  <c r="I23" i="186" s="1"/>
  <c r="I52" i="186" s="1"/>
  <c r="H18" i="186"/>
  <c r="H23" i="186" s="1"/>
  <c r="H52" i="186" s="1"/>
  <c r="D208" i="187"/>
  <c r="D406" i="187" s="1"/>
  <c r="B34" i="189"/>
  <c r="J285" i="187"/>
  <c r="D285" i="187"/>
  <c r="C34" i="189"/>
  <c r="J34" i="189"/>
  <c r="I34" i="189"/>
  <c r="Z9" i="188"/>
  <c r="Z12" i="188"/>
  <c r="AB12" i="188"/>
  <c r="G285" i="187"/>
  <c r="H208" i="187"/>
  <c r="G404" i="187"/>
  <c r="G406" i="187" s="1"/>
  <c r="F404" i="187"/>
  <c r="E285" i="187"/>
  <c r="F285" i="187"/>
  <c r="J404" i="187"/>
  <c r="J52" i="186"/>
  <c r="J209" i="186" s="1"/>
  <c r="J244" i="186" s="1"/>
  <c r="F31" i="189"/>
  <c r="H404" i="187"/>
  <c r="H16" i="187"/>
  <c r="H54" i="187" s="1"/>
  <c r="H418" i="187" s="1"/>
  <c r="I209" i="186" l="1"/>
  <c r="I244" i="186" s="1"/>
  <c r="D418" i="187"/>
  <c r="I406" i="187"/>
  <c r="H206" i="186"/>
  <c r="I54" i="187"/>
  <c r="E54" i="187"/>
  <c r="E418" i="187" s="1"/>
  <c r="E406" i="187"/>
  <c r="M418" i="187"/>
  <c r="O54" i="187"/>
  <c r="O418" i="187" s="1"/>
  <c r="F12" i="189"/>
  <c r="F21" i="189" s="1"/>
  <c r="F34" i="189" s="1"/>
  <c r="L134" i="186"/>
  <c r="L206" i="186" s="1"/>
  <c r="L209" i="186" s="1"/>
  <c r="L244" i="186" s="1"/>
  <c r="L285" i="187"/>
  <c r="L406" i="187" s="1"/>
  <c r="L418" i="187" s="1"/>
  <c r="M13" i="189"/>
  <c r="H209" i="186"/>
  <c r="H244" i="186" s="1"/>
  <c r="K54" i="187"/>
  <c r="K418" i="187" s="1"/>
  <c r="G54" i="187"/>
  <c r="G418" i="187" s="1"/>
  <c r="N206" i="186"/>
  <c r="N209" i="186" s="1"/>
  <c r="N244" i="186" s="1"/>
  <c r="O209" i="186"/>
  <c r="O244" i="186" s="1"/>
  <c r="M23" i="189"/>
  <c r="M10" i="189"/>
  <c r="M25" i="189"/>
  <c r="M21" i="189" l="1"/>
  <c r="I418" i="187"/>
  <c r="M31" i="189"/>
  <c r="M34" i="189" s="1"/>
</calcChain>
</file>

<file path=xl/sharedStrings.xml><?xml version="1.0" encoding="utf-8"?>
<sst xmlns="http://schemas.openxmlformats.org/spreadsheetml/2006/main" count="795" uniqueCount="553">
  <si>
    <t>1. Informatikai eszközök, szoftverek beszerzése</t>
  </si>
  <si>
    <t>3. Kis értékű tárgyi eszköz beszerzés</t>
  </si>
  <si>
    <t>2.13. Dombóvári Szociális Lakásalap Alapítvány részére</t>
  </si>
  <si>
    <t>2.1. Dombóvári Város- és Lakásgazdálkodási Nkft. tagi kölcsön</t>
  </si>
  <si>
    <t>1.1. Dombó-Média Kft. pótbefizetésének visszatérülése</t>
  </si>
  <si>
    <t>2.2. Lakosságtól szennyvízhozzájárulás</t>
  </si>
  <si>
    <t>1. Tervezett működési célú maradvány</t>
  </si>
  <si>
    <t>1.1. Dombóvári Gyermekvilág Óvoda</t>
  </si>
  <si>
    <t>1.2. Dombóvári Szivárvány Óvoda és Bölcsőde</t>
  </si>
  <si>
    <t>1.3. Integrált Önkormányzati Szolgáltató Szervezet</t>
  </si>
  <si>
    <t>1.4. Dombóvár Város Könyvtára</t>
  </si>
  <si>
    <t>1.5. Dombóvári Közös Önkormányzati Hivatal</t>
  </si>
  <si>
    <t>2. Tervezett felhalmozási célú maradvány</t>
  </si>
  <si>
    <t>2.1. Dombóvári Gyermekvilág Óvoda</t>
  </si>
  <si>
    <t>2.2. Dombóvári Szivárvány Óvoda és Bölcsőde</t>
  </si>
  <si>
    <t>2.3. Integrált Önkormányzati Szolgáltató Szervezet</t>
  </si>
  <si>
    <t>2.4. Dombóvár Város Könyvtára</t>
  </si>
  <si>
    <t>2.5. Dombóvári Közös Önkormányzati Hivatal</t>
  </si>
  <si>
    <t>2.6.1. Önkormányzat</t>
  </si>
  <si>
    <t>3.1. Víziközmű-fejlesztés finanszírozására elkülönített</t>
  </si>
  <si>
    <t>Kölcsönök visszatérülése</t>
  </si>
  <si>
    <t>2.1. Egyszeri csatlakozási díj ivóvízhálózat Nagypáltelep Döbrököz</t>
  </si>
  <si>
    <t>1.1. Bölcsőde</t>
  </si>
  <si>
    <t>105. cím összesen</t>
  </si>
  <si>
    <t xml:space="preserve"> </t>
  </si>
  <si>
    <t xml:space="preserve">Önkormányzat </t>
  </si>
  <si>
    <t>Cím</t>
  </si>
  <si>
    <t>Alcím</t>
  </si>
  <si>
    <t>Cím neve</t>
  </si>
  <si>
    <t>I.</t>
  </si>
  <si>
    <t>IV.</t>
  </si>
  <si>
    <t>101. cím összesen:</t>
  </si>
  <si>
    <t>104. cím összesen:</t>
  </si>
  <si>
    <t>105. cím összesen:</t>
  </si>
  <si>
    <t>106. cím összesen:</t>
  </si>
  <si>
    <t>II.</t>
  </si>
  <si>
    <t>III.</t>
  </si>
  <si>
    <t>1. Tárgyi eszköz, ingatlanértékesítés</t>
  </si>
  <si>
    <t>V.</t>
  </si>
  <si>
    <t>Mindösszesen:</t>
  </si>
  <si>
    <t>Finanszírozási bevételek</t>
  </si>
  <si>
    <t>1. Hitelek</t>
  </si>
  <si>
    <t>103. cím összesen:</t>
  </si>
  <si>
    <t>VI.</t>
  </si>
  <si>
    <t>Felújítások</t>
  </si>
  <si>
    <t>VII.</t>
  </si>
  <si>
    <t>Személyi juttatások</t>
  </si>
  <si>
    <t>Kiadás összesen</t>
  </si>
  <si>
    <t>Összesen:</t>
  </si>
  <si>
    <t>eFt</t>
  </si>
  <si>
    <t>összesen:</t>
  </si>
  <si>
    <t>Dologi kiadások</t>
  </si>
  <si>
    <t>Önkormányzat költségvetési támogatása</t>
  </si>
  <si>
    <t>VIII.</t>
  </si>
  <si>
    <t>102. cím összesen:</t>
  </si>
  <si>
    <t>Költségvetési hiány belső finanszírozására szolgáló pénzforgalom nélküli bevételek</t>
  </si>
  <si>
    <t>Önkormányzat</t>
  </si>
  <si>
    <t>2.1. Parkoló megváltás</t>
  </si>
  <si>
    <t>1. Polgármesteri keret</t>
  </si>
  <si>
    <t>1.1. Többcélú társulás működésére</t>
  </si>
  <si>
    <t>1. Helyi önkormányzat általános működésének és ágazati feladatainak támogatása</t>
  </si>
  <si>
    <t>Támogatás államháztartáson belülről</t>
  </si>
  <si>
    <t>I. alcím összesen:</t>
  </si>
  <si>
    <t>II. alcím összesen:</t>
  </si>
  <si>
    <t>III. alcím összesen:</t>
  </si>
  <si>
    <t>IV. alcím összesen:</t>
  </si>
  <si>
    <t>VI. alcím összesen:</t>
  </si>
  <si>
    <t>VII. alcím összesen:</t>
  </si>
  <si>
    <t>VIII. alcím összesen:</t>
  </si>
  <si>
    <t>KÖH Dombóvár</t>
  </si>
  <si>
    <t>kötelező
feladat</t>
  </si>
  <si>
    <t>önként vállalt
feladat</t>
  </si>
  <si>
    <t>állami
feladat</t>
  </si>
  <si>
    <t>eredeti ei.</t>
  </si>
  <si>
    <t>Dombóvári Szivárvány Óvoda és Bölcsőde</t>
  </si>
  <si>
    <t>101-104. intézmények összesen</t>
  </si>
  <si>
    <t>Integrált Önkormányzati Szolgáltató Szervezet</t>
  </si>
  <si>
    <t>Dombóvári Közös Önkormányzati Hivatal</t>
  </si>
  <si>
    <t>104. cím összesen</t>
  </si>
  <si>
    <t>Ellátottak pénzbeli juttatásai</t>
  </si>
  <si>
    <t>Egyéb működési célú kiadások</t>
  </si>
  <si>
    <t>Beruházások</t>
  </si>
  <si>
    <t>Egyéb felhalmozási célú kiadások</t>
  </si>
  <si>
    <t>Beruházások összesen:</t>
  </si>
  <si>
    <t>1. Egyéb működési célú támogatások államháztartáson belülre</t>
  </si>
  <si>
    <t>2. Egyéb működési célú támogatások államháztartáson kívülre</t>
  </si>
  <si>
    <t>Munkaadókat terh. járulékok és szoc. hozzájár. adó</t>
  </si>
  <si>
    <t>V. alcím összesen:</t>
  </si>
  <si>
    <t>1. Egyéb működési célú támogatás államháztartáson belülről</t>
  </si>
  <si>
    <t>2. Foglalkoztatottak személyi juttatásai (közfoglalkoztatottak)</t>
  </si>
  <si>
    <t>4. Egyéb külső személyi juttatások</t>
  </si>
  <si>
    <t>1.2. Dombóvári települési nemzetiségi önkormányzatok támogatására</t>
  </si>
  <si>
    <t>4. Általános tartalék</t>
  </si>
  <si>
    <t>Átvett pénzeszközök</t>
  </si>
  <si>
    <t>Közhatalmi bevételek</t>
  </si>
  <si>
    <t>1.1. Általános feladatok támogatása</t>
  </si>
  <si>
    <t>1.2. Egyes köznevelési feladatok támogatása</t>
  </si>
  <si>
    <t>1.4. Kulturális feladatok támogatása</t>
  </si>
  <si>
    <t>1.3. Szociális, gyermekjóléti és gyermekétkeztetési feladatok támogatása</t>
  </si>
  <si>
    <t>1.2. Óvoda</t>
  </si>
  <si>
    <t>1. Felhalmozási célú kölcsönök visszatérülése</t>
  </si>
  <si>
    <t>1. Helyi adók</t>
  </si>
  <si>
    <t>2. Átengedett központi adók</t>
  </si>
  <si>
    <t>3. Egyéb közhatalmi bevételek</t>
  </si>
  <si>
    <t>VI. alcím összesen</t>
  </si>
  <si>
    <t>IX.</t>
  </si>
  <si>
    <t xml:space="preserve">V. </t>
  </si>
  <si>
    <t>3. Céltartalék felhalmozási célú</t>
  </si>
  <si>
    <t>3. Céltartalék működési célú</t>
  </si>
  <si>
    <t>Felhalmozási bevételek</t>
  </si>
  <si>
    <t>1.2. Építményadó</t>
  </si>
  <si>
    <t>1.3. Idegenforgalmi adó</t>
  </si>
  <si>
    <t>1.1. Magánszemélyek kommunális adója</t>
  </si>
  <si>
    <t>1.4. Iparűzési adó</t>
  </si>
  <si>
    <t>2.1. Gépjárműadó</t>
  </si>
  <si>
    <t>3.1. pótlék, bírság</t>
  </si>
  <si>
    <t>3.2. mezőőri járulék</t>
  </si>
  <si>
    <t>3.3. talajterhelési díj</t>
  </si>
  <si>
    <t>1.1. Állami ház hitelek törlesztése</t>
  </si>
  <si>
    <t>1.2. Lakások, egyéb ingatlanok értékesítéséből</t>
  </si>
  <si>
    <t>2.2. ÚJ K.O.R. önerőhöz átvett Csikóstőttőstől</t>
  </si>
  <si>
    <t>2.3. Kaposszekcső Község Önkormányzatától: Kapos ITK Kht. kezességvállalásra</t>
  </si>
  <si>
    <t>1. Működési célú átvett pénzeszközök államháztartáson kívülről</t>
  </si>
  <si>
    <t>2. Felhalmozási célú átvett pénzeszközök államháztartáson kívülről</t>
  </si>
  <si>
    <t>2. Beruházások Szakcsi Kirendeltség</t>
  </si>
  <si>
    <t>2.8. Civil szervezetek támogatása</t>
  </si>
  <si>
    <t>2.9. Kapos Alapítvány</t>
  </si>
  <si>
    <t>2.10. Helytörténeti Gyűjtemény működtetésére</t>
  </si>
  <si>
    <t>2.11. Polgárőrség</t>
  </si>
  <si>
    <t>2.12. Hamulyák Közalapítvány működésére</t>
  </si>
  <si>
    <t>3.2. Bérlakás építési program felújításra elkülönített</t>
  </si>
  <si>
    <t>2. Egyéb felhalmozási célú támogatás államháztartáson belülről</t>
  </si>
  <si>
    <t>2. Működési célú kölcsönök visszatérülése</t>
  </si>
  <si>
    <t>1. Egyéb felhalmozási célú támogatások államháztartáson belülre</t>
  </si>
  <si>
    <t>2. Egyéb felhalmozási célú támogatások államháztartáson kívülre</t>
  </si>
  <si>
    <t>KÖH Szakcsi Kirendeltsége</t>
  </si>
  <si>
    <t>Munkaadókat terhelő járulékok és szociális hozzájárulási adó</t>
  </si>
  <si>
    <t>1. Kis értékű tárgyi eszköz beszerzés</t>
  </si>
  <si>
    <t>1. Foglalkoztatottak személyi juttatásai (mezőőrök)</t>
  </si>
  <si>
    <t>3. Választott tisztségviselők juttatásai</t>
  </si>
  <si>
    <t>5. Sportpályák (DIS, Szuhay Sportcentrum)</t>
  </si>
  <si>
    <t>6. Tourinform iroda</t>
  </si>
  <si>
    <t>7. I. sz. házi gyermekorvosi körzet</t>
  </si>
  <si>
    <t>3.1. Közfoglalkoztatás hiányában kiskönyvesek alkalmazása városüzemeltetési munkák elvégzéséhez</t>
  </si>
  <si>
    <t>1. Ingatlanvásárlás</t>
  </si>
  <si>
    <t>5. Városháza fejlesztése</t>
  </si>
  <si>
    <t>1.3. Dombóvári Szociális és Gyermekjóléti Intézményfenntartó Társulás működésre átadott pénzeszköz</t>
  </si>
  <si>
    <t>1.1. Működési hitel</t>
  </si>
  <si>
    <t>1.2. Beruházási hitel</t>
  </si>
  <si>
    <t>1.3. Likvid hitel</t>
  </si>
  <si>
    <t>2. Államháztartáson belüli megelőlegezések</t>
  </si>
  <si>
    <t>5. Működési célú visszatérítendő támogatások, kölcsönök nyújtása államháztartáson kívülre</t>
  </si>
  <si>
    <t>4. Felhalmozási célú visszatérítendő támogatások, kölcsönök nyújtása államháztartáson kívülre</t>
  </si>
  <si>
    <t>4.1. Hamulyák Közalapítvány részére kölcsön nyújtása</t>
  </si>
  <si>
    <t>Finanszírozási kiadások</t>
  </si>
  <si>
    <t>1. Hitelek, kölcsönök törlesztése</t>
  </si>
  <si>
    <t>2. Államháztartáson belüli megelőlegezések visszafizetése</t>
  </si>
  <si>
    <t>KÖH Dombóvár-ból közfoglalkoztatás</t>
  </si>
  <si>
    <t>1.4. Kölcsön visszafizetése a Dombóvár és Környéke Víz- és Csatornamű Kft-nek</t>
  </si>
  <si>
    <t>3.2. Foglalkoztatási paktum létrehozása Tamási és Dombóvár városok környezetében TOP-5.1.2-15-TL1-2016-00002 előleg</t>
  </si>
  <si>
    <t>1.5. Települési adó - földadó</t>
  </si>
  <si>
    <t>1.1.1. 2016. évről áthúzódó bérkompenzáció támogatása</t>
  </si>
  <si>
    <t>2.6.2. Önkormányzat (víziközmű fejlesztésre elkülönített)</t>
  </si>
  <si>
    <t>2.6.3. Önkormányzat (pályázat)</t>
  </si>
  <si>
    <t>1.6.1. Önkormányzat</t>
  </si>
  <si>
    <t>2.6.4. Önkormányzat (bérlakások kiadásaira elkülönített)</t>
  </si>
  <si>
    <t>1.6.2. Önkormányzat (állami támogatás előleg)</t>
  </si>
  <si>
    <t>1.6.3. Önkormányzat (pályázat)</t>
  </si>
  <si>
    <t>2. Intézményi vagyonbiztosítás és felelősségbiztosítás</t>
  </si>
  <si>
    <t>3.3. Szuhay Sportcentrum területén 20x40 méteres műfüves pálya megépítése önerő</t>
  </si>
  <si>
    <t>2.1. Tinódi Ház Nkft.</t>
  </si>
  <si>
    <t>1.1. Dombóvári Szociális és Gyermekjóléti Intézményfenntartó Társulás felújításához és beszerzéséhez átadott pénzeszköz</t>
  </si>
  <si>
    <t>1. Települési támogatás</t>
  </si>
  <si>
    <t>1.1. Lakhatáshoz kapcsolódó rendszeres kiadások viseléséhez</t>
  </si>
  <si>
    <t>1.2. A lakhatási kiadásokhoz kapcsolódó hátralékot felhalmozó személyek
részére</t>
  </si>
  <si>
    <t>1.3. Rendkívüli települési támogatás temetési költségek finanszírozásához</t>
  </si>
  <si>
    <t>1.4. Rendkívüli települési támogatás megélhetésre</t>
  </si>
  <si>
    <t>1.5. A távhővel fűtött lakások fűtési költségmegosztóval való felszerelésének
támogatása</t>
  </si>
  <si>
    <t>1.6. Iskolakezdési támogatás</t>
  </si>
  <si>
    <t>1.7. Utazási támogatás</t>
  </si>
  <si>
    <t>2. Köztemetés</t>
  </si>
  <si>
    <t>3. Kiegészítő gyermekvédelmi támogatás</t>
  </si>
  <si>
    <t>Működési bevételek</t>
  </si>
  <si>
    <t>1. Dombóvár</t>
  </si>
  <si>
    <t>2. Szakcsi Kirendeltség</t>
  </si>
  <si>
    <t>1. Intézményi működési bevétel (segélyek visszafizetése, közig. bírság végrehajtásából)</t>
  </si>
  <si>
    <t>2. Közvetített szolgáltatások ellenértéke (intézményi gázfűtés miatt, háziorvosi rendelők, konyhák)</t>
  </si>
  <si>
    <t>3. Kamat, hozam</t>
  </si>
  <si>
    <t>4. Lakásgazdálkodás, bérleményhasznosítás</t>
  </si>
  <si>
    <t>4.1 Bérleti díj bevételek</t>
  </si>
  <si>
    <t>4.2. Dombóvári Város- és Lakásgazdálkodási Nkft-től lakbér, bérleti díj</t>
  </si>
  <si>
    <t>5. Közterület használati díj</t>
  </si>
  <si>
    <t>6. Terület bérbeadás</t>
  </si>
  <si>
    <t>7. Táborok bevételei</t>
  </si>
  <si>
    <t>7.1. Balatonfenyves</t>
  </si>
  <si>
    <t>7.2. Gunaras</t>
  </si>
  <si>
    <t>8. Szelektív hulladékgyűjtő jármű bérleti díja</t>
  </si>
  <si>
    <t>9. Veolia gázmotor bérlet, távhő vagyon</t>
  </si>
  <si>
    <r>
      <t>1.4. 3822 hrsz-ú ingatlanból 975 m</t>
    </r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értékesítése</t>
    </r>
  </si>
  <si>
    <t>1.5. Kórház u. 37. volt nővérszálló értékesítése</t>
  </si>
  <si>
    <t>2. Önkormányzati vagyon bérbeadás</t>
  </si>
  <si>
    <t>2.1. Víziközmű bérleti díj</t>
  </si>
  <si>
    <t>2.1.1. Szennyvízhálózat</t>
  </si>
  <si>
    <t>2.1.2. Ivóvízhálózat</t>
  </si>
  <si>
    <t>1.1. Mezőőri támogatás</t>
  </si>
  <si>
    <t>1.2. Nemzeti Egészségbiztosítási Alapkezelőtől finanszírozás (védőnői ellátás, iskola eü., házi gyermekorvos)</t>
  </si>
  <si>
    <t>1.3. Biztos Kezdet Gyerekház működtetésére</t>
  </si>
  <si>
    <t>1.4. Közös Önkormányzati Hivatal működtetéséhez hozzájárulás</t>
  </si>
  <si>
    <t>1.4.1. Közös Önkormányzati Hivatal működtetéséhez hozzájárulás Szakcs</t>
  </si>
  <si>
    <t>1.4.2. Közös Önkormányzati Hivatal működtetéséhez hozzájárulás Lápafő</t>
  </si>
  <si>
    <t>1.4.3. Közös Önkormányzati Hivatal működtetéséhez hozzájárulás Várong</t>
  </si>
  <si>
    <t>1.5. Közfoglalkozatás támogatás</t>
  </si>
  <si>
    <t>1.6. Kiegészítő gyermekvédelmi támogatás</t>
  </si>
  <si>
    <t>2.4. Erdei futópálya beruházásra Nemzeti Fejlesztési Minisztériumtól</t>
  </si>
  <si>
    <t>1.2. Közérdekű kötelezettségvállalás városi rendezvények, egyéb önkormányzati feladatok támogatására</t>
  </si>
  <si>
    <t>1.3. Művelődési központ átépítéséhez kapcsolódó vállalkozói díjleszállítás</t>
  </si>
  <si>
    <t>1.1. Lakásszerzési támogatás, szociális kölcsön</t>
  </si>
  <si>
    <t>1.2. Munkáltatói kölcsön</t>
  </si>
  <si>
    <t>3. Groupama kármentességi engedmény befizetése</t>
  </si>
  <si>
    <t>4. Foglalkoztatás eü. szolg.</t>
  </si>
  <si>
    <t>5. Intézményi gáz</t>
  </si>
  <si>
    <t>6. Város- és községgazdálkodás</t>
  </si>
  <si>
    <t>7. Szúnyoggyérítés</t>
  </si>
  <si>
    <t>8. Szökőkutakkal kapcsolatos feladatok (karbantartás, téliesítés, téli burkolat)</t>
  </si>
  <si>
    <t>9. Helyi utak fenntartása</t>
  </si>
  <si>
    <t>10. Útburkolati jelek festése</t>
  </si>
  <si>
    <t>11. Belvízvédelem, települési vízellátás</t>
  </si>
  <si>
    <t>12. Ingatlanok üzemeltetése</t>
  </si>
  <si>
    <t>13. Köztisztaság, parkfenntartás</t>
  </si>
  <si>
    <t>13.1. Hulladékgyűjtés kezelés, egyéb takarítás, közterület-takarítás, kézi szeméttárolók ürítése</t>
  </si>
  <si>
    <t>13.2. Utak szennyeződés mentesítése</t>
  </si>
  <si>
    <t>13.3. Zöldterület kezelés</t>
  </si>
  <si>
    <t>14. Közterületen lévő fák, fasorok cseréje, telepítése, rendezése, nyesése, eseti fakivágások</t>
  </si>
  <si>
    <t>14.1. Fapótlás</t>
  </si>
  <si>
    <t>14.2. Fák permetezése</t>
  </si>
  <si>
    <t>14.3. Fák kivágása, visszavágása</t>
  </si>
  <si>
    <t>15. Növénybeszerzés</t>
  </si>
  <si>
    <t>16. Temetőfenntartás</t>
  </si>
  <si>
    <t>17. Közvilágítás - általános költségek, üzemeltetés, karbantartás</t>
  </si>
  <si>
    <t>18. Katasztrófavédelemmel, közbiztonsággal kapcsolatos feladatok</t>
  </si>
  <si>
    <t>19. Környezet- és természetvédelmi feladatok</t>
  </si>
  <si>
    <t>20. Közfoglalkoztatás önerő</t>
  </si>
  <si>
    <t>21. Kamatfizetés</t>
  </si>
  <si>
    <t>21.1. Működési hitel után</t>
  </si>
  <si>
    <t>21.2. Beruházási hitel után</t>
  </si>
  <si>
    <t xml:space="preserve">22. Központi orvosi ügyelet </t>
  </si>
  <si>
    <t>23. Gyermek- és ifjúsági önkormányzat</t>
  </si>
  <si>
    <t>24. Jogi tanácsadás</t>
  </si>
  <si>
    <t>25. Városi rendezvények</t>
  </si>
  <si>
    <t>26. Testvérvárosi, külkapcsolati kiadások</t>
  </si>
  <si>
    <t>27. Önkormányzati jogalkotás kiadásai</t>
  </si>
  <si>
    <t>28. Helyi tömegközlekedés biztosítása</t>
  </si>
  <si>
    <t>29. Városmarketing és kommunikációs feladatok</t>
  </si>
  <si>
    <t>30. Óvodások szállítása</t>
  </si>
  <si>
    <t>31. Víziközmű-fejlesztésekkel kapcs. műszaki tanácsadás</t>
  </si>
  <si>
    <t>32. Közfoglalkoztatáshoz kapcsolódó, a foglalkoztatási programból nem finanszírozható munkák fedezete</t>
  </si>
  <si>
    <t>33. Korona Szálló (életveszély elhárítási munkák)</t>
  </si>
  <si>
    <t>34. Korona Szálló (komplett állagmegóvási munkák tervezése)</t>
  </si>
  <si>
    <t>35. Kincstári Megtakarítási Program (biztosítás polgármesterre)</t>
  </si>
  <si>
    <t>36. Balatonfenyvesi és Gunarasi Ifjúsági Tábor üzemeltetése</t>
  </si>
  <si>
    <t>36.1. Balatonfenyves</t>
  </si>
  <si>
    <t>36.2. Gunaras</t>
  </si>
  <si>
    <t>37. Önkormányzati vízfolyások fenntartása</t>
  </si>
  <si>
    <t>38. Víznyelőrácsok cseréje</t>
  </si>
  <si>
    <t>39. Csapadékvíz-elvezető hálózat gépi tisztítása</t>
  </si>
  <si>
    <t>40. ÁFA befizetés (építési telkek, víziközmű bérleti díj)</t>
  </si>
  <si>
    <t>41. Sportpályák üzemeltetése</t>
  </si>
  <si>
    <t>42. I. sz. házi gyermekorvosi körzet</t>
  </si>
  <si>
    <t>43. Dombóvári Ifjúsági Sporttelepen lévő világítás áthelyezése a Szuhay Sportcentrumba</t>
  </si>
  <si>
    <t>44. „Dombóvár napjainkban” című könyv megjelentetése</t>
  </si>
  <si>
    <t>45. Kaposszekcsői hulladékudvar fenntartása</t>
  </si>
  <si>
    <t>46. Városkártya bevezetése Városkártya rendszer bővítése</t>
  </si>
  <si>
    <t>47. Tartalék előre nem tervezett városüzemeltetési feladatok ellátására</t>
  </si>
  <si>
    <t>48. Pannon kertek program</t>
  </si>
  <si>
    <t>49. Gunaras gyógyhellyé minősítése</t>
  </si>
  <si>
    <t>50. Archív felvételek vásárlása a Tolnatáj Kft-től</t>
  </si>
  <si>
    <t>51. Településrendezési terv módosítása</t>
  </si>
  <si>
    <t>52. Franjo Vlasic udvaron található emlékmű átalakítása</t>
  </si>
  <si>
    <t>53. Kihívás Napja program - jutalom a körzet infrastrukturális fejlesztésére</t>
  </si>
  <si>
    <t>54. Víziközmű diagnosztikai felmérés</t>
  </si>
  <si>
    <t>55. Szigeterdőre készített koncepcióterv újratervezése</t>
  </si>
  <si>
    <t>56. Szuhay Sportcentrum kosárlabda csarnokának parkettacseréje</t>
  </si>
  <si>
    <t>57. Biohulladék kezelő telep megvalósíthatósági koncepciójának elkészítése</t>
  </si>
  <si>
    <t>58. Vasút sori lakások, Szuhay Sportcentrum és üzemi konyha közüzemi ellátásának tervezési munkái</t>
  </si>
  <si>
    <t>59. Egészségbiztosítási ellátások megtérítése</t>
  </si>
  <si>
    <t>60. Tourinform iroda működésére</t>
  </si>
  <si>
    <t>61. Natúrparki szakmai háttértanulmány (helyzetfeltárás) elkészítése</t>
  </si>
  <si>
    <t>62. Karácsonyi díszkivilágítás felszerelése, leszerelése</t>
  </si>
  <si>
    <t>63. 2014. évi út- és járdaprogram keretében kibocsátott számlák késedelmi kamata</t>
  </si>
  <si>
    <t>64. Kapos Innovációs Transzfer Központ Közhasznú Társaság „fa.” felszámolásából eredő követelések megszerzése</t>
  </si>
  <si>
    <t>65. Gólyavár statikai megerősítésére vonatkozó engedélyezési tervdokumentáció (1. ütem) elkészítése</t>
  </si>
  <si>
    <t>66. Teleki u. 75/B. alatti ingatlan bontása</t>
  </si>
  <si>
    <t>67. Zeneiskola mögötti garázs bontása, fűtésáthelyezés</t>
  </si>
  <si>
    <t>68. Járdahibák javítása</t>
  </si>
  <si>
    <t>69. Volt lovaspálya mezőgazdasági művelésre alkalmassá tétele</t>
  </si>
  <si>
    <t>70. III. utcai orvosi rendelő - akadálymentesítésre kifizetett támogatás visszafizetése</t>
  </si>
  <si>
    <t>71. Kerítéselem vásárlása és az elhelyezéshez szükséges egyéb anyagok beszerzése Szuhay Sportcentrumba</t>
  </si>
  <si>
    <t>72. Szuhay Sportcentrum déli kerítésének javítása</t>
  </si>
  <si>
    <t>73. Szuhay Sportcentrum szolgálati lakáshelyiségében „Sport emlékszoba” kialakítása</t>
  </si>
  <si>
    <t>74. Turisztikai tábla készítése (3 db Dombóvár-Gunaras)</t>
  </si>
  <si>
    <t>75. Arculati kézikönyv</t>
  </si>
  <si>
    <t>1.8. Szennyvízcsatorna rákötés költségeinek támogatása</t>
  </si>
  <si>
    <t>1.9. Bentlakásos idősotthoni ellátottak támogatása</t>
  </si>
  <si>
    <t>1.4. Dombóvári Illyés Gyula Gimnázium Tehetséggondozó Program támogatása</t>
  </si>
  <si>
    <t>2.2. Tinódi Ház Nkft. részére Experidance Produkció finanszírozása</t>
  </si>
  <si>
    <t>2.3. Sporttámogatások</t>
  </si>
  <si>
    <t>2.3.1. Sporttámogatások sportszervezeteknek</t>
  </si>
  <si>
    <t>2.3.2. Úszóegyesületek uszodahasználatának támogatása</t>
  </si>
  <si>
    <t>2.4. Bursa Hungarica felsőoktatási ösztöndíj pályázat</t>
  </si>
  <si>
    <t>2.5. Iskola egészségügyi feladat</t>
  </si>
  <si>
    <t>2.6. Mecsek Dráva Önkormányzati Társulás 2012-2016. évi hozzájárulás</t>
  </si>
  <si>
    <t>2.7. Mecsek Dráva Önkormányzati Társulás 2017. évi hozzájárulás</t>
  </si>
  <si>
    <t>2.14. Sportszolgáltatást nyújtó gazdasági társaságok támogatása</t>
  </si>
  <si>
    <t>3.3. Régészeti ásatás pályázati saját forrás</t>
  </si>
  <si>
    <t>5.1. Dombóvári HACS Egyesületnek kölcsön</t>
  </si>
  <si>
    <t>4. Kis értékű tárgyi eszközök beszerzése</t>
  </si>
  <si>
    <t>5. Karácsonyi díszvilágítás bővítése</t>
  </si>
  <si>
    <t>6. Személygépkocsi városüzemeltetési-rendészeti feladatok ellátásához</t>
  </si>
  <si>
    <t>7. Térfigyelő kamerarendszer kiépítése 2016. évi</t>
  </si>
  <si>
    <t>8. Térfigyelő kamerarendszer kiépítésének folytatása</t>
  </si>
  <si>
    <t>9. Gimnázium előtti parkolóépítés ároklefedéssel</t>
  </si>
  <si>
    <t>10. Kórházi parkoló kialakítása (forgalomba helyezés, kerítés építés)</t>
  </si>
  <si>
    <t>11. Szállásréti-tó fejlesztése</t>
  </si>
  <si>
    <t>12. Illyés Gyula Gimnázium területén 200 méteres futókör kialakításához önerő</t>
  </si>
  <si>
    <t>13. Közkifolyók megszüntetése</t>
  </si>
  <si>
    <t>14. Parkoló kialakítása József Attila Általános Iskolánál</t>
  </si>
  <si>
    <t>15. Szelfi pont kialakítása I. ütem 2016. évi</t>
  </si>
  <si>
    <t>16. Szelfi pont kialakítása II. ütem</t>
  </si>
  <si>
    <t>17. Erdei futópálya beruházás</t>
  </si>
  <si>
    <t>18. Távhőellátást biztosító rendszer megvásárlása</t>
  </si>
  <si>
    <t>19. Digitális megfigyelőrendszer és a szabadtéri pingpongasztal Illyés Gyula Gimnáziumhoz</t>
  </si>
  <si>
    <t>20. Dombóvár és Környéke Víz- és Csatornamű Kft. üzletrész vásárlás</t>
  </si>
  <si>
    <t>21. Vezeték nélküli internet-hozzáférési pont kialakítása Illyés Gyula Gimnáziumnál</t>
  </si>
  <si>
    <t>22. Betlehemi kompozíció I. üteme</t>
  </si>
  <si>
    <t>23. Betlehemi kompozíció Víztoronynál történő elhelyezéséhez 6 db installációs elem gyártása és helyszínre szállítása</t>
  </si>
  <si>
    <t>24. Új közlekedési táblák beszerzése</t>
  </si>
  <si>
    <t>25. Fekete István köz csapadékvíz-elvezetése</t>
  </si>
  <si>
    <t>26. Kossuth L. u. 17. belső csapadékvíz rekonstrukciója</t>
  </si>
  <si>
    <t>27. Horvay u. csapadékvíz elvezető burkolt árok rekonstrukciója</t>
  </si>
  <si>
    <t>28. Szuhay Sportcentrum fejlesztése - 2 m x 0,7 méteres állványzat beszerzése</t>
  </si>
  <si>
    <t>29. Szuhay Sportcentrum fejlesztése - 20 db lelátói szék vásárlása</t>
  </si>
  <si>
    <t>30. Szuhay Sportcentrum fejlesztése - kosárlabda csarnok lángmentes függönyözése</t>
  </si>
  <si>
    <t>1. Járdafelújítások</t>
  </si>
  <si>
    <t>2. Zöldfa u. páros oldalán járdafelújítás és csapadékvíz-elvezetés</t>
  </si>
  <si>
    <t>3. Útfelújítások</t>
  </si>
  <si>
    <t>4. Hunyadi téri buszállomás útburkolat javítása</t>
  </si>
  <si>
    <t>5. Játszóterek felülvizsgálata, a szükséges és lehetséges javítási, felújítási munkák elvégzése, játszóterek építése és bővítése</t>
  </si>
  <si>
    <t>6. Petőfi u. ivóvíz rekonstrukció</t>
  </si>
  <si>
    <t>7. Teleki u. 1-3. előtti csapadékvíz-elvezetés</t>
  </si>
  <si>
    <t>8. Pannónia u. 5. alatti ingatlan felújítása</t>
  </si>
  <si>
    <t>9. Petőfi utcai beruházás műszaki ellenőri költségei</t>
  </si>
  <si>
    <t>10. Tinódi Ház mobil színpad átalakítása, HFR</t>
  </si>
  <si>
    <t>11. Szuhay Sportcentrum kosárlabda csarnokának parkettacseréjére önrész</t>
  </si>
  <si>
    <t>12. Eötvös u. 1-3-5. ivóvíz gerincvezeték cseréje</t>
  </si>
  <si>
    <t>13. Pogány mitológia című alkotásának felújítása</t>
  </si>
  <si>
    <t>2.1. Dombóvári Focisuli Egyesület támogatása - Szuhay Sportcentrumban a társalgó helyén öltözőhelyiség kialakítása és vizesblokk felújítása</t>
  </si>
  <si>
    <t>2.2 Dombóvári Focisuli Egyesület támogatása - tornacsarnok padlózatának valamint 2 db öltöző és vizesblokk felújításához</t>
  </si>
  <si>
    <t>2.3. Tinódi Ház Nkft. részére a nagyszínpad felújítására</t>
  </si>
  <si>
    <t>2.5. Dombó-Média Kft-nek eszközállomány pótlására</t>
  </si>
  <si>
    <t>3.4. 1956-os emlékmű rendbetételéhez önrész</t>
  </si>
  <si>
    <t>3.5. Elektromos töltőállomás kialakítása</t>
  </si>
  <si>
    <t>1. Amália Óvoda mosdó felújítás</t>
  </si>
  <si>
    <t>Felújítások:</t>
  </si>
  <si>
    <t>4. Gázkazán beszerzése</t>
  </si>
  <si>
    <t>Eredeti előirányzat</t>
  </si>
  <si>
    <t>2017. évi bevételei</t>
  </si>
  <si>
    <t>2017. évi kiadásai</t>
  </si>
  <si>
    <t>2.15. Dombóvári Város- és Lakásgazdálkodási Nkft.-vel kötött közszolgáltatási szerződés ellentételezésének összege</t>
  </si>
  <si>
    <t>2.16. Dombóvári Város- és Lakásgazdálkodási Nkft.-nek ösztöndíjakra</t>
  </si>
  <si>
    <t>2.17. Dombó-Land Kft. részére pótbefizetés</t>
  </si>
  <si>
    <t>2. Deák Ferenc u. ingatlan vásárlás</t>
  </si>
  <si>
    <t>2017. évi kiemelt kiadási előirányzata</t>
  </si>
  <si>
    <t>Működési és fejlesztési célú bevételek és kiadások mérlege</t>
  </si>
  <si>
    <t>Bevételek megnevezése</t>
  </si>
  <si>
    <t>Kiadások megnevezése</t>
  </si>
  <si>
    <t>Intézményi működési bevételek</t>
  </si>
  <si>
    <t>Munkaadókat terh. jár. és szoc. hozzáj. adó</t>
  </si>
  <si>
    <t>Állami hozzájárulások és támogatások</t>
  </si>
  <si>
    <t>Dologi kiadás kamatok nélkül</t>
  </si>
  <si>
    <t>Működési célú támogatás államháztartáson belülről</t>
  </si>
  <si>
    <t>Műk. célú pénzeszköz átadás, egyéb tám.</t>
  </si>
  <si>
    <t>Működési célú pénzeszközátvétel államháztartáson kívülről</t>
  </si>
  <si>
    <t>Működési célú kölcsönök visszatérülése</t>
  </si>
  <si>
    <t>Rövidlejáratú hitel visszafizetése</t>
  </si>
  <si>
    <t>Működési célú maradvány</t>
  </si>
  <si>
    <t>Rövidlejáratú hitel kamata</t>
  </si>
  <si>
    <t>Működési célú hitelfelvétel</t>
  </si>
  <si>
    <t>Működési célú kölcsönnyújtás</t>
  </si>
  <si>
    <t>Államháztartáson belüli megelőlegezések</t>
  </si>
  <si>
    <t>Céltartalék, általános tartalék (működési)</t>
  </si>
  <si>
    <t>Működési célú bevételek összesen:</t>
  </si>
  <si>
    <t>Működési célú kiadások összesen:</t>
  </si>
  <si>
    <t>Fejlesztési célú állami támogatás</t>
  </si>
  <si>
    <t>Felhalmozási célú pénzeszköz átvétele</t>
  </si>
  <si>
    <t>Felhalmozási célú támogatás államháztartáson belülről</t>
  </si>
  <si>
    <t>Felhalmozási célú hitel, kötvény törlesztés</t>
  </si>
  <si>
    <t>Felhalmozási célú kölcsönök visszatérülése</t>
  </si>
  <si>
    <t>Hosszú lejáratú hitel kamat</t>
  </si>
  <si>
    <t>Felhalmozási célú maradvány</t>
  </si>
  <si>
    <t>Céltartalék</t>
  </si>
  <si>
    <t>Felhalmozási célú hitelfelvétel</t>
  </si>
  <si>
    <t>Felhalmozási célú kölcsönnyújtás</t>
  </si>
  <si>
    <t>Felhalmozási célú bevételek összesen:</t>
  </si>
  <si>
    <t>Felhalmozási célú kiadások összesen:</t>
  </si>
  <si>
    <t>Önkormányzati bevételek</t>
  </si>
  <si>
    <t>Önkormányzati kiadások</t>
  </si>
  <si>
    <t>2015. tény</t>
  </si>
  <si>
    <t>2015-17. év</t>
  </si>
  <si>
    <t>Államháztartáson belüli megelőleg. visszafizetése</t>
  </si>
  <si>
    <t>2016. várható</t>
  </si>
  <si>
    <t>2017. eredeti</t>
  </si>
  <si>
    <t>1.1. Közfoglalkoztatás támogatása</t>
  </si>
  <si>
    <t>2. Működési célú költségvetési támogatások és kiegészítő támogatások</t>
  </si>
  <si>
    <t>3. Felhalmozási célú önkormányzati támogatások</t>
  </si>
  <si>
    <t>Felhalmozási célú pénzeszköz átadás, tám.</t>
  </si>
  <si>
    <t>41.1. Dombóvári Ifjúsági Sporttelep, Szuhay Sportcentrum</t>
  </si>
  <si>
    <t>41.2. JAM csarnok (Mándl Imre Ökölvívó Terem)</t>
  </si>
  <si>
    <t>76. Nyerges-tó környezetének, játszótér, és sportpálya rendbetétele</t>
  </si>
  <si>
    <t>10. Formaingek értékesítése</t>
  </si>
  <si>
    <t>1.3.1. Szociális ágazati összevont pótlék kifizetéséhez támogatás</t>
  </si>
  <si>
    <t>1.3.2. Bölcsődei pótlék kifizetéséhez támogatás</t>
  </si>
  <si>
    <t>1.4.1. Kulturális pótlék kifizetéséhez támogatás</t>
  </si>
  <si>
    <t>2.1. Költségvetési szerveknél foglalkoztatottak 2017. évi
kompenzációja</t>
  </si>
  <si>
    <t>1.3. Terület, részvény értékesítés</t>
  </si>
  <si>
    <t>1.6. Hulladékszállító gépjármű értékesítése</t>
  </si>
  <si>
    <t>2.4. 1956-os emlékmű rendbetételéhez támogatás</t>
  </si>
  <si>
    <t>2.5. Térfigyelő kamerákra ÖKO-DOMBÓ Nonprofit Kft-től</t>
  </si>
  <si>
    <t>77. TOP-5.1.2-15 Helyi foglalkoztatási együttműködések című projekthez kapcsolódóan a Dombó-Land Kft. részére a
projektmenedzsment feladatok ellátásáért járó megbízási díj</t>
  </si>
  <si>
    <t>78. Közvilágítás korszerűsítés műszaki ellenőrzése</t>
  </si>
  <si>
    <t>79. Dombóvári Ifjúsági Fúvószenekar részére formaingek</t>
  </si>
  <si>
    <t>80. "Életmód magazin" készítése - Dombó-Média Kft.</t>
  </si>
  <si>
    <t>81. 2017. évi egészségfejlesztési programsorozat költségei</t>
  </si>
  <si>
    <t>2.18. Dombóvári HACS Egyesület számára támogatás</t>
  </si>
  <si>
    <t>2.19. Dombóvári Ifjúsági Fúvószenekar támogatása</t>
  </si>
  <si>
    <t>2.20. Dombó-Média Kft. részére pótbefizetés</t>
  </si>
  <si>
    <t>32. Árusító pavilon beszerzése</t>
  </si>
  <si>
    <t>33. "Forrás" című köztéri alkotáshoz szökőkút kialakítása</t>
  </si>
  <si>
    <t>15. 1956-os emlékmű rendbetétele</t>
  </si>
  <si>
    <t>16. Petőfi u. parkoló rekonstrukciója</t>
  </si>
  <si>
    <t>17. Hotel Dombóvár előtt új térkőburkolat kialakítása</t>
  </si>
  <si>
    <t>18. Pannónia út 5. szám alatti épület keleti és nyugati homlokzata hőszigetelési munkái</t>
  </si>
  <si>
    <t>2.4. Tinódi Ház Nkft. részére a Majoros terem átalakítására, ifjúsági klub létrehozására</t>
  </si>
  <si>
    <t>2.6. Ovi-Sport Pálya megépítéséhez önerő Dombóvári Gyermekvilág Óvodánál</t>
  </si>
  <si>
    <t>3.6. Erkel Ferenc utca útburkolat felújításhoz önerő</t>
  </si>
  <si>
    <t>Módosított előirányzat</t>
  </si>
  <si>
    <t>2017. mód.</t>
  </si>
  <si>
    <t>mód. ei.</t>
  </si>
  <si>
    <t>2.4. Polgármesteri béremelés különözetének támogatása</t>
  </si>
  <si>
    <t>2.3. Támogatás a 2017. évi minimálbér és garantált bérminimum emelése, valamint a szociális hozzájárulási adó csökkentése hatásának kompenzálására</t>
  </si>
  <si>
    <t>2.2. Óvodákban a nevelőmunkát segítő munkakörben foglalkoztatottak 2017. évi illetményéhez kapcsolódó kiegészítő támogatás</t>
  </si>
  <si>
    <t>Tinódi Könyvtár</t>
  </si>
  <si>
    <t>2.7. Dombóvári Focisuli Egyesület számára TAO támogatáshoz önrész</t>
  </si>
  <si>
    <t>1.3. Hóvirág utcai orvosi rendelő DDOP támogatás visszafizetése</t>
  </si>
  <si>
    <t>1.2. III. utcai orvosi rendelő DDOP támogatás visszafizetése</t>
  </si>
  <si>
    <t>22. Katona József utca szennyvízátemelő rekonstrukció</t>
  </si>
  <si>
    <t>21. Tinódi Ház nagyszínpadának felújítása</t>
  </si>
  <si>
    <t>20. Dombóvári útkereszteződések közmű felújítása, úthelyreállítással</t>
  </si>
  <si>
    <t>19. Erkel Ferenc utca útburkolat felújításhoz műszaki ellenőr</t>
  </si>
  <si>
    <t>14. Járdajavítás a Horvay János utcában a Vak Bottyán utcai kereszteződéstől az aszfaltozott járda kezdetéig, illetve a temető előtti szakaszon</t>
  </si>
  <si>
    <t>39.Szuhay Sportcenrum eszközbeszerzés</t>
  </si>
  <si>
    <t>38. Részesedés vásárlása a Dél-Kom Nonprofit Kft-ben</t>
  </si>
  <si>
    <t>37. Szabadság u. 14. parkoló kialakítása</t>
  </si>
  <si>
    <t>36. Szuhay Sportcentrum büfé kialakítás</t>
  </si>
  <si>
    <t>35. Szuhay Sportcentrumba fűnyíró traktor vásárlás</t>
  </si>
  <si>
    <t>34. Önkormányzati kiemelt fejlesztések</t>
  </si>
  <si>
    <t>31. Köztéri alkotások (Szent László, Arany János, Buzánszky Jenő mellszobor)</t>
  </si>
  <si>
    <t>3. Közvilágítás bővítése, korszerűsítése, fejlesztése</t>
  </si>
  <si>
    <t>2.22. Tinódi Ház Nonprofit Kft. részére rendezvények támogatására</t>
  </si>
  <si>
    <t>2.21. Tinódi Ház Nonprofit Kft. részére pótbefizetés</t>
  </si>
  <si>
    <t>1.5. Dombóvár Térségi Szennyvízkezelési Önkormányzati Társulás részére költségvetési hozzájárulás</t>
  </si>
  <si>
    <t>1.13. Védőoltások támogatása</t>
  </si>
  <si>
    <t xml:space="preserve">
1.12. Idősek karácsonyi támogatása
</t>
  </si>
  <si>
    <t xml:space="preserve">1.11. Gyermek születésének támogatása
</t>
  </si>
  <si>
    <t>1.10. Lakásbérleti szerződések közjegyzői okiratba foglalásának támogatása</t>
  </si>
  <si>
    <t>85. Kamionok parkolásának ideiglenes biztosítása</t>
  </si>
  <si>
    <t>84. TOP-1.1.1-16 támogatási kérelemhez dokumentumok</t>
  </si>
  <si>
    <t>83. Önkormányzati bérlakások felszerelése vízmérőórával</t>
  </si>
  <si>
    <t>82. Helytörténeti gyűjtemény átvételéhez muzeológus megbízása</t>
  </si>
  <si>
    <t>1. Hemi szennyvíz csőhálózat csere</t>
  </si>
  <si>
    <t>1.4.2. Könyvtári érdekeltségnövelő támogatás</t>
  </si>
  <si>
    <t>2.5. Helyi közösségi közlekedés támogatása</t>
  </si>
  <si>
    <t>3.1. Önkormányzati fejlesztések támogatása (Erkel Ferenc u.)</t>
  </si>
  <si>
    <t>3.2. Közművelődési érdekeltségnövelő támogatás</t>
  </si>
  <si>
    <t>3.3. Muzeális intézmények szakmai támogatása</t>
  </si>
  <si>
    <t>3.4. Vis maior támogatás</t>
  </si>
  <si>
    <t>4. Elszámolásból származó bevételek</t>
  </si>
  <si>
    <t>4.1. 2016. évi állami támogatások elszámolása</t>
  </si>
  <si>
    <t>1.7. KÖFOP-1.2.1-VEKOP-16-2017-01275 Dombóvár Város Önkormányzata ASP központhoz való csatlakozása</t>
  </si>
  <si>
    <t>1.8. TOP -5.2.1-15-TL1-2016-00001 A dombóvári Mászlony szegregátumban élők társadalmi integrációjának helyi szintű komplex programja</t>
  </si>
  <si>
    <t>1.9. TOP -5.2.1-15-TL1-2016-00002 A dombóvári Szigetsor-Vasút szegregátumban élők társadalmi integrációjának helyi szintű komplex programja</t>
  </si>
  <si>
    <t>1.10. TOP -5.2.1-15-TL1-2016-00003 A dombóvári Kakasdomb-Erzsébet utca szegregációval veszélyeztetett területén élők társadalmi integrációjának helyi szintű komplex programja</t>
  </si>
  <si>
    <t>2.5. Elektromos töltőállomásra támogatás</t>
  </si>
  <si>
    <t>2.6. TOP -3.2.1-15-TL1-2016-00025 Épületenergetikai korszerűsítés a Dombóvári Illyés Gyula Gimnázium épületén</t>
  </si>
  <si>
    <t>2.7. TOP -3.2.1-15-TL1-2016-00026 Épületenergetikai korszerűsítés a Dombóvári Gyermekvilág Óvoda Százszorszép Óvodája épületén</t>
  </si>
  <si>
    <t>2.3. Kapos Innovációs Nkft-től kezességvállalásra</t>
  </si>
  <si>
    <t>2. Helytörténeti gyűjtemény modernizálása</t>
  </si>
  <si>
    <t>1. Helytörténeti gyűjtemény modernizálása</t>
  </si>
  <si>
    <t>Felújítások összesen:</t>
  </si>
  <si>
    <t>8. KÖFOP-1.2.1-VEKOP-16-2017-01275 Dombóvár Város Önkormányzata ASP központhoz való csatlakozása</t>
  </si>
  <si>
    <t>9. TOP -5.2.1-15-TL1-2016-00001 A dombóvári Mászlony szegregátumban élők társadalmi integrációjának helyi szintű komplex programja</t>
  </si>
  <si>
    <t>10. TOP -5.2.1-15-TL1-2016-00002 A dombóvári Szigetsor-Vasút szegregátumban élők társadalmi integrációjának helyi szintű komplex programja</t>
  </si>
  <si>
    <t>11. TOP -5.2.1-15-TL1-2016-00003 A dombóvári Kakasdomb-Erzsébet utca szegregációval veszélyeztetett területén élők társadalmi integrációjának helyi szintű komplex programja</t>
  </si>
  <si>
    <t>13.4. KVG Zrt-nek hulladékszállításra</t>
  </si>
  <si>
    <t>86. KÖFOP-1.2.1-VEKOP-16-2017-01275 Dombóvár Város Önkormányzata ASP központhoz való csatlakozása</t>
  </si>
  <si>
    <t>87. Katona József utcai építési telkek kialakítása</t>
  </si>
  <si>
    <t>88. Önkormányzati fenntartású óvodák és bölcsőde fejlesztése</t>
  </si>
  <si>
    <t>89. TOP -3.2.1-15-TL1-2016-00025 Épületenergetikai korszerűsítés a Dombóvári Illyés Gyula Gimnázium épületén</t>
  </si>
  <si>
    <t>90. TOP -3.2.1-15-TL1-2016-00026 Épületenergetikai korszerűsítés a Dombóvári Gyermekvilág Óvoda Százszorszép Óvodája épületén</t>
  </si>
  <si>
    <t>91. TOP -5.2.1-15-TL1-2016-00001 A dombóvári Mászlony szegregátumban élők társadalmi integrációjának helyi szintű komplex programja</t>
  </si>
  <si>
    <t>92. TOP -5.2.1-15-TL1-2016-00002 pályázat A dombóvári Szigetsor-Vasút szegregátumban élők társadalmi integrációjának helyi szintű komplex programja</t>
  </si>
  <si>
    <t>93. TOP -5.2.1-15-TL1-2016-00003 A dombóvári Kakasdomb-Erzsébet utca szegregációval veszélyeztetett területén élők társadalmi integrációjának helyi szintű komplex programja</t>
  </si>
  <si>
    <t>94. Dombóváron élő hajléktalan személyek ellátása krízishelyzet fennállása esetén</t>
  </si>
  <si>
    <t>95. Szuhay SC viharban megrongálódott tetőszerkezetének javítása</t>
  </si>
  <si>
    <t>1.6. Siófok-Pécs kerékpáros útvonal turisztikai megvalósíthatósági
tanulmánytervének elkészítésére támogatás Tamási Város Önkormányzata részére</t>
  </si>
  <si>
    <t>2.23. Dombóvári Futball Club soron kívüli támogatása</t>
  </si>
  <si>
    <t>3.4. TOP -5.2.1-15-TL1-2016-00001 A dombóvári Mászlony szegregátumban élők társadalmi integrációjának helyi szintű komplex programja</t>
  </si>
  <si>
    <t>3.5. TOP -5.2.1-15-TL1-2016-00002 A dombóvári Szigetsor-Vasút szegregátumban élők társadalmi integrációjának helyi szintű komplex programja</t>
  </si>
  <si>
    <t>3.6. TOP -5.2.1-15-TL1-2016-00003 A dombóvári Kakasdomb-Erzsébet utca szegregációval veszélyeztetett területén élők társadalmi integrációjának helyi szintű komplex programja</t>
  </si>
  <si>
    <t>40. Elektromos töltőállomás kialakítása</t>
  </si>
  <si>
    <t>41. KÖFOP-1.2.1-VEKOP-16-2017-01275 Dombóvár Város Önkormányzata ASP központhoz való csatlakozása</t>
  </si>
  <si>
    <t>42. Kórház utcai buszmegálló kialakítása</t>
  </si>
  <si>
    <t>43. Önkormányzati fenntartású óvodák és bölcsőde fejlesztése</t>
  </si>
  <si>
    <t>44. Szőlőhegyi kerékpárút építési munkáinak megkezdéséhez szükséges földmunkák</t>
  </si>
  <si>
    <t>45. Zöld Liget Tagóvoda mögött parkoló kialakítása</t>
  </si>
  <si>
    <t>46. Kisáruszállító jármű beszerzése a Dombóvári Egyesített Humán Szolgáltató Intézmény részére</t>
  </si>
  <si>
    <t>47. TOP -5.2.1-15-TL1-2016-00001 A dombóvári Mászlony szegregátumban élők társadalmi integrációjának helyi szintű komplex programja</t>
  </si>
  <si>
    <t>23. Erkel Ferenc utca útburkolat felújítása</t>
  </si>
  <si>
    <t>24. Gunarasi Liget utca aszfaltburkolat helyreállítása</t>
  </si>
  <si>
    <t>25. Hunyadi tér nyugati oldalán lévő sétány felújítása</t>
  </si>
  <si>
    <t>26. Arany Sziget Idősek Otthona vizesblokk felújítás</t>
  </si>
  <si>
    <t>27. TOP -3.2.1-15-TL1-2016-00025 Épületenergetikai korszerűsítés a Dombóvári Illyés Gyula Gimnázium épületén</t>
  </si>
  <si>
    <t>28. TOP -3.2.1-15-TL1-2016-00026 Épületenergetikai korszerűsítés a Dombóvári Gyermekvilág Óvoda Százszorszép Óvodája épületén</t>
  </si>
  <si>
    <t>4.2. Urnafal építéséhez tagi kölcsön</t>
  </si>
  <si>
    <t>"2. melléklet a 13/2017. (II. 17.) önkormányzati rendelethez"</t>
  </si>
  <si>
    <t>"1. melléklet a 13/2017. (II. 17.) önkormányzati rendelethez"</t>
  </si>
  <si>
    <t>jav.mód.</t>
  </si>
  <si>
    <t>"2.a. melléklet a 13/2017. (II. 17.) önkormányzati rendelethez"</t>
  </si>
  <si>
    <t>Szivárvány Óvoda és Bölcsőde Dombóvár
(Dombóvári Gyermekvilág Óvoda 2017.07.31-ig)</t>
  </si>
  <si>
    <t>1.2. Támogatás néptáncra</t>
  </si>
  <si>
    <t>1.1. Zöld Liget Tagóvoda támogatása</t>
  </si>
  <si>
    <t>2.24. Tinódi Ház Nonprofit Kft. részére karbantartási munkákra</t>
  </si>
  <si>
    <t>2.25. "Gyermek adatott nekünk" Alapítvány támogatása</t>
  </si>
  <si>
    <t>2.26. Dombóvári Város- és Lakásgazdálkodási Nonprofit Kft. részére pótbefizetés</t>
  </si>
  <si>
    <t>1.4. Dombóvári Szociális és Gyermekjóléti Intézményfenntartó Társulás részére kerékpárok beszerzésére</t>
  </si>
  <si>
    <t>48. Földvár utcai közmű rekonstrukció</t>
  </si>
  <si>
    <t>29. Bölcsőde felújítása</t>
  </si>
  <si>
    <t>"4. melléklet a 13/2017. (II. 17.) önkormányzati rendelethez"</t>
  </si>
  <si>
    <t>49. Földvár utcai közmű rekonstrukció műszaki ellenőri feladatai</t>
  </si>
  <si>
    <t>2017. jav. mód.</t>
  </si>
  <si>
    <t>1. melléklet a 60/2017. (XII. 15.) önkormányzati rendelethez</t>
  </si>
  <si>
    <t>2. melléklet a 60/2017. (XII. 15.) önkormányzati rendelethez</t>
  </si>
  <si>
    <t>2.a. melléklet a 60/2017. (XII. 15.) önkormányzati rendelethez</t>
  </si>
  <si>
    <t>3. melléklet a 60/2017. (XII. 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</si>
</sst>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i/>
      <sz val="13"/>
      <name val="Times New Roman"/>
      <family val="1"/>
      <charset val="238"/>
    </font>
    <font>
      <b/>
      <i/>
      <sz val="13"/>
      <name val="Times New Roman"/>
      <family val="1"/>
      <charset val="238"/>
    </font>
    <font>
      <b/>
      <sz val="15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i/>
      <sz val="10"/>
      <name val="Arial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vertAlign val="superscript"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8"/>
      <name val="Arial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" fillId="17" borderId="7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37" fillId="0" borderId="0"/>
    <xf numFmtId="0" fontId="2" fillId="0" borderId="0"/>
    <xf numFmtId="0" fontId="2" fillId="0" borderId="0"/>
    <xf numFmtId="0" fontId="3" fillId="0" borderId="0"/>
    <xf numFmtId="0" fontId="3" fillId="0" borderId="0" applyBorder="0"/>
    <xf numFmtId="0" fontId="30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  <xf numFmtId="9" fontId="2" fillId="0" borderId="0" applyFont="0" applyFill="0" applyBorder="0" applyAlignment="0" applyProtection="0"/>
  </cellStyleXfs>
  <cellXfs count="259">
    <xf numFmtId="0" fontId="0" fillId="0" borderId="0" xfId="0"/>
    <xf numFmtId="0" fontId="22" fillId="0" borderId="0" xfId="54" applyFont="1"/>
    <xf numFmtId="0" fontId="25" fillId="0" borderId="0" xfId="54" applyFont="1"/>
    <xf numFmtId="3" fontId="26" fillId="0" borderId="10" xfId="54" applyNumberFormat="1" applyFont="1" applyFill="1" applyBorder="1"/>
    <xf numFmtId="3" fontId="27" fillId="0" borderId="10" xfId="54" applyNumberFormat="1" applyFont="1" applyFill="1" applyBorder="1"/>
    <xf numFmtId="0" fontId="29" fillId="0" borderId="11" xfId="54" applyFont="1" applyBorder="1" applyAlignment="1">
      <alignment horizontal="center"/>
    </xf>
    <xf numFmtId="0" fontId="26" fillId="0" borderId="11" xfId="54" applyFont="1" applyBorder="1" applyAlignment="1">
      <alignment horizontal="right"/>
    </xf>
    <xf numFmtId="0" fontId="22" fillId="0" borderId="12" xfId="54" applyFont="1" applyFill="1" applyBorder="1"/>
    <xf numFmtId="0" fontId="22" fillId="0" borderId="10" xfId="54" applyFont="1" applyFill="1" applyBorder="1" applyAlignment="1">
      <alignment horizontal="right"/>
    </xf>
    <xf numFmtId="0" fontId="22" fillId="0" borderId="10" xfId="54" applyFont="1" applyBorder="1"/>
    <xf numFmtId="0" fontId="22" fillId="0" borderId="10" xfId="54" applyFont="1" applyFill="1" applyBorder="1"/>
    <xf numFmtId="0" fontId="22" fillId="0" borderId="0" xfId="54" applyFont="1" applyAlignment="1">
      <alignment wrapText="1"/>
    </xf>
    <xf numFmtId="0" fontId="22" fillId="0" borderId="13" xfId="54" applyFont="1" applyFill="1" applyBorder="1"/>
    <xf numFmtId="0" fontId="22" fillId="0" borderId="14" xfId="54" applyFont="1" applyFill="1" applyBorder="1"/>
    <xf numFmtId="0" fontId="26" fillId="0" borderId="10" xfId="54" applyFont="1" applyBorder="1" applyAlignment="1">
      <alignment vertical="center" wrapText="1"/>
    </xf>
    <xf numFmtId="0" fontId="22" fillId="0" borderId="0" xfId="54" applyFont="1" applyAlignment="1">
      <alignment vertical="center"/>
    </xf>
    <xf numFmtId="0" fontId="26" fillId="0" borderId="10" xfId="54" applyFont="1" applyFill="1" applyBorder="1" applyAlignment="1">
      <alignment horizontal="center" vertical="center" wrapText="1"/>
    </xf>
    <xf numFmtId="0" fontId="26" fillId="0" borderId="0" xfId="54" applyFont="1"/>
    <xf numFmtId="3" fontId="26" fillId="0" borderId="10" xfId="54" applyNumberFormat="1" applyFont="1" applyFill="1" applyBorder="1" applyAlignment="1">
      <alignment wrapText="1"/>
    </xf>
    <xf numFmtId="0" fontId="23" fillId="0" borderId="0" xfId="54" applyFont="1"/>
    <xf numFmtId="0" fontId="22" fillId="0" borderId="13" xfId="54" applyFont="1" applyFill="1" applyBorder="1" applyAlignment="1">
      <alignment horizontal="right"/>
    </xf>
    <xf numFmtId="0" fontId="21" fillId="0" borderId="10" xfId="54" applyFont="1" applyFill="1" applyBorder="1"/>
    <xf numFmtId="0" fontId="23" fillId="0" borderId="10" xfId="54" applyFont="1" applyFill="1" applyBorder="1"/>
    <xf numFmtId="0" fontId="24" fillId="0" borderId="10" xfId="54" applyFont="1" applyFill="1" applyBorder="1"/>
    <xf numFmtId="0" fontId="32" fillId="0" borderId="15" xfId="54" applyFont="1" applyFill="1" applyBorder="1"/>
    <xf numFmtId="0" fontId="32" fillId="0" borderId="16" xfId="54" applyFont="1" applyFill="1" applyBorder="1" applyAlignment="1">
      <alignment horizontal="right"/>
    </xf>
    <xf numFmtId="0" fontId="32" fillId="0" borderId="17" xfId="54" applyFont="1" applyFill="1" applyBorder="1"/>
    <xf numFmtId="0" fontId="34" fillId="0" borderId="15" xfId="54" applyFont="1" applyFill="1" applyBorder="1"/>
    <xf numFmtId="0" fontId="34" fillId="0" borderId="16" xfId="54" applyFont="1" applyFill="1" applyBorder="1" applyAlignment="1">
      <alignment horizontal="right"/>
    </xf>
    <xf numFmtId="0" fontId="34" fillId="0" borderId="17" xfId="54" applyFont="1" applyFill="1" applyBorder="1"/>
    <xf numFmtId="3" fontId="32" fillId="0" borderId="10" xfId="54" applyNumberFormat="1" applyFont="1" applyFill="1" applyBorder="1"/>
    <xf numFmtId="0" fontId="32" fillId="0" borderId="10" xfId="54" applyFont="1" applyFill="1" applyBorder="1"/>
    <xf numFmtId="0" fontId="32" fillId="0" borderId="16" xfId="54" applyFont="1" applyFill="1" applyBorder="1"/>
    <xf numFmtId="3" fontId="34" fillId="0" borderId="10" xfId="54" applyNumberFormat="1" applyFont="1" applyFill="1" applyBorder="1"/>
    <xf numFmtId="0" fontId="34" fillId="0" borderId="10" xfId="54" applyFont="1" applyFill="1" applyBorder="1"/>
    <xf numFmtId="3" fontId="32" fillId="0" borderId="15" xfId="54" applyNumberFormat="1" applyFont="1" applyFill="1" applyBorder="1"/>
    <xf numFmtId="0" fontId="33" fillId="0" borderId="15" xfId="54" applyFont="1" applyFill="1" applyBorder="1"/>
    <xf numFmtId="0" fontId="33" fillId="0" borderId="16" xfId="54" applyFont="1" applyFill="1" applyBorder="1" applyAlignment="1">
      <alignment horizontal="right"/>
    </xf>
    <xf numFmtId="0" fontId="33" fillId="0" borderId="17" xfId="54" applyFont="1" applyFill="1" applyBorder="1"/>
    <xf numFmtId="3" fontId="33" fillId="0" borderId="15" xfId="54" applyNumberFormat="1" applyFont="1" applyFill="1" applyBorder="1"/>
    <xf numFmtId="3" fontId="33" fillId="0" borderId="10" xfId="54" applyNumberFormat="1" applyFont="1" applyFill="1" applyBorder="1"/>
    <xf numFmtId="0" fontId="35" fillId="0" borderId="15" xfId="54" applyFont="1" applyFill="1" applyBorder="1"/>
    <xf numFmtId="0" fontId="32" fillId="0" borderId="16" xfId="54" applyFont="1" applyFill="1" applyBorder="1" applyAlignment="1">
      <alignment horizontal="center"/>
    </xf>
    <xf numFmtId="0" fontId="35" fillId="0" borderId="16" xfId="54" applyFont="1" applyFill="1" applyBorder="1" applyAlignment="1">
      <alignment horizontal="right"/>
    </xf>
    <xf numFmtId="3" fontId="35" fillId="0" borderId="10" xfId="54" applyNumberFormat="1" applyFont="1" applyFill="1" applyBorder="1"/>
    <xf numFmtId="0" fontId="32" fillId="0" borderId="17" xfId="54" applyFont="1" applyFill="1" applyBorder="1" applyAlignment="1">
      <alignment wrapText="1"/>
    </xf>
    <xf numFmtId="14" fontId="32" fillId="0" borderId="17" xfId="54" applyNumberFormat="1" applyFont="1" applyFill="1" applyBorder="1" applyAlignment="1">
      <alignment wrapText="1"/>
    </xf>
    <xf numFmtId="0" fontId="32" fillId="0" borderId="17" xfId="54" applyFont="1" applyFill="1" applyBorder="1" applyAlignment="1">
      <alignment vertical="top" wrapText="1"/>
    </xf>
    <xf numFmtId="0" fontId="32" fillId="0" borderId="18" xfId="54" applyFont="1" applyFill="1" applyBorder="1"/>
    <xf numFmtId="0" fontId="34" fillId="0" borderId="19" xfId="54" applyFont="1" applyFill="1" applyBorder="1"/>
    <xf numFmtId="0" fontId="22" fillId="0" borderId="10" xfId="54" applyFont="1" applyFill="1" applyBorder="1" applyAlignment="1">
      <alignment horizontal="center" vertical="center"/>
    </xf>
    <xf numFmtId="3" fontId="34" fillId="0" borderId="10" xfId="54" applyNumberFormat="1" applyFont="1" applyFill="1" applyBorder="1" applyAlignment="1">
      <alignment horizontal="right"/>
    </xf>
    <xf numFmtId="0" fontId="35" fillId="0" borderId="16" xfId="54" applyFont="1" applyFill="1" applyBorder="1" applyAlignment="1">
      <alignment horizontal="center"/>
    </xf>
    <xf numFmtId="0" fontId="32" fillId="0" borderId="16" xfId="54" applyFont="1" applyFill="1" applyBorder="1" applyAlignment="1">
      <alignment horizontal="center" wrapText="1"/>
    </xf>
    <xf numFmtId="3" fontId="32" fillId="0" borderId="10" xfId="54" applyNumberFormat="1" applyFont="1" applyFill="1" applyBorder="1" applyAlignment="1">
      <alignment wrapText="1"/>
    </xf>
    <xf numFmtId="0" fontId="36" fillId="0" borderId="16" xfId="54" applyFont="1" applyFill="1" applyBorder="1" applyAlignment="1"/>
    <xf numFmtId="0" fontId="32" fillId="0" borderId="20" xfId="54" applyFont="1" applyFill="1" applyBorder="1"/>
    <xf numFmtId="0" fontId="32" fillId="0" borderId="14" xfId="54" applyFont="1" applyFill="1" applyBorder="1"/>
    <xf numFmtId="0" fontId="32" fillId="0" borderId="13" xfId="54" applyFont="1" applyFill="1" applyBorder="1"/>
    <xf numFmtId="0" fontId="32" fillId="0" borderId="12" xfId="54" applyFont="1" applyFill="1" applyBorder="1"/>
    <xf numFmtId="0" fontId="32" fillId="0" borderId="20" xfId="54" applyFont="1" applyFill="1" applyBorder="1" applyAlignment="1">
      <alignment horizontal="right"/>
    </xf>
    <xf numFmtId="0" fontId="32" fillId="0" borderId="16" xfId="54" applyFont="1" applyFill="1" applyBorder="1" applyAlignment="1">
      <alignment horizontal="right" vertical="center"/>
    </xf>
    <xf numFmtId="0" fontId="32" fillId="0" borderId="21" xfId="54" applyFont="1" applyFill="1" applyBorder="1" applyAlignment="1">
      <alignment wrapText="1"/>
    </xf>
    <xf numFmtId="0" fontId="34" fillId="0" borderId="17" xfId="54" applyFont="1" applyFill="1" applyBorder="1" applyAlignment="1">
      <alignment wrapText="1"/>
    </xf>
    <xf numFmtId="0" fontId="33" fillId="0" borderId="17" xfId="54" applyFont="1" applyFill="1" applyBorder="1" applyAlignment="1">
      <alignment wrapText="1"/>
    </xf>
    <xf numFmtId="0" fontId="35" fillId="0" borderId="17" xfId="54" applyFont="1" applyFill="1" applyBorder="1" applyAlignment="1">
      <alignment wrapText="1"/>
    </xf>
    <xf numFmtId="0" fontId="32" fillId="0" borderId="21" xfId="54" applyFont="1" applyFill="1" applyBorder="1"/>
    <xf numFmtId="0" fontId="34" fillId="0" borderId="21" xfId="54" applyFont="1" applyFill="1" applyBorder="1"/>
    <xf numFmtId="0" fontId="33" fillId="0" borderId="22" xfId="54" applyFont="1" applyFill="1" applyBorder="1"/>
    <xf numFmtId="0" fontId="33" fillId="0" borderId="10" xfId="54" applyFont="1" applyFill="1" applyBorder="1" applyAlignment="1">
      <alignment wrapText="1"/>
    </xf>
    <xf numFmtId="0" fontId="32" fillId="0" borderId="10" xfId="54" applyFont="1" applyFill="1" applyBorder="1" applyAlignment="1">
      <alignment wrapText="1"/>
    </xf>
    <xf numFmtId="0" fontId="35" fillId="0" borderId="10" xfId="54" applyFont="1" applyFill="1" applyBorder="1" applyAlignment="1">
      <alignment wrapText="1"/>
    </xf>
    <xf numFmtId="0" fontId="35" fillId="0" borderId="10" xfId="54" applyFont="1" applyFill="1" applyBorder="1"/>
    <xf numFmtId="3" fontId="33" fillId="0" borderId="10" xfId="54" applyNumberFormat="1" applyFont="1" applyFill="1" applyBorder="1" applyAlignment="1">
      <alignment wrapText="1"/>
    </xf>
    <xf numFmtId="3" fontId="35" fillId="0" borderId="10" xfId="54" applyNumberFormat="1" applyFont="1" applyFill="1" applyBorder="1" applyAlignment="1">
      <alignment wrapText="1"/>
    </xf>
    <xf numFmtId="3" fontId="34" fillId="0" borderId="10" xfId="54" applyNumberFormat="1" applyFont="1" applyFill="1" applyBorder="1" applyAlignment="1">
      <alignment wrapText="1"/>
    </xf>
    <xf numFmtId="3" fontId="32" fillId="0" borderId="10" xfId="54" applyNumberFormat="1" applyFont="1" applyFill="1" applyBorder="1" applyAlignment="1">
      <alignment vertical="top" wrapText="1"/>
    </xf>
    <xf numFmtId="3" fontId="34" fillId="0" borderId="10" xfId="0" applyNumberFormat="1" applyFont="1" applyFill="1" applyBorder="1" applyAlignment="1"/>
    <xf numFmtId="0" fontId="32" fillId="0" borderId="0" xfId="54" applyFont="1" applyFill="1" applyBorder="1" applyAlignment="1">
      <alignment horizontal="right"/>
    </xf>
    <xf numFmtId="16" fontId="32" fillId="0" borderId="17" xfId="54" applyNumberFormat="1" applyFont="1" applyFill="1" applyBorder="1" applyAlignment="1">
      <alignment wrapText="1"/>
    </xf>
    <xf numFmtId="0" fontId="26" fillId="0" borderId="0" xfId="54" applyFont="1" applyBorder="1" applyAlignment="1"/>
    <xf numFmtId="3" fontId="22" fillId="0" borderId="15" xfId="54" applyNumberFormat="1" applyFont="1" applyFill="1" applyBorder="1"/>
    <xf numFmtId="3" fontId="34" fillId="0" borderId="15" xfId="54" applyNumberFormat="1" applyFont="1" applyFill="1" applyBorder="1"/>
    <xf numFmtId="3" fontId="32" fillId="0" borderId="15" xfId="54" applyNumberFormat="1" applyFont="1" applyFill="1" applyBorder="1" applyAlignment="1">
      <alignment wrapText="1"/>
    </xf>
    <xf numFmtId="3" fontId="22" fillId="0" borderId="10" xfId="54" applyNumberFormat="1" applyFont="1" applyFill="1" applyBorder="1"/>
    <xf numFmtId="0" fontId="35" fillId="0" borderId="21" xfId="54" applyFont="1" applyFill="1" applyBorder="1"/>
    <xf numFmtId="0" fontId="36" fillId="0" borderId="21" xfId="54" applyFont="1" applyFill="1" applyBorder="1" applyAlignment="1"/>
    <xf numFmtId="0" fontId="34" fillId="0" borderId="23" xfId="54" applyFont="1" applyFill="1" applyBorder="1"/>
    <xf numFmtId="3" fontId="32" fillId="0" borderId="21" xfId="54" applyNumberFormat="1" applyFont="1" applyFill="1" applyBorder="1"/>
    <xf numFmtId="3" fontId="32" fillId="0" borderId="21" xfId="54" applyNumberFormat="1" applyFont="1" applyFill="1" applyBorder="1" applyAlignment="1">
      <alignment wrapText="1"/>
    </xf>
    <xf numFmtId="3" fontId="33" fillId="0" borderId="21" xfId="54" applyNumberFormat="1" applyFont="1" applyFill="1" applyBorder="1"/>
    <xf numFmtId="3" fontId="34" fillId="0" borderId="21" xfId="54" applyNumberFormat="1" applyFont="1" applyFill="1" applyBorder="1" applyAlignment="1">
      <alignment horizontal="right"/>
    </xf>
    <xf numFmtId="3" fontId="35" fillId="0" borderId="21" xfId="54" applyNumberFormat="1" applyFont="1" applyFill="1" applyBorder="1"/>
    <xf numFmtId="3" fontId="33" fillId="0" borderId="15" xfId="54" applyNumberFormat="1" applyFont="1" applyFill="1" applyBorder="1" applyAlignment="1">
      <alignment wrapText="1"/>
    </xf>
    <xf numFmtId="0" fontId="32" fillId="0" borderId="15" xfId="54" applyFont="1" applyFill="1" applyBorder="1" applyAlignment="1">
      <alignment wrapText="1"/>
    </xf>
    <xf numFmtId="3" fontId="35" fillId="0" borderId="15" xfId="54" applyNumberFormat="1" applyFont="1" applyFill="1" applyBorder="1" applyAlignment="1">
      <alignment wrapText="1"/>
    </xf>
    <xf numFmtId="0" fontId="33" fillId="0" borderId="15" xfId="54" applyFont="1" applyFill="1" applyBorder="1" applyAlignment="1">
      <alignment wrapText="1"/>
    </xf>
    <xf numFmtId="0" fontId="35" fillId="0" borderId="15" xfId="54" applyFont="1" applyFill="1" applyBorder="1" applyAlignment="1">
      <alignment wrapText="1"/>
    </xf>
    <xf numFmtId="3" fontId="34" fillId="0" borderId="15" xfId="54" applyNumberFormat="1" applyFont="1" applyFill="1" applyBorder="1" applyAlignment="1">
      <alignment wrapText="1"/>
    </xf>
    <xf numFmtId="3" fontId="34" fillId="0" borderId="15" xfId="0" applyNumberFormat="1" applyFont="1" applyFill="1" applyBorder="1" applyAlignment="1"/>
    <xf numFmtId="3" fontId="32" fillId="0" borderId="15" xfId="54" applyNumberFormat="1" applyFont="1" applyFill="1" applyBorder="1" applyAlignment="1">
      <alignment vertical="top" wrapText="1"/>
    </xf>
    <xf numFmtId="3" fontId="33" fillId="0" borderId="21" xfId="54" applyNumberFormat="1" applyFont="1" applyFill="1" applyBorder="1" applyAlignment="1">
      <alignment wrapText="1"/>
    </xf>
    <xf numFmtId="0" fontId="24" fillId="0" borderId="15" xfId="54" applyFont="1" applyFill="1" applyBorder="1"/>
    <xf numFmtId="3" fontId="34" fillId="0" borderId="16" xfId="54" applyNumberFormat="1" applyFont="1" applyFill="1" applyBorder="1"/>
    <xf numFmtId="3" fontId="32" fillId="0" borderId="16" xfId="54" applyNumberFormat="1" applyFont="1" applyFill="1" applyBorder="1"/>
    <xf numFmtId="3" fontId="33" fillId="0" borderId="16" xfId="54" applyNumberFormat="1" applyFont="1" applyFill="1" applyBorder="1"/>
    <xf numFmtId="3" fontId="34" fillId="0" borderId="24" xfId="54" applyNumberFormat="1" applyFont="1" applyFill="1" applyBorder="1" applyAlignment="1">
      <alignment horizontal="right"/>
    </xf>
    <xf numFmtId="0" fontId="34" fillId="0" borderId="16" xfId="54" applyFont="1" applyFill="1" applyBorder="1"/>
    <xf numFmtId="3" fontId="33" fillId="0" borderId="24" xfId="54" applyNumberFormat="1" applyFont="1" applyFill="1" applyBorder="1"/>
    <xf numFmtId="0" fontId="35" fillId="0" borderId="16" xfId="54" applyFont="1" applyFill="1" applyBorder="1"/>
    <xf numFmtId="3" fontId="32" fillId="0" borderId="24" xfId="54" applyNumberFormat="1" applyFont="1" applyFill="1" applyBorder="1"/>
    <xf numFmtId="3" fontId="32" fillId="0" borderId="16" xfId="54" applyNumberFormat="1" applyFont="1" applyFill="1" applyBorder="1" applyAlignment="1">
      <alignment wrapText="1"/>
    </xf>
    <xf numFmtId="3" fontId="32" fillId="0" borderId="24" xfId="54" applyNumberFormat="1" applyFont="1" applyFill="1" applyBorder="1" applyAlignment="1">
      <alignment wrapText="1"/>
    </xf>
    <xf numFmtId="3" fontId="22" fillId="0" borderId="16" xfId="54" applyNumberFormat="1" applyFont="1" applyFill="1" applyBorder="1"/>
    <xf numFmtId="0" fontId="26" fillId="0" borderId="0" xfId="54" applyFont="1" applyBorder="1" applyAlignment="1">
      <alignment horizontal="right"/>
    </xf>
    <xf numFmtId="3" fontId="34" fillId="0" borderId="23" xfId="54" applyNumberFormat="1" applyFont="1" applyFill="1" applyBorder="1"/>
    <xf numFmtId="3" fontId="27" fillId="0" borderId="10" xfId="54" applyNumberFormat="1" applyFont="1" applyFill="1" applyBorder="1" applyAlignment="1">
      <alignment wrapText="1"/>
    </xf>
    <xf numFmtId="0" fontId="22" fillId="0" borderId="10" xfId="54" applyFont="1" applyFill="1" applyBorder="1" applyAlignment="1">
      <alignment wrapText="1"/>
    </xf>
    <xf numFmtId="3" fontId="35" fillId="0" borderId="24" xfId="54" applyNumberFormat="1" applyFont="1" applyFill="1" applyBorder="1"/>
    <xf numFmtId="3" fontId="34" fillId="0" borderId="25" xfId="54" applyNumberFormat="1" applyFont="1" applyFill="1" applyBorder="1"/>
    <xf numFmtId="3" fontId="33" fillId="0" borderId="24" xfId="54" applyNumberFormat="1" applyFont="1" applyFill="1" applyBorder="1" applyAlignment="1">
      <alignment wrapText="1"/>
    </xf>
    <xf numFmtId="0" fontId="32" fillId="0" borderId="16" xfId="54" applyFont="1" applyFill="1" applyBorder="1" applyAlignment="1">
      <alignment wrapText="1"/>
    </xf>
    <xf numFmtId="3" fontId="33" fillId="0" borderId="16" xfId="54" applyNumberFormat="1" applyFont="1" applyFill="1" applyBorder="1" applyAlignment="1">
      <alignment wrapText="1"/>
    </xf>
    <xf numFmtId="3" fontId="35" fillId="0" borderId="16" xfId="54" applyNumberFormat="1" applyFont="1" applyFill="1" applyBorder="1" applyAlignment="1">
      <alignment wrapText="1"/>
    </xf>
    <xf numFmtId="0" fontId="33" fillId="0" borderId="16" xfId="54" applyFont="1" applyFill="1" applyBorder="1" applyAlignment="1">
      <alignment wrapText="1"/>
    </xf>
    <xf numFmtId="0" fontId="35" fillId="0" borderId="16" xfId="54" applyFont="1" applyFill="1" applyBorder="1" applyAlignment="1">
      <alignment wrapText="1"/>
    </xf>
    <xf numFmtId="3" fontId="34" fillId="0" borderId="16" xfId="54" applyNumberFormat="1" applyFont="1" applyFill="1" applyBorder="1" applyAlignment="1">
      <alignment wrapText="1"/>
    </xf>
    <xf numFmtId="3" fontId="34" fillId="0" borderId="16" xfId="0" applyNumberFormat="1" applyFont="1" applyFill="1" applyBorder="1" applyAlignment="1"/>
    <xf numFmtId="3" fontId="32" fillId="0" borderId="16" xfId="54" applyNumberFormat="1" applyFont="1" applyFill="1" applyBorder="1" applyAlignment="1">
      <alignment vertical="top" wrapText="1"/>
    </xf>
    <xf numFmtId="3" fontId="34" fillId="0" borderId="26" xfId="54" applyNumberFormat="1" applyFont="1" applyFill="1" applyBorder="1"/>
    <xf numFmtId="0" fontId="26" fillId="0" borderId="10" xfId="54" applyFont="1" applyFill="1" applyBorder="1" applyAlignment="1">
      <alignment vertical="center" wrapText="1"/>
    </xf>
    <xf numFmtId="0" fontId="2" fillId="0" borderId="0" xfId="51" applyFill="1"/>
    <xf numFmtId="0" fontId="41" fillId="0" borderId="0" xfId="53" applyFont="1" applyFill="1" applyAlignment="1">
      <alignment wrapText="1"/>
    </xf>
    <xf numFmtId="0" fontId="41" fillId="0" borderId="0" xfId="53" applyFont="1" applyFill="1"/>
    <xf numFmtId="0" fontId="43" fillId="0" borderId="0" xfId="53" applyFont="1" applyFill="1" applyAlignment="1">
      <alignment wrapText="1"/>
    </xf>
    <xf numFmtId="3" fontId="43" fillId="0" borderId="0" xfId="53" applyNumberFormat="1" applyFont="1" applyFill="1" applyAlignment="1">
      <alignment horizontal="right"/>
    </xf>
    <xf numFmtId="0" fontId="43" fillId="0" borderId="0" xfId="53" applyFont="1" applyFill="1" applyAlignment="1">
      <alignment vertical="center" wrapText="1"/>
    </xf>
    <xf numFmtId="0" fontId="41" fillId="0" borderId="0" xfId="53" applyFont="1" applyFill="1" applyAlignment="1">
      <alignment horizontal="center" vertical="center" wrapText="1"/>
    </xf>
    <xf numFmtId="0" fontId="41" fillId="0" borderId="0" xfId="53" applyFont="1" applyFill="1" applyAlignment="1">
      <alignment vertical="center"/>
    </xf>
    <xf numFmtId="3" fontId="41" fillId="0" borderId="0" xfId="53" applyNumberFormat="1" applyFont="1" applyFill="1" applyAlignment="1">
      <alignment horizontal="center"/>
    </xf>
    <xf numFmtId="0" fontId="41" fillId="0" borderId="0" xfId="53" applyFont="1" applyFill="1" applyAlignment="1">
      <alignment horizontal="center"/>
    </xf>
    <xf numFmtId="0" fontId="41" fillId="0" borderId="0" xfId="53" applyFont="1" applyFill="1" applyAlignment="1">
      <alignment horizontal="center" wrapText="1"/>
    </xf>
    <xf numFmtId="3" fontId="41" fillId="0" borderId="0" xfId="53" applyNumberFormat="1" applyFont="1" applyFill="1" applyBorder="1"/>
    <xf numFmtId="0" fontId="41" fillId="0" borderId="0" xfId="53" applyFont="1" applyFill="1" applyBorder="1" applyAlignment="1">
      <alignment wrapText="1"/>
    </xf>
    <xf numFmtId="3" fontId="43" fillId="0" borderId="0" xfId="53" applyNumberFormat="1" applyFont="1" applyFill="1" applyBorder="1"/>
    <xf numFmtId="0" fontId="41" fillId="0" borderId="0" xfId="53" applyFont="1" applyFill="1" applyAlignment="1">
      <alignment vertical="center" wrapText="1"/>
    </xf>
    <xf numFmtId="3" fontId="41" fillId="0" borderId="0" xfId="53" applyNumberFormat="1" applyFont="1" applyFill="1" applyBorder="1" applyAlignment="1">
      <alignment vertical="center"/>
    </xf>
    <xf numFmtId="3" fontId="41" fillId="0" borderId="0" xfId="53" applyNumberFormat="1" applyFont="1" applyFill="1"/>
    <xf numFmtId="0" fontId="42" fillId="0" borderId="0" xfId="53" applyFont="1" applyFill="1" applyAlignment="1">
      <alignment wrapText="1"/>
    </xf>
    <xf numFmtId="0" fontId="2" fillId="0" borderId="0" xfId="51"/>
    <xf numFmtId="3" fontId="42" fillId="0" borderId="0" xfId="51" applyNumberFormat="1" applyFont="1" applyFill="1"/>
    <xf numFmtId="3" fontId="41" fillId="0" borderId="0" xfId="51" applyNumberFormat="1" applyFont="1" applyFill="1"/>
    <xf numFmtId="3" fontId="43" fillId="0" borderId="0" xfId="51" applyNumberFormat="1" applyFont="1" applyFill="1"/>
    <xf numFmtId="0" fontId="41" fillId="0" borderId="0" xfId="51" applyFont="1" applyFill="1" applyAlignment="1">
      <alignment wrapText="1"/>
    </xf>
    <xf numFmtId="0" fontId="41" fillId="0" borderId="0" xfId="51" applyFont="1" applyFill="1"/>
    <xf numFmtId="0" fontId="40" fillId="0" borderId="0" xfId="51" applyFont="1" applyFill="1" applyAlignment="1">
      <alignment wrapText="1"/>
    </xf>
    <xf numFmtId="0" fontId="43" fillId="0" borderId="0" xfId="51" applyFont="1" applyFill="1"/>
    <xf numFmtId="0" fontId="39" fillId="0" borderId="0" xfId="51" applyFont="1"/>
    <xf numFmtId="0" fontId="32" fillId="0" borderId="0" xfId="51" applyFont="1"/>
    <xf numFmtId="0" fontId="39" fillId="0" borderId="0" xfId="51" applyFont="1" applyAlignment="1">
      <alignment wrapText="1"/>
    </xf>
    <xf numFmtId="0" fontId="41" fillId="0" borderId="0" xfId="51" applyFont="1"/>
    <xf numFmtId="0" fontId="40" fillId="0" borderId="0" xfId="51" applyFont="1" applyAlignment="1">
      <alignment wrapText="1"/>
    </xf>
    <xf numFmtId="0" fontId="33" fillId="0" borderId="0" xfId="54" applyFont="1" applyFill="1" applyBorder="1" applyAlignment="1">
      <alignment horizontal="right"/>
    </xf>
    <xf numFmtId="0" fontId="2" fillId="0" borderId="0" xfId="52" applyAlignment="1"/>
    <xf numFmtId="3" fontId="35" fillId="0" borderId="27" xfId="54" applyNumberFormat="1" applyFont="1" applyFill="1" applyBorder="1" applyAlignment="1">
      <alignment wrapText="1"/>
    </xf>
    <xf numFmtId="3" fontId="32" fillId="0" borderId="27" xfId="54" applyNumberFormat="1" applyFont="1" applyFill="1" applyBorder="1" applyAlignment="1">
      <alignment wrapText="1"/>
    </xf>
    <xf numFmtId="3" fontId="33" fillId="0" borderId="27" xfId="54" applyNumberFormat="1" applyFont="1" applyFill="1" applyBorder="1"/>
    <xf numFmtId="3" fontId="32" fillId="0" borderId="27" xfId="54" applyNumberFormat="1" applyFont="1" applyFill="1" applyBorder="1"/>
    <xf numFmtId="3" fontId="34" fillId="0" borderId="27" xfId="54" applyNumberFormat="1" applyFont="1" applyFill="1" applyBorder="1"/>
    <xf numFmtId="0" fontId="22" fillId="0" borderId="0" xfId="54" applyFont="1" applyFill="1" applyBorder="1"/>
    <xf numFmtId="0" fontId="32" fillId="0" borderId="0" xfId="54" applyFont="1" applyFill="1" applyBorder="1" applyAlignment="1"/>
    <xf numFmtId="0" fontId="34" fillId="0" borderId="0" xfId="54" applyFont="1" applyFill="1" applyBorder="1" applyAlignment="1">
      <alignment horizontal="center"/>
    </xf>
    <xf numFmtId="0" fontId="34" fillId="0" borderId="28" xfId="54" applyFont="1" applyFill="1" applyBorder="1" applyAlignment="1">
      <alignment horizontal="center"/>
    </xf>
    <xf numFmtId="0" fontId="22" fillId="0" borderId="28" xfId="54" applyFont="1" applyFill="1" applyBorder="1"/>
    <xf numFmtId="0" fontId="34" fillId="0" borderId="29" xfId="54" applyFont="1" applyFill="1" applyBorder="1" applyAlignment="1">
      <alignment horizontal="center"/>
    </xf>
    <xf numFmtId="0" fontId="34" fillId="0" borderId="30" xfId="54" applyFont="1" applyFill="1" applyBorder="1" applyAlignment="1">
      <alignment horizontal="center"/>
    </xf>
    <xf numFmtId="0" fontId="34" fillId="0" borderId="31" xfId="54" applyFont="1" applyFill="1" applyBorder="1" applyAlignment="1">
      <alignment horizontal="center"/>
    </xf>
    <xf numFmtId="0" fontId="32" fillId="0" borderId="19" xfId="54" applyFont="1" applyFill="1" applyBorder="1"/>
    <xf numFmtId="3" fontId="32" fillId="0" borderId="32" xfId="54" applyNumberFormat="1" applyFont="1" applyFill="1" applyBorder="1" applyAlignment="1">
      <alignment horizontal="right"/>
    </xf>
    <xf numFmtId="3" fontId="32" fillId="0" borderId="33" xfId="54" applyNumberFormat="1" applyFont="1" applyFill="1" applyBorder="1" applyAlignment="1">
      <alignment horizontal="center" wrapText="1"/>
    </xf>
    <xf numFmtId="0" fontId="32" fillId="0" borderId="33" xfId="54" applyFont="1" applyFill="1" applyBorder="1" applyAlignment="1">
      <alignment horizontal="center" wrapText="1"/>
    </xf>
    <xf numFmtId="0" fontId="32" fillId="0" borderId="34" xfId="54" applyFont="1" applyFill="1" applyBorder="1" applyAlignment="1">
      <alignment horizontal="center" wrapText="1"/>
    </xf>
    <xf numFmtId="0" fontId="34" fillId="0" borderId="22" xfId="54" applyFont="1" applyFill="1" applyBorder="1"/>
    <xf numFmtId="0" fontId="34" fillId="0" borderId="35" xfId="54" applyFont="1" applyFill="1" applyBorder="1" applyAlignment="1">
      <alignment horizontal="right"/>
    </xf>
    <xf numFmtId="0" fontId="34" fillId="0" borderId="36" xfId="54" applyFont="1" applyFill="1" applyBorder="1"/>
    <xf numFmtId="0" fontId="34" fillId="0" borderId="29" xfId="54" applyFont="1" applyFill="1" applyBorder="1"/>
    <xf numFmtId="0" fontId="34" fillId="0" borderId="37" xfId="54" applyFont="1" applyFill="1" applyBorder="1"/>
    <xf numFmtId="0" fontId="34" fillId="0" borderId="30" xfId="54" applyFont="1" applyFill="1" applyBorder="1"/>
    <xf numFmtId="3" fontId="34" fillId="0" borderId="21" xfId="54" applyNumberFormat="1" applyFont="1" applyFill="1" applyBorder="1"/>
    <xf numFmtId="3" fontId="34" fillId="0" borderId="24" xfId="54" applyNumberFormat="1" applyFont="1" applyFill="1" applyBorder="1"/>
    <xf numFmtId="0" fontId="34" fillId="0" borderId="15" xfId="54" applyFont="1" applyFill="1" applyBorder="1" applyAlignment="1">
      <alignment horizontal="center"/>
    </xf>
    <xf numFmtId="3" fontId="34" fillId="0" borderId="12" xfId="54" applyNumberFormat="1" applyFont="1" applyFill="1" applyBorder="1"/>
    <xf numFmtId="0" fontId="34" fillId="0" borderId="15" xfId="54" applyFont="1" applyFill="1" applyBorder="1" applyAlignment="1">
      <alignment wrapText="1"/>
    </xf>
    <xf numFmtId="0" fontId="34" fillId="0" borderId="10" xfId="54" applyFont="1" applyFill="1" applyBorder="1" applyAlignment="1">
      <alignment wrapText="1"/>
    </xf>
    <xf numFmtId="0" fontId="34" fillId="0" borderId="16" xfId="54" applyFont="1" applyFill="1" applyBorder="1" applyAlignment="1">
      <alignment wrapText="1"/>
    </xf>
    <xf numFmtId="0" fontId="32" fillId="0" borderId="17" xfId="54" quotePrefix="1" applyFont="1" applyFill="1" applyBorder="1" applyAlignment="1">
      <alignment wrapText="1"/>
    </xf>
    <xf numFmtId="3" fontId="35" fillId="0" borderId="21" xfId="54" applyNumberFormat="1" applyFont="1" applyFill="1" applyBorder="1" applyAlignment="1">
      <alignment wrapText="1"/>
    </xf>
    <xf numFmtId="0" fontId="33" fillId="0" borderId="0" xfId="54" applyFont="1" applyFill="1" applyBorder="1" applyAlignment="1"/>
    <xf numFmtId="3" fontId="34" fillId="0" borderId="28" xfId="54" applyNumberFormat="1" applyFont="1" applyFill="1" applyBorder="1" applyAlignment="1">
      <alignment horizontal="center"/>
    </xf>
    <xf numFmtId="3" fontId="34" fillId="0" borderId="29" xfId="54" applyNumberFormat="1" applyFont="1" applyFill="1" applyBorder="1" applyAlignment="1">
      <alignment horizontal="center"/>
    </xf>
    <xf numFmtId="3" fontId="34" fillId="0" borderId="30" xfId="54" applyNumberFormat="1" applyFont="1" applyFill="1" applyBorder="1" applyAlignment="1">
      <alignment horizontal="center"/>
    </xf>
    <xf numFmtId="1" fontId="34" fillId="0" borderId="38" xfId="54" applyNumberFormat="1" applyFont="1" applyFill="1" applyBorder="1" applyAlignment="1">
      <alignment horizontal="center" vertical="center"/>
    </xf>
    <xf numFmtId="0" fontId="34" fillId="0" borderId="18" xfId="54" applyFont="1" applyFill="1" applyBorder="1" applyAlignment="1">
      <alignment horizontal="center" vertical="center"/>
    </xf>
    <xf numFmtId="0" fontId="32" fillId="0" borderId="20" xfId="54" applyFont="1" applyFill="1" applyBorder="1" applyAlignment="1">
      <alignment horizontal="center" vertical="center"/>
    </xf>
    <xf numFmtId="0" fontId="34" fillId="0" borderId="23" xfId="54" applyFont="1" applyFill="1" applyBorder="1" applyAlignment="1">
      <alignment horizontal="center" vertical="center"/>
    </xf>
    <xf numFmtId="0" fontId="34" fillId="0" borderId="22" xfId="54" applyFont="1" applyFill="1" applyBorder="1" applyAlignment="1">
      <alignment horizontal="center"/>
    </xf>
    <xf numFmtId="0" fontId="34" fillId="0" borderId="35" xfId="54" applyFont="1" applyFill="1" applyBorder="1" applyAlignment="1">
      <alignment horizontal="center"/>
    </xf>
    <xf numFmtId="0" fontId="34" fillId="0" borderId="38" xfId="54" applyFont="1" applyFill="1" applyBorder="1"/>
    <xf numFmtId="0" fontId="34" fillId="0" borderId="13" xfId="54" applyFont="1" applyFill="1" applyBorder="1"/>
    <xf numFmtId="0" fontId="34" fillId="0" borderId="35" xfId="54" applyFont="1" applyFill="1" applyBorder="1"/>
    <xf numFmtId="0" fontId="34" fillId="0" borderId="16" xfId="54" applyFont="1" applyFill="1" applyBorder="1" applyAlignment="1">
      <alignment horizontal="center"/>
    </xf>
    <xf numFmtId="0" fontId="32" fillId="0" borderId="15" xfId="54" applyFont="1" applyFill="1" applyBorder="1" applyAlignment="1">
      <alignment horizontal="center"/>
    </xf>
    <xf numFmtId="0" fontId="33" fillId="0" borderId="15" xfId="54" applyFont="1" applyFill="1" applyBorder="1" applyAlignment="1">
      <alignment horizontal="center"/>
    </xf>
    <xf numFmtId="0" fontId="33" fillId="0" borderId="16" xfId="54" applyFont="1" applyFill="1" applyBorder="1" applyAlignment="1">
      <alignment horizontal="center"/>
    </xf>
    <xf numFmtId="0" fontId="33" fillId="0" borderId="21" xfId="54" applyFont="1" applyFill="1" applyBorder="1"/>
    <xf numFmtId="3" fontId="34" fillId="0" borderId="27" xfId="54" applyNumberFormat="1" applyFont="1" applyFill="1" applyBorder="1" applyAlignment="1">
      <alignment horizontal="right"/>
    </xf>
    <xf numFmtId="3" fontId="34" fillId="0" borderId="15" xfId="54" applyNumberFormat="1" applyFont="1" applyFill="1" applyBorder="1" applyAlignment="1">
      <alignment horizontal="right"/>
    </xf>
    <xf numFmtId="3" fontId="34" fillId="0" borderId="16" xfId="54" applyNumberFormat="1" applyFont="1" applyFill="1" applyBorder="1" applyAlignment="1">
      <alignment horizontal="right"/>
    </xf>
    <xf numFmtId="3" fontId="34" fillId="0" borderId="12" xfId="54" applyNumberFormat="1" applyFont="1" applyFill="1" applyBorder="1" applyAlignment="1">
      <alignment horizontal="right"/>
    </xf>
    <xf numFmtId="3" fontId="35" fillId="0" borderId="15" xfId="54" applyNumberFormat="1" applyFont="1" applyFill="1" applyBorder="1"/>
    <xf numFmtId="3" fontId="35" fillId="0" borderId="16" xfId="54" applyNumberFormat="1" applyFont="1" applyFill="1" applyBorder="1"/>
    <xf numFmtId="3" fontId="35" fillId="0" borderId="27" xfId="54" applyNumberFormat="1" applyFont="1" applyFill="1" applyBorder="1"/>
    <xf numFmtId="3" fontId="22" fillId="0" borderId="21" xfId="54" applyNumberFormat="1" applyFont="1" applyFill="1" applyBorder="1"/>
    <xf numFmtId="3" fontId="22" fillId="0" borderId="24" xfId="54" applyNumberFormat="1" applyFont="1" applyFill="1" applyBorder="1"/>
    <xf numFmtId="0" fontId="32" fillId="0" borderId="15" xfId="54" applyFont="1" applyFill="1" applyBorder="1" applyAlignment="1">
      <alignment horizontal="center" wrapText="1"/>
    </xf>
    <xf numFmtId="0" fontId="32" fillId="0" borderId="21" xfId="54" applyFont="1" applyFill="1" applyBorder="1" applyAlignment="1"/>
    <xf numFmtId="16" fontId="32" fillId="0" borderId="21" xfId="54" applyNumberFormat="1" applyFont="1" applyFill="1" applyBorder="1" applyAlignment="1">
      <alignment wrapText="1"/>
    </xf>
    <xf numFmtId="0" fontId="34" fillId="0" borderId="15" xfId="54" applyFont="1" applyFill="1" applyBorder="1" applyAlignment="1"/>
    <xf numFmtId="0" fontId="41" fillId="0" borderId="0" xfId="54" applyFont="1" applyFill="1" applyBorder="1" applyAlignment="1"/>
    <xf numFmtId="0" fontId="32" fillId="0" borderId="0" xfId="54" applyFont="1" applyAlignment="1">
      <alignment horizontal="right"/>
    </xf>
    <xf numFmtId="0" fontId="32" fillId="0" borderId="0" xfId="54" applyFont="1" applyAlignment="1"/>
    <xf numFmtId="0" fontId="33" fillId="0" borderId="0" xfId="54" applyFont="1" applyAlignment="1">
      <alignment horizontal="right"/>
    </xf>
    <xf numFmtId="0" fontId="40" fillId="0" borderId="0" xfId="51" applyFont="1" applyAlignment="1">
      <alignment horizontal="center" wrapText="1"/>
    </xf>
    <xf numFmtId="0" fontId="40" fillId="0" borderId="0" xfId="51" applyFont="1" applyFill="1" applyAlignment="1"/>
    <xf numFmtId="0" fontId="31" fillId="0" borderId="0" xfId="51" applyFont="1" applyAlignment="1">
      <alignment horizontal="right"/>
    </xf>
    <xf numFmtId="0" fontId="34" fillId="0" borderId="21" xfId="54" applyFont="1" applyFill="1" applyBorder="1" applyAlignment="1">
      <alignment wrapText="1"/>
    </xf>
    <xf numFmtId="0" fontId="2" fillId="0" borderId="0" xfId="51" applyFont="1" applyAlignment="1">
      <alignment horizontal="right"/>
    </xf>
    <xf numFmtId="1" fontId="34" fillId="0" borderId="39" xfId="54" applyNumberFormat="1" applyFont="1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34" fillId="0" borderId="21" xfId="54" applyFont="1" applyFill="1" applyBorder="1" applyAlignment="1"/>
    <xf numFmtId="0" fontId="0" fillId="0" borderId="27" xfId="0" applyFill="1" applyBorder="1" applyAlignment="1"/>
    <xf numFmtId="0" fontId="0" fillId="0" borderId="24" xfId="0" applyFill="1" applyBorder="1" applyAlignment="1"/>
    <xf numFmtId="0" fontId="2" fillId="0" borderId="40" xfId="51" applyFill="1" applyBorder="1" applyAlignment="1">
      <alignment horizontal="center"/>
    </xf>
    <xf numFmtId="0" fontId="2" fillId="0" borderId="41" xfId="51" applyFill="1" applyBorder="1" applyAlignment="1">
      <alignment horizontal="center"/>
    </xf>
    <xf numFmtId="0" fontId="26" fillId="0" borderId="42" xfId="54" applyFont="1" applyFill="1" applyBorder="1" applyAlignment="1">
      <alignment horizontal="center" vertical="center" wrapText="1"/>
    </xf>
    <xf numFmtId="0" fontId="26" fillId="0" borderId="27" xfId="54" applyFont="1" applyFill="1" applyBorder="1" applyAlignment="1">
      <alignment horizontal="center" vertical="center" wrapText="1"/>
    </xf>
    <xf numFmtId="0" fontId="26" fillId="0" borderId="12" xfId="54" applyFont="1" applyFill="1" applyBorder="1" applyAlignment="1">
      <alignment horizontal="center" vertical="center" wrapText="1"/>
    </xf>
    <xf numFmtId="0" fontId="28" fillId="0" borderId="42" xfId="54" applyFont="1" applyFill="1" applyBorder="1" applyAlignment="1">
      <alignment horizontal="center" vertical="center" wrapText="1"/>
    </xf>
    <xf numFmtId="0" fontId="28" fillId="0" borderId="27" xfId="54" applyFont="1" applyFill="1" applyBorder="1" applyAlignment="1">
      <alignment horizontal="center" vertical="center" wrapText="1"/>
    </xf>
    <xf numFmtId="0" fontId="28" fillId="0" borderId="12" xfId="54" applyFont="1" applyFill="1" applyBorder="1" applyAlignment="1">
      <alignment horizontal="center" vertical="center" wrapText="1"/>
    </xf>
    <xf numFmtId="0" fontId="27" fillId="0" borderId="0" xfId="54" applyFont="1" applyBorder="1" applyAlignment="1">
      <alignment horizontal="right"/>
    </xf>
    <xf numFmtId="0" fontId="31" fillId="0" borderId="0" xfId="52" applyFont="1" applyAlignment="1"/>
    <xf numFmtId="0" fontId="2" fillId="0" borderId="0" xfId="52" applyAlignment="1"/>
    <xf numFmtId="0" fontId="29" fillId="0" borderId="0" xfId="54" applyFont="1" applyBorder="1" applyAlignment="1">
      <alignment horizontal="center" wrapText="1"/>
    </xf>
    <xf numFmtId="0" fontId="42" fillId="0" borderId="0" xfId="53" applyFont="1" applyAlignment="1">
      <alignment horizontal="center" wrapText="1"/>
    </xf>
    <xf numFmtId="0" fontId="40" fillId="0" borderId="0" xfId="51" applyFont="1" applyAlignment="1">
      <alignment horizontal="center" wrapText="1"/>
    </xf>
    <xf numFmtId="0" fontId="42" fillId="0" borderId="0" xfId="53" applyFont="1" applyFill="1" applyAlignment="1">
      <alignment horizontal="center" vertical="center" wrapText="1"/>
    </xf>
    <xf numFmtId="0" fontId="40" fillId="0" borderId="0" xfId="51" applyFont="1" applyFill="1" applyAlignment="1"/>
  </cellXfs>
  <cellStyles count="61">
    <cellStyle name="20% - 1. jelölőszín" xfId="1" builtinId="30" customBuiltin="1"/>
    <cellStyle name="20% - 1. jelölőszín 2" xfId="2"/>
    <cellStyle name="20% - 2. jelölőszín" xfId="3" builtinId="34" customBuiltin="1"/>
    <cellStyle name="20% - 2. jelölőszín 2" xfId="4"/>
    <cellStyle name="20% - 3. jelölőszín" xfId="5" builtinId="38" customBuiltin="1"/>
    <cellStyle name="20% - 3. jelölőszín 2" xfId="6"/>
    <cellStyle name="20% - 4. jelölőszín" xfId="7" builtinId="42" customBuiltin="1"/>
    <cellStyle name="20% - 4. jelölőszín 2" xfId="8"/>
    <cellStyle name="20% - 5. jelölőszín" xfId="9" builtinId="46" customBuiltin="1"/>
    <cellStyle name="20% - 5. jelölőszín 2" xfId="10"/>
    <cellStyle name="20% - 6. jelölőszín" xfId="11" builtinId="50" customBuiltin="1"/>
    <cellStyle name="20% - 6. jelölőszín 2" xfId="12"/>
    <cellStyle name="40% - 1. jelölőszín" xfId="13" builtinId="31" customBuiltin="1"/>
    <cellStyle name="40% - 1. jelölőszín 2" xfId="14"/>
    <cellStyle name="40% - 2. jelölőszín" xfId="15" builtinId="35" customBuiltin="1"/>
    <cellStyle name="40% - 2. jelölőszín 2" xfId="16"/>
    <cellStyle name="40% - 3. jelölőszín" xfId="17" builtinId="39" customBuiltin="1"/>
    <cellStyle name="40% - 3. jelölőszín 2" xfId="18"/>
    <cellStyle name="40% - 4. jelölőszín" xfId="19" builtinId="43" customBuiltin="1"/>
    <cellStyle name="40% - 4. jelölőszín 2" xfId="20"/>
    <cellStyle name="40% - 5. jelölőszín" xfId="21" builtinId="47" customBuiltin="1"/>
    <cellStyle name="40% - 5. jelölőszín 2" xfId="22"/>
    <cellStyle name="40% - 6. jelölőszín" xfId="23" builtinId="51" customBuiltin="1"/>
    <cellStyle name="40% - 6. jelölőszín 2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Bevitel" xfId="31" builtinId="20" customBuiltin="1"/>
    <cellStyle name="Cím" xfId="32" builtinId="15" customBuiltin="1"/>
    <cellStyle name="Címsor 1" xfId="33" builtinId="16" customBuiltin="1"/>
    <cellStyle name="Címsor 2" xfId="34" builtinId="17" customBuiltin="1"/>
    <cellStyle name="Címsor 3" xfId="35" builtinId="18" customBuiltin="1"/>
    <cellStyle name="Címsor 4" xfId="36" builtinId="19" customBuiltin="1"/>
    <cellStyle name="Ellenőrzőcella" xfId="37" builtinId="23" customBuiltin="1"/>
    <cellStyle name="Figyelmeztetés" xfId="38" builtinId="11" customBuiltin="1"/>
    <cellStyle name="Hivatkozott cella" xfId="39" builtinId="24" customBuiltin="1"/>
    <cellStyle name="Jegyzet" xfId="40" builtinId="10" customBuiltin="1"/>
    <cellStyle name="Jelölőszín 1" xfId="41" builtinId="29" customBuiltin="1"/>
    <cellStyle name="Jelölőszín 2" xfId="42" builtinId="33" customBuiltin="1"/>
    <cellStyle name="Jelölőszín 3" xfId="43" builtinId="37" customBuiltin="1"/>
    <cellStyle name="Jelölőszín 4" xfId="44" builtinId="41" customBuiltin="1"/>
    <cellStyle name="Jelölőszín 5" xfId="45" builtinId="45" customBuiltin="1"/>
    <cellStyle name="Jelölőszín 6" xfId="46" builtinId="49" customBuiltin="1"/>
    <cellStyle name="Jó" xfId="47" builtinId="26" customBuiltin="1"/>
    <cellStyle name="Kimenet" xfId="48" builtinId="21" customBuiltin="1"/>
    <cellStyle name="Magyarázó szöveg" xfId="49" builtinId="53" customBuiltin="1"/>
    <cellStyle name="Normál" xfId="0" builtinId="0"/>
    <cellStyle name="Normál 2" xfId="50"/>
    <cellStyle name="Normál 2 2" xfId="51"/>
    <cellStyle name="Normál 3" xfId="52"/>
    <cellStyle name="Normál_2005. 4. számú melléklet" xfId="53"/>
    <cellStyle name="Normál_2009. ktv.rendelet" xfId="54"/>
    <cellStyle name="Normal_KTRSZJ" xfId="55"/>
    <cellStyle name="Összesen" xfId="56" builtinId="25" customBuiltin="1"/>
    <cellStyle name="Rossz" xfId="57" builtinId="27" customBuiltin="1"/>
    <cellStyle name="Semleges" xfId="58" builtinId="28" customBuiltin="1"/>
    <cellStyle name="Számítás" xfId="59" builtinId="22" customBuiltin="1"/>
    <cellStyle name="Százalék 2" xfId="6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8"/>
  <sheetViews>
    <sheetView tabSelected="1" view="pageBreakPreview" zoomScale="75" zoomScaleNormal="75" zoomScaleSheetLayoutView="75" workbookViewId="0">
      <pane ySplit="7" topLeftCell="A8" activePane="bottomLeft" state="frozen"/>
      <selection pane="bottomLeft" activeCell="C8" sqref="C8"/>
    </sheetView>
  </sheetViews>
  <sheetFormatPr defaultRowHeight="16.5" x14ac:dyDescent="0.25"/>
  <cols>
    <col min="1" max="1" width="5.42578125" style="7" customWidth="1"/>
    <col min="2" max="2" width="7.28515625" style="8" customWidth="1"/>
    <col min="3" max="3" width="61.28515625" style="31" customWidth="1"/>
    <col min="4" max="4" width="10.5703125" style="10" customWidth="1"/>
    <col min="5" max="5" width="10.42578125" style="10" customWidth="1"/>
    <col min="6" max="7" width="9.140625" style="10"/>
    <col min="8" max="8" width="10.5703125" style="10" customWidth="1"/>
    <col min="9" max="9" width="10.42578125" style="10" customWidth="1"/>
    <col min="10" max="11" width="9.140625" style="10"/>
    <col min="12" max="12" width="10.5703125" style="10" customWidth="1"/>
    <col min="13" max="13" width="10.42578125" style="10" customWidth="1"/>
    <col min="14" max="15" width="9.140625" style="10"/>
    <col min="16" max="16384" width="9.140625" style="9"/>
  </cols>
  <sheetData>
    <row r="1" spans="1:15" s="12" customFormat="1" x14ac:dyDescent="0.25">
      <c r="A1" s="169"/>
      <c r="B1" s="170"/>
      <c r="C1" s="170"/>
      <c r="D1" s="170"/>
      <c r="E1" s="170"/>
      <c r="F1" s="170"/>
      <c r="G1" s="170"/>
      <c r="H1" s="169"/>
      <c r="I1" s="169"/>
      <c r="J1" s="169"/>
      <c r="K1" s="78"/>
      <c r="L1" s="169"/>
      <c r="M1" s="169"/>
      <c r="N1" s="169"/>
      <c r="O1" s="78" t="s">
        <v>549</v>
      </c>
    </row>
    <row r="2" spans="1:15" s="12" customFormat="1" x14ac:dyDescent="0.25">
      <c r="A2" s="169"/>
      <c r="B2" s="170"/>
      <c r="C2" s="170"/>
      <c r="D2" s="170"/>
      <c r="E2" s="170"/>
      <c r="F2" s="170"/>
      <c r="G2" s="170"/>
      <c r="H2" s="169"/>
      <c r="I2" s="169"/>
      <c r="J2" s="169"/>
      <c r="K2" s="78"/>
      <c r="L2" s="169"/>
      <c r="M2" s="169"/>
      <c r="N2" s="169"/>
      <c r="O2" s="162" t="s">
        <v>534</v>
      </c>
    </row>
    <row r="3" spans="1:15" s="10" customFormat="1" x14ac:dyDescent="0.25">
      <c r="A3" s="171"/>
      <c r="B3" s="171"/>
      <c r="C3" s="171" t="s">
        <v>25</v>
      </c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</row>
    <row r="4" spans="1:15" s="10" customFormat="1" ht="17.25" thickBot="1" x14ac:dyDescent="0.3">
      <c r="A4" s="172"/>
      <c r="B4" s="172"/>
      <c r="C4" s="172" t="s">
        <v>365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</row>
    <row r="5" spans="1:15" s="10" customFormat="1" ht="17.25" thickBot="1" x14ac:dyDescent="0.3">
      <c r="A5" s="174"/>
      <c r="B5" s="175"/>
      <c r="C5" s="176"/>
      <c r="D5" s="237" t="s">
        <v>364</v>
      </c>
      <c r="E5" s="238"/>
      <c r="F5" s="238"/>
      <c r="G5" s="239"/>
      <c r="H5" s="237" t="s">
        <v>444</v>
      </c>
      <c r="I5" s="238"/>
      <c r="J5" s="238"/>
      <c r="K5" s="239"/>
      <c r="L5" s="237" t="s">
        <v>444</v>
      </c>
      <c r="M5" s="238"/>
      <c r="N5" s="238"/>
      <c r="O5" s="239"/>
    </row>
    <row r="6" spans="1:15" s="10" customFormat="1" ht="45.75" thickBot="1" x14ac:dyDescent="0.3">
      <c r="A6" s="48"/>
      <c r="B6" s="60"/>
      <c r="C6" s="177"/>
      <c r="D6" s="178" t="s">
        <v>49</v>
      </c>
      <c r="E6" s="179" t="s">
        <v>70</v>
      </c>
      <c r="F6" s="180" t="s">
        <v>71</v>
      </c>
      <c r="G6" s="181" t="s">
        <v>72</v>
      </c>
      <c r="H6" s="178" t="s">
        <v>49</v>
      </c>
      <c r="I6" s="179" t="s">
        <v>70</v>
      </c>
      <c r="J6" s="180" t="s">
        <v>71</v>
      </c>
      <c r="K6" s="181" t="s">
        <v>72</v>
      </c>
      <c r="L6" s="178" t="s">
        <v>49</v>
      </c>
      <c r="M6" s="179" t="s">
        <v>70</v>
      </c>
      <c r="N6" s="180" t="s">
        <v>71</v>
      </c>
      <c r="O6" s="181" t="s">
        <v>72</v>
      </c>
    </row>
    <row r="7" spans="1:15" s="10" customFormat="1" x14ac:dyDescent="0.25">
      <c r="A7" s="182" t="s">
        <v>26</v>
      </c>
      <c r="B7" s="183" t="s">
        <v>27</v>
      </c>
      <c r="C7" s="184" t="s">
        <v>28</v>
      </c>
      <c r="D7" s="185"/>
      <c r="E7" s="186"/>
      <c r="F7" s="186"/>
      <c r="G7" s="187"/>
      <c r="H7" s="185"/>
      <c r="I7" s="186"/>
      <c r="J7" s="186"/>
      <c r="K7" s="187"/>
      <c r="L7" s="185"/>
      <c r="M7" s="186"/>
      <c r="N7" s="186"/>
      <c r="O7" s="187"/>
    </row>
    <row r="8" spans="1:15" s="10" customFormat="1" x14ac:dyDescent="0.25">
      <c r="A8" s="24"/>
      <c r="B8" s="25"/>
      <c r="C8" s="26"/>
      <c r="D8" s="24"/>
      <c r="E8" s="31"/>
      <c r="F8" s="31"/>
      <c r="G8" s="32"/>
      <c r="H8" s="24"/>
      <c r="I8" s="31"/>
      <c r="J8" s="31"/>
      <c r="K8" s="32"/>
      <c r="L8" s="24"/>
      <c r="M8" s="31"/>
      <c r="N8" s="31"/>
      <c r="O8" s="32"/>
    </row>
    <row r="9" spans="1:15" s="10" customFormat="1" ht="29.25" x14ac:dyDescent="0.25">
      <c r="A9" s="27">
        <v>101</v>
      </c>
      <c r="B9" s="25"/>
      <c r="C9" s="235" t="s">
        <v>537</v>
      </c>
      <c r="D9" s="27"/>
      <c r="E9" s="34"/>
      <c r="F9" s="34"/>
      <c r="G9" s="107"/>
      <c r="H9" s="27"/>
      <c r="I9" s="34"/>
      <c r="J9" s="34"/>
      <c r="K9" s="107"/>
      <c r="L9" s="27"/>
      <c r="M9" s="34"/>
      <c r="N9" s="34"/>
      <c r="O9" s="107"/>
    </row>
    <row r="10" spans="1:15" s="10" customFormat="1" x14ac:dyDescent="0.25">
      <c r="A10" s="27"/>
      <c r="B10" s="25" t="s">
        <v>29</v>
      </c>
      <c r="C10" s="26" t="s">
        <v>182</v>
      </c>
      <c r="D10" s="24"/>
      <c r="E10" s="31"/>
      <c r="F10" s="31"/>
      <c r="G10" s="32"/>
      <c r="H10" s="24"/>
      <c r="I10" s="31"/>
      <c r="J10" s="31"/>
      <c r="K10" s="32"/>
      <c r="L10" s="24"/>
      <c r="M10" s="31"/>
      <c r="N10" s="31"/>
      <c r="O10" s="32"/>
    </row>
    <row r="11" spans="1:15" s="10" customFormat="1" x14ac:dyDescent="0.25">
      <c r="A11" s="27"/>
      <c r="B11" s="25"/>
      <c r="C11" s="26" t="s">
        <v>22</v>
      </c>
      <c r="D11" s="35"/>
      <c r="E11" s="30"/>
      <c r="F11" s="30"/>
      <c r="G11" s="104"/>
      <c r="H11" s="35"/>
      <c r="I11" s="30"/>
      <c r="J11" s="30"/>
      <c r="K11" s="104"/>
      <c r="L11" s="35">
        <v>934</v>
      </c>
      <c r="M11" s="30">
        <v>934</v>
      </c>
      <c r="N11" s="30"/>
      <c r="O11" s="104"/>
    </row>
    <row r="12" spans="1:15" s="10" customFormat="1" x14ac:dyDescent="0.25">
      <c r="A12" s="27"/>
      <c r="B12" s="25"/>
      <c r="C12" s="26" t="s">
        <v>99</v>
      </c>
      <c r="D12" s="35"/>
      <c r="E12" s="30"/>
      <c r="F12" s="30"/>
      <c r="G12" s="104"/>
      <c r="H12" s="35"/>
      <c r="I12" s="30"/>
      <c r="J12" s="30"/>
      <c r="K12" s="104"/>
      <c r="L12" s="35">
        <v>1389</v>
      </c>
      <c r="M12" s="30">
        <v>1389</v>
      </c>
      <c r="N12" s="30"/>
      <c r="O12" s="104"/>
    </row>
    <row r="13" spans="1:15" s="10" customFormat="1" x14ac:dyDescent="0.25">
      <c r="A13" s="27"/>
      <c r="B13" s="25"/>
      <c r="C13" s="38" t="s">
        <v>50</v>
      </c>
      <c r="D13" s="39">
        <f t="shared" ref="D13:O13" si="0">SUM(D11:D12)</f>
        <v>0</v>
      </c>
      <c r="E13" s="40">
        <f t="shared" si="0"/>
        <v>0</v>
      </c>
      <c r="F13" s="40">
        <f t="shared" si="0"/>
        <v>0</v>
      </c>
      <c r="G13" s="105">
        <f t="shared" si="0"/>
        <v>0</v>
      </c>
      <c r="H13" s="39">
        <f t="shared" si="0"/>
        <v>0</v>
      </c>
      <c r="I13" s="40">
        <f t="shared" si="0"/>
        <v>0</v>
      </c>
      <c r="J13" s="40">
        <f t="shared" si="0"/>
        <v>0</v>
      </c>
      <c r="K13" s="105">
        <f t="shared" si="0"/>
        <v>0</v>
      </c>
      <c r="L13" s="39">
        <f t="shared" si="0"/>
        <v>2323</v>
      </c>
      <c r="M13" s="40">
        <f t="shared" si="0"/>
        <v>2323</v>
      </c>
      <c r="N13" s="40">
        <f t="shared" si="0"/>
        <v>0</v>
      </c>
      <c r="O13" s="105">
        <f t="shared" si="0"/>
        <v>0</v>
      </c>
    </row>
    <row r="14" spans="1:15" s="10" customFormat="1" x14ac:dyDescent="0.25">
      <c r="A14" s="27"/>
      <c r="B14" s="25" t="s">
        <v>106</v>
      </c>
      <c r="C14" s="26" t="s">
        <v>61</v>
      </c>
      <c r="D14" s="35"/>
      <c r="E14" s="30"/>
      <c r="F14" s="30"/>
      <c r="G14" s="104"/>
      <c r="H14" s="35"/>
      <c r="I14" s="30"/>
      <c r="J14" s="30"/>
      <c r="K14" s="104"/>
      <c r="L14" s="35"/>
      <c r="M14" s="30"/>
      <c r="N14" s="30"/>
      <c r="O14" s="104"/>
    </row>
    <row r="15" spans="1:15" s="10" customFormat="1" x14ac:dyDescent="0.25">
      <c r="A15" s="27"/>
      <c r="B15" s="25"/>
      <c r="C15" s="26" t="s">
        <v>88</v>
      </c>
      <c r="D15" s="88"/>
      <c r="E15" s="30"/>
      <c r="F15" s="30"/>
      <c r="G15" s="110"/>
      <c r="H15" s="88"/>
      <c r="I15" s="30"/>
      <c r="J15" s="30"/>
      <c r="K15" s="110"/>
      <c r="L15" s="88"/>
      <c r="M15" s="30"/>
      <c r="N15" s="30"/>
      <c r="O15" s="110"/>
    </row>
    <row r="16" spans="1:15" s="10" customFormat="1" x14ac:dyDescent="0.25">
      <c r="A16" s="27"/>
      <c r="B16" s="25"/>
      <c r="C16" s="26" t="s">
        <v>411</v>
      </c>
      <c r="D16" s="88"/>
      <c r="E16" s="30"/>
      <c r="F16" s="30"/>
      <c r="G16" s="110"/>
      <c r="H16" s="88">
        <v>1332</v>
      </c>
      <c r="I16" s="30">
        <v>1332</v>
      </c>
      <c r="J16" s="30"/>
      <c r="K16" s="110"/>
      <c r="L16" s="88">
        <v>2498</v>
      </c>
      <c r="M16" s="30">
        <v>2498</v>
      </c>
      <c r="N16" s="30"/>
      <c r="O16" s="110"/>
    </row>
    <row r="17" spans="1:15" s="10" customFormat="1" x14ac:dyDescent="0.25">
      <c r="A17" s="27"/>
      <c r="B17" s="25"/>
      <c r="C17" s="26" t="s">
        <v>538</v>
      </c>
      <c r="D17" s="88"/>
      <c r="E17" s="30"/>
      <c r="F17" s="30"/>
      <c r="G17" s="110"/>
      <c r="H17" s="88">
        <v>100</v>
      </c>
      <c r="I17" s="30">
        <v>100</v>
      </c>
      <c r="J17" s="30"/>
      <c r="K17" s="110"/>
      <c r="L17" s="88">
        <v>100</v>
      </c>
      <c r="M17" s="30">
        <v>100</v>
      </c>
      <c r="N17" s="30"/>
      <c r="O17" s="110"/>
    </row>
    <row r="18" spans="1:15" s="10" customFormat="1" x14ac:dyDescent="0.25">
      <c r="A18" s="27"/>
      <c r="B18" s="25"/>
      <c r="C18" s="38" t="s">
        <v>50</v>
      </c>
      <c r="D18" s="90">
        <v>0</v>
      </c>
      <c r="E18" s="40">
        <v>0</v>
      </c>
      <c r="F18" s="40">
        <v>0</v>
      </c>
      <c r="G18" s="108">
        <v>0</v>
      </c>
      <c r="H18" s="90">
        <f>SUM(H16:H17)</f>
        <v>1432</v>
      </c>
      <c r="I18" s="40">
        <f>SUM(I16:I17)</f>
        <v>1432</v>
      </c>
      <c r="J18" s="40">
        <v>0</v>
      </c>
      <c r="K18" s="108">
        <v>0</v>
      </c>
      <c r="L18" s="90">
        <f>SUM(L16:L17)</f>
        <v>2598</v>
      </c>
      <c r="M18" s="40">
        <f>SUM(M16:M17)</f>
        <v>2598</v>
      </c>
      <c r="N18" s="40">
        <v>0</v>
      </c>
      <c r="O18" s="108">
        <v>0</v>
      </c>
    </row>
    <row r="19" spans="1:15" s="10" customFormat="1" x14ac:dyDescent="0.25">
      <c r="A19" s="27"/>
      <c r="B19" s="25" t="s">
        <v>43</v>
      </c>
      <c r="C19" s="45" t="s">
        <v>93</v>
      </c>
      <c r="D19" s="90"/>
      <c r="E19" s="40"/>
      <c r="F19" s="40"/>
      <c r="G19" s="108"/>
      <c r="H19" s="90"/>
      <c r="I19" s="40"/>
      <c r="J19" s="40"/>
      <c r="K19" s="166"/>
      <c r="L19" s="90"/>
      <c r="M19" s="40"/>
      <c r="N19" s="40"/>
      <c r="O19" s="166"/>
    </row>
    <row r="20" spans="1:15" s="10" customFormat="1" x14ac:dyDescent="0.25">
      <c r="A20" s="27"/>
      <c r="B20" s="25"/>
      <c r="C20" s="45" t="s">
        <v>122</v>
      </c>
      <c r="D20" s="90"/>
      <c r="E20" s="40"/>
      <c r="F20" s="40"/>
      <c r="G20" s="108"/>
      <c r="H20" s="90"/>
      <c r="I20" s="40"/>
      <c r="J20" s="40"/>
      <c r="K20" s="166"/>
      <c r="L20" s="90"/>
      <c r="M20" s="40"/>
      <c r="N20" s="40"/>
      <c r="O20" s="166"/>
    </row>
    <row r="21" spans="1:15" s="10" customFormat="1" x14ac:dyDescent="0.25">
      <c r="A21" s="27"/>
      <c r="B21" s="25"/>
      <c r="C21" s="26" t="s">
        <v>539</v>
      </c>
      <c r="D21" s="90"/>
      <c r="E21" s="40"/>
      <c r="F21" s="40"/>
      <c r="G21" s="108"/>
      <c r="H21" s="90"/>
      <c r="I21" s="40"/>
      <c r="J21" s="40"/>
      <c r="K21" s="166"/>
      <c r="L21" s="88">
        <v>30</v>
      </c>
      <c r="M21" s="30">
        <v>30</v>
      </c>
      <c r="N21" s="30"/>
      <c r="O21" s="167"/>
    </row>
    <row r="22" spans="1:15" s="10" customFormat="1" x14ac:dyDescent="0.25">
      <c r="A22" s="27"/>
      <c r="B22" s="25"/>
      <c r="C22" s="38" t="s">
        <v>50</v>
      </c>
      <c r="D22" s="90"/>
      <c r="E22" s="40"/>
      <c r="F22" s="40"/>
      <c r="G22" s="108"/>
      <c r="H22" s="90"/>
      <c r="I22" s="40"/>
      <c r="J22" s="40"/>
      <c r="K22" s="166"/>
      <c r="L22" s="90">
        <f>SUM(L21)</f>
        <v>30</v>
      </c>
      <c r="M22" s="40">
        <f>SUM(M21)</f>
        <v>30</v>
      </c>
      <c r="N22" s="40">
        <f>SUM(N21)</f>
        <v>0</v>
      </c>
      <c r="O22" s="166">
        <f>SUM(O21)</f>
        <v>0</v>
      </c>
    </row>
    <row r="23" spans="1:15" s="10" customFormat="1" x14ac:dyDescent="0.25">
      <c r="A23" s="24"/>
      <c r="B23" s="25"/>
      <c r="C23" s="29" t="s">
        <v>31</v>
      </c>
      <c r="D23" s="188">
        <f>D10+D14</f>
        <v>0</v>
      </c>
      <c r="E23" s="33">
        <f>E10+E14</f>
        <v>0</v>
      </c>
      <c r="F23" s="33">
        <f>F10+F14</f>
        <v>0</v>
      </c>
      <c r="G23" s="189">
        <f>G10+G14</f>
        <v>0</v>
      </c>
      <c r="H23" s="188">
        <f>SUM(H18)</f>
        <v>1432</v>
      </c>
      <c r="I23" s="33">
        <f>SUM(I18)</f>
        <v>1432</v>
      </c>
      <c r="J23" s="33">
        <f>J10+J18</f>
        <v>0</v>
      </c>
      <c r="K23" s="168">
        <f>K10+K18</f>
        <v>0</v>
      </c>
      <c r="L23" s="188">
        <f>L18+L22+L13</f>
        <v>4951</v>
      </c>
      <c r="M23" s="33">
        <f>M18+M22+M13</f>
        <v>4951</v>
      </c>
      <c r="N23" s="33">
        <f>N18+N22+N13</f>
        <v>0</v>
      </c>
      <c r="O23" s="168">
        <f>O18+O22+O13</f>
        <v>0</v>
      </c>
    </row>
    <row r="24" spans="1:15" s="21" customFormat="1" x14ac:dyDescent="0.25">
      <c r="A24" s="24"/>
      <c r="B24" s="28"/>
      <c r="C24" s="26"/>
      <c r="D24" s="24"/>
      <c r="E24" s="31"/>
      <c r="F24" s="31"/>
      <c r="G24" s="32"/>
      <c r="H24" s="24"/>
      <c r="I24" s="31"/>
      <c r="J24" s="31"/>
      <c r="K24" s="32"/>
      <c r="L24" s="24"/>
      <c r="M24" s="31"/>
      <c r="N24" s="31"/>
      <c r="O24" s="32"/>
    </row>
    <row r="25" spans="1:15" s="10" customFormat="1" x14ac:dyDescent="0.25">
      <c r="A25" s="27">
        <v>102</v>
      </c>
      <c r="B25" s="25"/>
      <c r="C25" s="29" t="s">
        <v>74</v>
      </c>
      <c r="D25" s="27"/>
      <c r="E25" s="34"/>
      <c r="F25" s="34"/>
      <c r="G25" s="107"/>
      <c r="H25" s="27"/>
      <c r="I25" s="34"/>
      <c r="J25" s="34"/>
      <c r="K25" s="107"/>
      <c r="L25" s="27"/>
      <c r="M25" s="34"/>
      <c r="N25" s="34"/>
      <c r="O25" s="107"/>
    </row>
    <row r="26" spans="1:15" s="10" customFormat="1" x14ac:dyDescent="0.25">
      <c r="A26" s="27"/>
      <c r="B26" s="25" t="s">
        <v>29</v>
      </c>
      <c r="C26" s="26" t="s">
        <v>182</v>
      </c>
      <c r="D26" s="35"/>
      <c r="E26" s="30"/>
      <c r="F26" s="30"/>
      <c r="G26" s="104"/>
      <c r="H26" s="35"/>
      <c r="I26" s="30"/>
      <c r="J26" s="30"/>
      <c r="K26" s="104"/>
      <c r="L26" s="35"/>
      <c r="M26" s="30"/>
      <c r="N26" s="30"/>
      <c r="O26" s="104"/>
    </row>
    <row r="27" spans="1:15" s="10" customFormat="1" x14ac:dyDescent="0.25">
      <c r="A27" s="27"/>
      <c r="B27" s="25"/>
      <c r="C27" s="26" t="s">
        <v>22</v>
      </c>
      <c r="D27" s="35">
        <v>3000</v>
      </c>
      <c r="E27" s="30">
        <v>3000</v>
      </c>
      <c r="F27" s="30"/>
      <c r="G27" s="104"/>
      <c r="H27" s="35">
        <v>3000</v>
      </c>
      <c r="I27" s="30">
        <v>3000</v>
      </c>
      <c r="J27" s="30"/>
      <c r="K27" s="104"/>
      <c r="L27" s="35">
        <v>2066</v>
      </c>
      <c r="M27" s="30">
        <v>2066</v>
      </c>
      <c r="N27" s="30"/>
      <c r="O27" s="104"/>
    </row>
    <row r="28" spans="1:15" s="10" customFormat="1" x14ac:dyDescent="0.25">
      <c r="A28" s="27"/>
      <c r="B28" s="25"/>
      <c r="C28" s="26" t="s">
        <v>99</v>
      </c>
      <c r="D28" s="35">
        <v>4500</v>
      </c>
      <c r="E28" s="30">
        <v>4500</v>
      </c>
      <c r="F28" s="30"/>
      <c r="G28" s="104"/>
      <c r="H28" s="35">
        <v>4500</v>
      </c>
      <c r="I28" s="30">
        <v>4500</v>
      </c>
      <c r="J28" s="30"/>
      <c r="K28" s="104"/>
      <c r="L28" s="35">
        <v>3111</v>
      </c>
      <c r="M28" s="30">
        <v>3111</v>
      </c>
      <c r="N28" s="30"/>
      <c r="O28" s="104"/>
    </row>
    <row r="29" spans="1:15" s="10" customFormat="1" x14ac:dyDescent="0.25">
      <c r="A29" s="27"/>
      <c r="B29" s="25"/>
      <c r="C29" s="38" t="s">
        <v>50</v>
      </c>
      <c r="D29" s="39">
        <f t="shared" ref="D29:K29" si="1">SUM(D27:D28)</f>
        <v>7500</v>
      </c>
      <c r="E29" s="40">
        <f t="shared" si="1"/>
        <v>7500</v>
      </c>
      <c r="F29" s="40">
        <f t="shared" si="1"/>
        <v>0</v>
      </c>
      <c r="G29" s="105">
        <f t="shared" si="1"/>
        <v>0</v>
      </c>
      <c r="H29" s="39">
        <f t="shared" si="1"/>
        <v>7500</v>
      </c>
      <c r="I29" s="40">
        <f t="shared" si="1"/>
        <v>7500</v>
      </c>
      <c r="J29" s="40">
        <f t="shared" si="1"/>
        <v>0</v>
      </c>
      <c r="K29" s="105">
        <f t="shared" si="1"/>
        <v>0</v>
      </c>
      <c r="L29" s="39">
        <f>SUM(L27:L28)</f>
        <v>5177</v>
      </c>
      <c r="M29" s="40">
        <f>SUM(M27:M28)</f>
        <v>5177</v>
      </c>
      <c r="N29" s="40">
        <f>SUM(N27:N28)</f>
        <v>0</v>
      </c>
      <c r="O29" s="105">
        <f>SUM(O27:O28)</f>
        <v>0</v>
      </c>
    </row>
    <row r="30" spans="1:15" s="10" customFormat="1" x14ac:dyDescent="0.25">
      <c r="A30" s="27"/>
      <c r="B30" s="25" t="s">
        <v>106</v>
      </c>
      <c r="C30" s="26" t="s">
        <v>61</v>
      </c>
      <c r="D30" s="35"/>
      <c r="E30" s="30"/>
      <c r="F30" s="30"/>
      <c r="G30" s="104"/>
      <c r="H30" s="35"/>
      <c r="I30" s="30"/>
      <c r="J30" s="30"/>
      <c r="K30" s="104"/>
      <c r="L30" s="35"/>
      <c r="M30" s="30"/>
      <c r="N30" s="30"/>
      <c r="O30" s="104"/>
    </row>
    <row r="31" spans="1:15" s="10" customFormat="1" x14ac:dyDescent="0.25">
      <c r="A31" s="27"/>
      <c r="B31" s="25"/>
      <c r="C31" s="26" t="s">
        <v>88</v>
      </c>
      <c r="D31" s="88"/>
      <c r="E31" s="30"/>
      <c r="F31" s="30"/>
      <c r="G31" s="110"/>
      <c r="H31" s="88"/>
      <c r="I31" s="30"/>
      <c r="J31" s="30"/>
      <c r="K31" s="110"/>
      <c r="L31" s="88"/>
      <c r="M31" s="30"/>
      <c r="N31" s="30"/>
      <c r="O31" s="110"/>
    </row>
    <row r="32" spans="1:15" s="10" customFormat="1" x14ac:dyDescent="0.25">
      <c r="A32" s="27"/>
      <c r="B32" s="25"/>
      <c r="C32" s="26" t="s">
        <v>411</v>
      </c>
      <c r="D32" s="88"/>
      <c r="E32" s="30"/>
      <c r="F32" s="30"/>
      <c r="G32" s="110"/>
      <c r="H32" s="88">
        <v>1186</v>
      </c>
      <c r="I32" s="30">
        <v>1186</v>
      </c>
      <c r="J32" s="30"/>
      <c r="K32" s="110"/>
      <c r="L32" s="88">
        <v>1186</v>
      </c>
      <c r="M32" s="30">
        <v>1186</v>
      </c>
      <c r="N32" s="30"/>
      <c r="O32" s="110"/>
    </row>
    <row r="33" spans="1:15" s="10" customFormat="1" x14ac:dyDescent="0.25">
      <c r="A33" s="27"/>
      <c r="B33" s="25"/>
      <c r="C33" s="38" t="s">
        <v>50</v>
      </c>
      <c r="D33" s="90">
        <v>0</v>
      </c>
      <c r="E33" s="40">
        <v>0</v>
      </c>
      <c r="F33" s="40">
        <v>0</v>
      </c>
      <c r="G33" s="108">
        <v>0</v>
      </c>
      <c r="H33" s="90">
        <f>SUM(H32)</f>
        <v>1186</v>
      </c>
      <c r="I33" s="40">
        <f>SUM(I32)</f>
        <v>1186</v>
      </c>
      <c r="J33" s="40">
        <v>0</v>
      </c>
      <c r="K33" s="108">
        <v>0</v>
      </c>
      <c r="L33" s="90">
        <f>SUM(L32)</f>
        <v>1186</v>
      </c>
      <c r="M33" s="40">
        <f>SUM(M32)</f>
        <v>1186</v>
      </c>
      <c r="N33" s="40">
        <v>0</v>
      </c>
      <c r="O33" s="108">
        <v>0</v>
      </c>
    </row>
    <row r="34" spans="1:15" s="10" customFormat="1" x14ac:dyDescent="0.25">
      <c r="A34" s="24"/>
      <c r="B34" s="25"/>
      <c r="C34" s="29" t="s">
        <v>54</v>
      </c>
      <c r="D34" s="188">
        <f>D29+D30</f>
        <v>7500</v>
      </c>
      <c r="E34" s="33">
        <f>E29+E30</f>
        <v>7500</v>
      </c>
      <c r="F34" s="33">
        <f>F29+F30</f>
        <v>0</v>
      </c>
      <c r="G34" s="168">
        <f>G29+G30</f>
        <v>0</v>
      </c>
      <c r="H34" s="188">
        <f t="shared" ref="H34:O34" si="2">H29+H33</f>
        <v>8686</v>
      </c>
      <c r="I34" s="33">
        <f t="shared" si="2"/>
        <v>8686</v>
      </c>
      <c r="J34" s="33">
        <f t="shared" si="2"/>
        <v>0</v>
      </c>
      <c r="K34" s="168">
        <f t="shared" si="2"/>
        <v>0</v>
      </c>
      <c r="L34" s="188">
        <f t="shared" si="2"/>
        <v>6363</v>
      </c>
      <c r="M34" s="33">
        <f t="shared" si="2"/>
        <v>6363</v>
      </c>
      <c r="N34" s="33">
        <f t="shared" si="2"/>
        <v>0</v>
      </c>
      <c r="O34" s="168">
        <f t="shared" si="2"/>
        <v>0</v>
      </c>
    </row>
    <row r="35" spans="1:15" s="21" customFormat="1" x14ac:dyDescent="0.25">
      <c r="A35" s="27"/>
      <c r="B35" s="28"/>
      <c r="C35" s="26"/>
      <c r="D35" s="24"/>
      <c r="E35" s="31"/>
      <c r="F35" s="31"/>
      <c r="G35" s="32"/>
      <c r="H35" s="24"/>
      <c r="I35" s="31"/>
      <c r="J35" s="31"/>
      <c r="K35" s="32"/>
      <c r="L35" s="24"/>
      <c r="M35" s="31"/>
      <c r="N35" s="31"/>
      <c r="O35" s="32"/>
    </row>
    <row r="36" spans="1:15" s="10" customFormat="1" x14ac:dyDescent="0.25">
      <c r="A36" s="27">
        <v>103</v>
      </c>
      <c r="B36" s="25"/>
      <c r="C36" s="29" t="s">
        <v>76</v>
      </c>
      <c r="D36" s="27"/>
      <c r="E36" s="34"/>
      <c r="F36" s="34"/>
      <c r="G36" s="107"/>
      <c r="H36" s="27"/>
      <c r="I36" s="34"/>
      <c r="J36" s="34"/>
      <c r="K36" s="107"/>
      <c r="L36" s="27"/>
      <c r="M36" s="34"/>
      <c r="N36" s="34"/>
      <c r="O36" s="107"/>
    </row>
    <row r="37" spans="1:15" s="10" customFormat="1" x14ac:dyDescent="0.25">
      <c r="A37" s="27"/>
      <c r="B37" s="25" t="s">
        <v>29</v>
      </c>
      <c r="C37" s="26" t="s">
        <v>182</v>
      </c>
      <c r="D37" s="35">
        <v>80000</v>
      </c>
      <c r="E37" s="30">
        <v>80000</v>
      </c>
      <c r="F37" s="30"/>
      <c r="G37" s="104"/>
      <c r="H37" s="35">
        <v>80000</v>
      </c>
      <c r="I37" s="30">
        <v>80000</v>
      </c>
      <c r="J37" s="30"/>
      <c r="K37" s="104"/>
      <c r="L37" s="35">
        <v>80000</v>
      </c>
      <c r="M37" s="30">
        <v>80000</v>
      </c>
      <c r="N37" s="30"/>
      <c r="O37" s="104"/>
    </row>
    <row r="38" spans="1:15" s="10" customFormat="1" x14ac:dyDescent="0.25">
      <c r="A38" s="27"/>
      <c r="B38" s="25" t="s">
        <v>106</v>
      </c>
      <c r="C38" s="26" t="s">
        <v>61</v>
      </c>
      <c r="D38" s="35">
        <v>0</v>
      </c>
      <c r="E38" s="30">
        <v>0</v>
      </c>
      <c r="F38" s="30">
        <v>0</v>
      </c>
      <c r="G38" s="104">
        <v>0</v>
      </c>
      <c r="H38" s="35">
        <v>0</v>
      </c>
      <c r="I38" s="30">
        <v>0</v>
      </c>
      <c r="J38" s="30">
        <v>0</v>
      </c>
      <c r="K38" s="104">
        <v>0</v>
      </c>
      <c r="L38" s="35">
        <v>0</v>
      </c>
      <c r="M38" s="30">
        <v>0</v>
      </c>
      <c r="N38" s="30">
        <v>0</v>
      </c>
      <c r="O38" s="104">
        <v>0</v>
      </c>
    </row>
    <row r="39" spans="1:15" s="10" customFormat="1" x14ac:dyDescent="0.25">
      <c r="A39" s="27"/>
      <c r="B39" s="25"/>
      <c r="C39" s="26" t="s">
        <v>88</v>
      </c>
      <c r="D39" s="88"/>
      <c r="E39" s="30"/>
      <c r="F39" s="30"/>
      <c r="G39" s="110"/>
      <c r="H39" s="88"/>
      <c r="I39" s="30"/>
      <c r="J39" s="30"/>
      <c r="K39" s="110"/>
      <c r="L39" s="88"/>
      <c r="M39" s="30"/>
      <c r="N39" s="30"/>
      <c r="O39" s="110"/>
    </row>
    <row r="40" spans="1:15" s="10" customFormat="1" x14ac:dyDescent="0.25">
      <c r="A40" s="27"/>
      <c r="B40" s="25"/>
      <c r="C40" s="26" t="s">
        <v>411</v>
      </c>
      <c r="D40" s="88"/>
      <c r="E40" s="30"/>
      <c r="F40" s="30"/>
      <c r="G40" s="110"/>
      <c r="H40" s="88">
        <v>3977</v>
      </c>
      <c r="I40" s="30">
        <v>3977</v>
      </c>
      <c r="J40" s="30"/>
      <c r="K40" s="110"/>
      <c r="L40" s="88">
        <v>5547</v>
      </c>
      <c r="M40" s="30">
        <v>5547</v>
      </c>
      <c r="N40" s="30"/>
      <c r="O40" s="110"/>
    </row>
    <row r="41" spans="1:15" s="10" customFormat="1" x14ac:dyDescent="0.25">
      <c r="A41" s="27"/>
      <c r="B41" s="25"/>
      <c r="C41" s="38" t="s">
        <v>50</v>
      </c>
      <c r="D41" s="90"/>
      <c r="E41" s="40"/>
      <c r="F41" s="40"/>
      <c r="G41" s="108"/>
      <c r="H41" s="90">
        <f>SUM(H40)</f>
        <v>3977</v>
      </c>
      <c r="I41" s="40">
        <f>SUM(I40)</f>
        <v>3977</v>
      </c>
      <c r="J41" s="40"/>
      <c r="K41" s="108"/>
      <c r="L41" s="90">
        <f>SUM(L40)</f>
        <v>5547</v>
      </c>
      <c r="M41" s="40">
        <f>SUM(M40)</f>
        <v>5547</v>
      </c>
      <c r="N41" s="40"/>
      <c r="O41" s="108"/>
    </row>
    <row r="42" spans="1:15" s="10" customFormat="1" x14ac:dyDescent="0.25">
      <c r="A42" s="24"/>
      <c r="B42" s="25"/>
      <c r="C42" s="29" t="s">
        <v>42</v>
      </c>
      <c r="D42" s="188">
        <f>D37+D38</f>
        <v>80000</v>
      </c>
      <c r="E42" s="33">
        <f>E37+E38</f>
        <v>80000</v>
      </c>
      <c r="F42" s="33">
        <f>F37+F38</f>
        <v>0</v>
      </c>
      <c r="G42" s="168">
        <f>G37+G38</f>
        <v>0</v>
      </c>
      <c r="H42" s="188">
        <f t="shared" ref="H42:O42" si="3">H37+H41</f>
        <v>83977</v>
      </c>
      <c r="I42" s="33">
        <f t="shared" si="3"/>
        <v>83977</v>
      </c>
      <c r="J42" s="33">
        <f t="shared" si="3"/>
        <v>0</v>
      </c>
      <c r="K42" s="168">
        <f t="shared" si="3"/>
        <v>0</v>
      </c>
      <c r="L42" s="188">
        <f t="shared" si="3"/>
        <v>85547</v>
      </c>
      <c r="M42" s="33">
        <f t="shared" si="3"/>
        <v>85547</v>
      </c>
      <c r="N42" s="33">
        <f t="shared" si="3"/>
        <v>0</v>
      </c>
      <c r="O42" s="168">
        <f t="shared" si="3"/>
        <v>0</v>
      </c>
    </row>
    <row r="43" spans="1:15" s="21" customFormat="1" x14ac:dyDescent="0.25">
      <c r="A43" s="24"/>
      <c r="B43" s="28"/>
      <c r="C43" s="26" t="s">
        <v>24</v>
      </c>
      <c r="D43" s="24"/>
      <c r="E43" s="31"/>
      <c r="F43" s="31"/>
      <c r="G43" s="32"/>
      <c r="H43" s="24"/>
      <c r="I43" s="31"/>
      <c r="J43" s="31"/>
      <c r="K43" s="32"/>
      <c r="L43" s="24"/>
      <c r="M43" s="31"/>
      <c r="N43" s="31"/>
      <c r="O43" s="32"/>
    </row>
    <row r="44" spans="1:15" s="10" customFormat="1" x14ac:dyDescent="0.25">
      <c r="A44" s="27">
        <v>104</v>
      </c>
      <c r="B44" s="25"/>
      <c r="C44" s="29" t="s">
        <v>450</v>
      </c>
      <c r="D44" s="27"/>
      <c r="E44" s="34"/>
      <c r="F44" s="34"/>
      <c r="G44" s="107"/>
      <c r="H44" s="27"/>
      <c r="I44" s="34"/>
      <c r="J44" s="34"/>
      <c r="K44" s="107"/>
      <c r="L44" s="27"/>
      <c r="M44" s="34"/>
      <c r="N44" s="34"/>
      <c r="O44" s="107"/>
    </row>
    <row r="45" spans="1:15" s="10" customFormat="1" x14ac:dyDescent="0.25">
      <c r="A45" s="24"/>
      <c r="B45" s="25" t="s">
        <v>29</v>
      </c>
      <c r="C45" s="26" t="s">
        <v>182</v>
      </c>
      <c r="D45" s="35">
        <v>2000</v>
      </c>
      <c r="E45" s="30">
        <v>2000</v>
      </c>
      <c r="F45" s="30"/>
      <c r="G45" s="104"/>
      <c r="H45" s="35">
        <v>2000</v>
      </c>
      <c r="I45" s="30">
        <v>2000</v>
      </c>
      <c r="J45" s="30"/>
      <c r="K45" s="104"/>
      <c r="L45" s="35">
        <v>2000</v>
      </c>
      <c r="M45" s="30">
        <v>2000</v>
      </c>
      <c r="N45" s="30"/>
      <c r="O45" s="104"/>
    </row>
    <row r="46" spans="1:15" s="10" customFormat="1" x14ac:dyDescent="0.25">
      <c r="A46" s="27"/>
      <c r="B46" s="25" t="s">
        <v>106</v>
      </c>
      <c r="C46" s="26" t="s">
        <v>61</v>
      </c>
      <c r="D46" s="35">
        <v>0</v>
      </c>
      <c r="E46" s="30">
        <v>0</v>
      </c>
      <c r="F46" s="30">
        <v>0</v>
      </c>
      <c r="G46" s="104">
        <v>0</v>
      </c>
      <c r="H46" s="35">
        <v>0</v>
      </c>
      <c r="I46" s="30">
        <v>0</v>
      </c>
      <c r="J46" s="30">
        <v>0</v>
      </c>
      <c r="K46" s="104">
        <v>0</v>
      </c>
      <c r="L46" s="35">
        <v>0</v>
      </c>
      <c r="M46" s="30">
        <v>0</v>
      </c>
      <c r="N46" s="30">
        <v>0</v>
      </c>
      <c r="O46" s="104">
        <v>0</v>
      </c>
    </row>
    <row r="47" spans="1:15" s="10" customFormat="1" x14ac:dyDescent="0.25">
      <c r="A47" s="27"/>
      <c r="B47" s="25"/>
      <c r="C47" s="26" t="s">
        <v>88</v>
      </c>
      <c r="D47" s="88"/>
      <c r="E47" s="30"/>
      <c r="F47" s="30"/>
      <c r="G47" s="110"/>
      <c r="H47" s="88"/>
      <c r="I47" s="30"/>
      <c r="J47" s="30"/>
      <c r="K47" s="110"/>
      <c r="L47" s="88"/>
      <c r="M47" s="30"/>
      <c r="N47" s="30"/>
      <c r="O47" s="110"/>
    </row>
    <row r="48" spans="1:15" s="10" customFormat="1" x14ac:dyDescent="0.25">
      <c r="A48" s="27"/>
      <c r="B48" s="25"/>
      <c r="C48" s="26" t="s">
        <v>411</v>
      </c>
      <c r="D48" s="88"/>
      <c r="E48" s="30"/>
      <c r="F48" s="30"/>
      <c r="G48" s="110"/>
      <c r="H48" s="88">
        <v>3965</v>
      </c>
      <c r="I48" s="30">
        <v>3965</v>
      </c>
      <c r="J48" s="30"/>
      <c r="K48" s="110"/>
      <c r="L48" s="88">
        <v>5391</v>
      </c>
      <c r="M48" s="30">
        <v>5391</v>
      </c>
      <c r="N48" s="30"/>
      <c r="O48" s="110"/>
    </row>
    <row r="49" spans="1:15" s="10" customFormat="1" x14ac:dyDescent="0.25">
      <c r="A49" s="27"/>
      <c r="B49" s="25"/>
      <c r="C49" s="38" t="s">
        <v>50</v>
      </c>
      <c r="D49" s="90"/>
      <c r="E49" s="40"/>
      <c r="F49" s="40"/>
      <c r="G49" s="108"/>
      <c r="H49" s="90">
        <f>SUM(H48)</f>
        <v>3965</v>
      </c>
      <c r="I49" s="40">
        <f>SUM(I48)</f>
        <v>3965</v>
      </c>
      <c r="J49" s="40"/>
      <c r="K49" s="108"/>
      <c r="L49" s="90">
        <f>SUM(L48)</f>
        <v>5391</v>
      </c>
      <c r="M49" s="40">
        <f>SUM(M48)</f>
        <v>5391</v>
      </c>
      <c r="N49" s="40"/>
      <c r="O49" s="108"/>
    </row>
    <row r="50" spans="1:15" s="10" customFormat="1" x14ac:dyDescent="0.25">
      <c r="A50" s="24"/>
      <c r="B50" s="25"/>
      <c r="C50" s="29" t="s">
        <v>32</v>
      </c>
      <c r="D50" s="188">
        <f>D45+D46</f>
        <v>2000</v>
      </c>
      <c r="E50" s="33">
        <f>E45+E46</f>
        <v>2000</v>
      </c>
      <c r="F50" s="33">
        <f>F45+F46</f>
        <v>0</v>
      </c>
      <c r="G50" s="168">
        <f>G45+G46</f>
        <v>0</v>
      </c>
      <c r="H50" s="188">
        <f t="shared" ref="H50:O50" si="4">H45+H49</f>
        <v>5965</v>
      </c>
      <c r="I50" s="33">
        <f t="shared" si="4"/>
        <v>5965</v>
      </c>
      <c r="J50" s="33">
        <f t="shared" si="4"/>
        <v>0</v>
      </c>
      <c r="K50" s="168">
        <f t="shared" si="4"/>
        <v>0</v>
      </c>
      <c r="L50" s="188">
        <f t="shared" si="4"/>
        <v>7391</v>
      </c>
      <c r="M50" s="33">
        <f t="shared" si="4"/>
        <v>7391</v>
      </c>
      <c r="N50" s="33">
        <f t="shared" si="4"/>
        <v>0</v>
      </c>
      <c r="O50" s="168">
        <f t="shared" si="4"/>
        <v>0</v>
      </c>
    </row>
    <row r="51" spans="1:15" s="10" customFormat="1" ht="17.25" customHeight="1" x14ac:dyDescent="0.25">
      <c r="A51" s="24"/>
      <c r="B51" s="25"/>
      <c r="C51" s="26"/>
      <c r="D51" s="24"/>
      <c r="E51" s="31"/>
      <c r="F51" s="31"/>
      <c r="G51" s="32"/>
      <c r="H51" s="24"/>
      <c r="I51" s="31"/>
      <c r="J51" s="31"/>
      <c r="K51" s="32"/>
      <c r="L51" s="24"/>
      <c r="M51" s="31"/>
      <c r="N51" s="31"/>
      <c r="O51" s="32"/>
    </row>
    <row r="52" spans="1:15" s="10" customFormat="1" ht="29.25" customHeight="1" x14ac:dyDescent="0.25">
      <c r="A52" s="27"/>
      <c r="B52" s="28"/>
      <c r="C52" s="29" t="s">
        <v>75</v>
      </c>
      <c r="D52" s="82">
        <f t="shared" ref="D52:K52" si="5">D23+D34+D42+D50</f>
        <v>89500</v>
      </c>
      <c r="E52" s="33">
        <f t="shared" si="5"/>
        <v>89500</v>
      </c>
      <c r="F52" s="33">
        <f t="shared" si="5"/>
        <v>0</v>
      </c>
      <c r="G52" s="103">
        <f t="shared" si="5"/>
        <v>0</v>
      </c>
      <c r="H52" s="82">
        <f t="shared" si="5"/>
        <v>100060</v>
      </c>
      <c r="I52" s="33">
        <f t="shared" si="5"/>
        <v>100060</v>
      </c>
      <c r="J52" s="33">
        <f t="shared" si="5"/>
        <v>0</v>
      </c>
      <c r="K52" s="103">
        <f t="shared" si="5"/>
        <v>0</v>
      </c>
      <c r="L52" s="82">
        <f>L23+L34+L42+L50</f>
        <v>104252</v>
      </c>
      <c r="M52" s="33">
        <f>M23+M34+M42+M50</f>
        <v>104252</v>
      </c>
      <c r="N52" s="33">
        <f>N23+N34+N42+N50</f>
        <v>0</v>
      </c>
      <c r="O52" s="103">
        <f>O23+O34+O42+O50</f>
        <v>0</v>
      </c>
    </row>
    <row r="53" spans="1:15" s="10" customFormat="1" x14ac:dyDescent="0.25">
      <c r="A53" s="24"/>
      <c r="B53" s="25"/>
      <c r="C53" s="26"/>
      <c r="D53" s="24"/>
      <c r="E53" s="31"/>
      <c r="F53" s="31"/>
      <c r="G53" s="32"/>
      <c r="H53" s="24"/>
      <c r="I53" s="31"/>
      <c r="J53" s="31"/>
      <c r="K53" s="32"/>
      <c r="L53" s="24"/>
      <c r="M53" s="31"/>
      <c r="N53" s="31"/>
      <c r="O53" s="32"/>
    </row>
    <row r="54" spans="1:15" s="10" customFormat="1" x14ac:dyDescent="0.25">
      <c r="A54" s="190">
        <v>105</v>
      </c>
      <c r="B54" s="42"/>
      <c r="C54" s="29" t="s">
        <v>77</v>
      </c>
      <c r="D54" s="82"/>
      <c r="E54" s="33"/>
      <c r="F54" s="33"/>
      <c r="G54" s="103"/>
      <c r="H54" s="82"/>
      <c r="I54" s="33"/>
      <c r="J54" s="33"/>
      <c r="K54" s="103"/>
      <c r="L54" s="82"/>
      <c r="M54" s="33"/>
      <c r="N54" s="33"/>
      <c r="O54" s="103"/>
    </row>
    <row r="55" spans="1:15" s="10" customFormat="1" x14ac:dyDescent="0.25">
      <c r="A55" s="27"/>
      <c r="B55" s="25" t="s">
        <v>29</v>
      </c>
      <c r="C55" s="26" t="s">
        <v>182</v>
      </c>
      <c r="D55" s="35"/>
      <c r="E55" s="30"/>
      <c r="F55" s="30"/>
      <c r="G55" s="104"/>
      <c r="H55" s="35"/>
      <c r="I55" s="30"/>
      <c r="J55" s="30"/>
      <c r="K55" s="104"/>
      <c r="L55" s="35"/>
      <c r="M55" s="30"/>
      <c r="N55" s="30"/>
      <c r="O55" s="104"/>
    </row>
    <row r="56" spans="1:15" s="10" customFormat="1" x14ac:dyDescent="0.25">
      <c r="A56" s="27"/>
      <c r="B56" s="25"/>
      <c r="C56" s="26" t="s">
        <v>183</v>
      </c>
      <c r="D56" s="35">
        <v>15000</v>
      </c>
      <c r="E56" s="30">
        <v>15000</v>
      </c>
      <c r="F56" s="30"/>
      <c r="G56" s="104"/>
      <c r="H56" s="35">
        <v>15000</v>
      </c>
      <c r="I56" s="30">
        <v>15000</v>
      </c>
      <c r="J56" s="30"/>
      <c r="K56" s="104"/>
      <c r="L56" s="35">
        <v>15000</v>
      </c>
      <c r="M56" s="30">
        <v>15000</v>
      </c>
      <c r="N56" s="30"/>
      <c r="O56" s="104"/>
    </row>
    <row r="57" spans="1:15" s="10" customFormat="1" x14ac:dyDescent="0.25">
      <c r="A57" s="27"/>
      <c r="B57" s="25"/>
      <c r="C57" s="26" t="s">
        <v>184</v>
      </c>
      <c r="D57" s="35">
        <v>0</v>
      </c>
      <c r="E57" s="30">
        <v>0</v>
      </c>
      <c r="F57" s="30"/>
      <c r="G57" s="104"/>
      <c r="H57" s="35">
        <v>0</v>
      </c>
      <c r="I57" s="30">
        <v>0</v>
      </c>
      <c r="J57" s="30"/>
      <c r="K57" s="104"/>
      <c r="L57" s="35">
        <v>0</v>
      </c>
      <c r="M57" s="30">
        <v>0</v>
      </c>
      <c r="N57" s="30"/>
      <c r="O57" s="104"/>
    </row>
    <row r="58" spans="1:15" s="22" customFormat="1" x14ac:dyDescent="0.25">
      <c r="A58" s="36"/>
      <c r="B58" s="37"/>
      <c r="C58" s="38" t="s">
        <v>50</v>
      </c>
      <c r="D58" s="39">
        <f t="shared" ref="D58:O58" si="6">SUM(D56:D57)</f>
        <v>15000</v>
      </c>
      <c r="E58" s="40">
        <f t="shared" si="6"/>
        <v>15000</v>
      </c>
      <c r="F58" s="40">
        <f t="shared" si="6"/>
        <v>0</v>
      </c>
      <c r="G58" s="105">
        <f t="shared" si="6"/>
        <v>0</v>
      </c>
      <c r="H58" s="39">
        <f t="shared" si="6"/>
        <v>15000</v>
      </c>
      <c r="I58" s="40">
        <f t="shared" si="6"/>
        <v>15000</v>
      </c>
      <c r="J58" s="40">
        <f t="shared" si="6"/>
        <v>0</v>
      </c>
      <c r="K58" s="105">
        <f t="shared" si="6"/>
        <v>0</v>
      </c>
      <c r="L58" s="39">
        <f t="shared" si="6"/>
        <v>15000</v>
      </c>
      <c r="M58" s="40">
        <f t="shared" si="6"/>
        <v>15000</v>
      </c>
      <c r="N58" s="40">
        <f t="shared" si="6"/>
        <v>0</v>
      </c>
      <c r="O58" s="105">
        <f t="shared" si="6"/>
        <v>0</v>
      </c>
    </row>
    <row r="59" spans="1:15" s="10" customFormat="1" x14ac:dyDescent="0.25">
      <c r="A59" s="27"/>
      <c r="B59" s="25" t="s">
        <v>106</v>
      </c>
      <c r="C59" s="26" t="s">
        <v>61</v>
      </c>
      <c r="D59" s="35"/>
      <c r="E59" s="30"/>
      <c r="F59" s="30"/>
      <c r="G59" s="104"/>
      <c r="H59" s="35"/>
      <c r="I59" s="30"/>
      <c r="J59" s="30"/>
      <c r="K59" s="104"/>
      <c r="L59" s="35"/>
      <c r="M59" s="30"/>
      <c r="N59" s="30"/>
      <c r="O59" s="104"/>
    </row>
    <row r="60" spans="1:15" s="10" customFormat="1" x14ac:dyDescent="0.25">
      <c r="A60" s="27"/>
      <c r="B60" s="25"/>
      <c r="C60" s="26" t="s">
        <v>88</v>
      </c>
      <c r="D60" s="35"/>
      <c r="E60" s="30"/>
      <c r="F60" s="30"/>
      <c r="G60" s="104"/>
      <c r="H60" s="35"/>
      <c r="I60" s="30"/>
      <c r="J60" s="30"/>
      <c r="K60" s="104"/>
      <c r="L60" s="35"/>
      <c r="M60" s="30"/>
      <c r="N60" s="30"/>
      <c r="O60" s="104"/>
    </row>
    <row r="61" spans="1:15" s="10" customFormat="1" x14ac:dyDescent="0.25">
      <c r="A61" s="27"/>
      <c r="B61" s="25"/>
      <c r="C61" s="26" t="s">
        <v>411</v>
      </c>
      <c r="D61" s="35">
        <v>7601</v>
      </c>
      <c r="E61" s="30">
        <v>7601</v>
      </c>
      <c r="F61" s="30"/>
      <c r="G61" s="104"/>
      <c r="H61" s="35">
        <v>7601</v>
      </c>
      <c r="I61" s="30">
        <v>7601</v>
      </c>
      <c r="J61" s="30"/>
      <c r="K61" s="104"/>
      <c r="L61" s="35">
        <v>7601</v>
      </c>
      <c r="M61" s="30">
        <v>7601</v>
      </c>
      <c r="N61" s="30"/>
      <c r="O61" s="104"/>
    </row>
    <row r="62" spans="1:15" s="22" customFormat="1" x14ac:dyDescent="0.25">
      <c r="A62" s="36"/>
      <c r="B62" s="37"/>
      <c r="C62" s="38" t="s">
        <v>50</v>
      </c>
      <c r="D62" s="90">
        <f t="shared" ref="D62:K62" si="7">SUM(D61:D61)</f>
        <v>7601</v>
      </c>
      <c r="E62" s="40">
        <f t="shared" si="7"/>
        <v>7601</v>
      </c>
      <c r="F62" s="40">
        <f t="shared" si="7"/>
        <v>0</v>
      </c>
      <c r="G62" s="108">
        <f t="shared" si="7"/>
        <v>0</v>
      </c>
      <c r="H62" s="90">
        <f t="shared" si="7"/>
        <v>7601</v>
      </c>
      <c r="I62" s="40">
        <f t="shared" si="7"/>
        <v>7601</v>
      </c>
      <c r="J62" s="40">
        <f t="shared" si="7"/>
        <v>0</v>
      </c>
      <c r="K62" s="108">
        <f t="shared" si="7"/>
        <v>0</v>
      </c>
      <c r="L62" s="90">
        <f>SUM(L61:L61)</f>
        <v>7601</v>
      </c>
      <c r="M62" s="40">
        <f>SUM(M61:M61)</f>
        <v>7601</v>
      </c>
      <c r="N62" s="40">
        <f>SUM(N61:N61)</f>
        <v>0</v>
      </c>
      <c r="O62" s="108">
        <f>SUM(O61:O61)</f>
        <v>0</v>
      </c>
    </row>
    <row r="63" spans="1:15" s="10" customFormat="1" x14ac:dyDescent="0.25">
      <c r="A63" s="27"/>
      <c r="B63" s="25"/>
      <c r="C63" s="29" t="s">
        <v>23</v>
      </c>
      <c r="D63" s="188">
        <f t="shared" ref="D63:K63" si="8">D58+D62</f>
        <v>22601</v>
      </c>
      <c r="E63" s="33">
        <f t="shared" si="8"/>
        <v>22601</v>
      </c>
      <c r="F63" s="33">
        <f t="shared" si="8"/>
        <v>0</v>
      </c>
      <c r="G63" s="191">
        <f t="shared" si="8"/>
        <v>0</v>
      </c>
      <c r="H63" s="188">
        <f t="shared" si="8"/>
        <v>22601</v>
      </c>
      <c r="I63" s="33">
        <f t="shared" si="8"/>
        <v>22601</v>
      </c>
      <c r="J63" s="33">
        <f t="shared" si="8"/>
        <v>0</v>
      </c>
      <c r="K63" s="191">
        <f t="shared" si="8"/>
        <v>0</v>
      </c>
      <c r="L63" s="188">
        <f>L58+L62</f>
        <v>22601</v>
      </c>
      <c r="M63" s="33">
        <f>M58+M62</f>
        <v>22601</v>
      </c>
      <c r="N63" s="33">
        <f>N58+N62</f>
        <v>0</v>
      </c>
      <c r="O63" s="191">
        <f>O58+O62</f>
        <v>0</v>
      </c>
    </row>
    <row r="64" spans="1:15" s="10" customFormat="1" x14ac:dyDescent="0.25">
      <c r="A64" s="24"/>
      <c r="B64" s="25"/>
      <c r="C64" s="26"/>
      <c r="D64" s="24"/>
      <c r="E64" s="31"/>
      <c r="F64" s="31"/>
      <c r="G64" s="32"/>
      <c r="H64" s="24"/>
      <c r="I64" s="31"/>
      <c r="J64" s="31"/>
      <c r="K64" s="32"/>
      <c r="L64" s="24"/>
      <c r="M64" s="31"/>
      <c r="N64" s="31"/>
      <c r="O64" s="32"/>
    </row>
    <row r="65" spans="1:15" s="21" customFormat="1" x14ac:dyDescent="0.25">
      <c r="A65" s="27">
        <v>106</v>
      </c>
      <c r="B65" s="28"/>
      <c r="C65" s="63" t="s">
        <v>56</v>
      </c>
      <c r="D65" s="192"/>
      <c r="E65" s="193"/>
      <c r="F65" s="193"/>
      <c r="G65" s="194"/>
      <c r="H65" s="192"/>
      <c r="I65" s="193"/>
      <c r="J65" s="193"/>
      <c r="K65" s="194"/>
      <c r="L65" s="192"/>
      <c r="M65" s="193"/>
      <c r="N65" s="193"/>
      <c r="O65" s="194"/>
    </row>
    <row r="66" spans="1:15" s="10" customFormat="1" x14ac:dyDescent="0.25">
      <c r="A66" s="24"/>
      <c r="B66" s="25" t="s">
        <v>29</v>
      </c>
      <c r="C66" s="26" t="s">
        <v>182</v>
      </c>
      <c r="D66" s="83"/>
      <c r="E66" s="54"/>
      <c r="F66" s="54"/>
      <c r="G66" s="111"/>
      <c r="H66" s="83"/>
      <c r="I66" s="54"/>
      <c r="J66" s="54"/>
      <c r="K66" s="111"/>
      <c r="L66" s="83"/>
      <c r="M66" s="54"/>
      <c r="N66" s="54"/>
      <c r="O66" s="111"/>
    </row>
    <row r="67" spans="1:15" s="10" customFormat="1" ht="30" x14ac:dyDescent="0.25">
      <c r="A67" s="24"/>
      <c r="B67" s="25"/>
      <c r="C67" s="45" t="s">
        <v>185</v>
      </c>
      <c r="D67" s="83">
        <v>5000</v>
      </c>
      <c r="E67" s="54">
        <v>5000</v>
      </c>
      <c r="F67" s="54"/>
      <c r="G67" s="111"/>
      <c r="H67" s="83">
        <v>5000</v>
      </c>
      <c r="I67" s="54">
        <v>5000</v>
      </c>
      <c r="J67" s="54"/>
      <c r="K67" s="111"/>
      <c r="L67" s="83">
        <v>5000</v>
      </c>
      <c r="M67" s="54">
        <v>5000</v>
      </c>
      <c r="N67" s="54"/>
      <c r="O67" s="111"/>
    </row>
    <row r="68" spans="1:15" s="10" customFormat="1" ht="30" x14ac:dyDescent="0.25">
      <c r="A68" s="24"/>
      <c r="B68" s="25"/>
      <c r="C68" s="45" t="s">
        <v>186</v>
      </c>
      <c r="D68" s="83">
        <v>8000</v>
      </c>
      <c r="E68" s="54">
        <v>8000</v>
      </c>
      <c r="F68" s="54"/>
      <c r="G68" s="111"/>
      <c r="H68" s="83">
        <v>8000</v>
      </c>
      <c r="I68" s="54">
        <v>8000</v>
      </c>
      <c r="J68" s="54"/>
      <c r="K68" s="111"/>
      <c r="L68" s="83">
        <v>8000</v>
      </c>
      <c r="M68" s="54">
        <v>8000</v>
      </c>
      <c r="N68" s="54"/>
      <c r="O68" s="111"/>
    </row>
    <row r="69" spans="1:15" s="10" customFormat="1" x14ac:dyDescent="0.25">
      <c r="A69" s="24"/>
      <c r="B69" s="25"/>
      <c r="C69" s="45" t="s">
        <v>187</v>
      </c>
      <c r="D69" s="83">
        <v>2000</v>
      </c>
      <c r="E69" s="54">
        <v>2000</v>
      </c>
      <c r="F69" s="54"/>
      <c r="G69" s="111"/>
      <c r="H69" s="83">
        <v>2000</v>
      </c>
      <c r="I69" s="54">
        <v>2000</v>
      </c>
      <c r="J69" s="54"/>
      <c r="K69" s="111"/>
      <c r="L69" s="83">
        <v>2000</v>
      </c>
      <c r="M69" s="54">
        <v>2000</v>
      </c>
      <c r="N69" s="54"/>
      <c r="O69" s="111"/>
    </row>
    <row r="70" spans="1:15" s="22" customFormat="1" x14ac:dyDescent="0.25">
      <c r="A70" s="24"/>
      <c r="B70" s="37"/>
      <c r="C70" s="45" t="s">
        <v>188</v>
      </c>
      <c r="D70" s="83"/>
      <c r="E70" s="54"/>
      <c r="F70" s="54"/>
      <c r="G70" s="111"/>
      <c r="H70" s="83"/>
      <c r="I70" s="54"/>
      <c r="J70" s="54"/>
      <c r="K70" s="111"/>
      <c r="L70" s="83"/>
      <c r="M70" s="54"/>
      <c r="N70" s="54"/>
      <c r="O70" s="111"/>
    </row>
    <row r="71" spans="1:15" s="22" customFormat="1" x14ac:dyDescent="0.25">
      <c r="A71" s="24"/>
      <c r="B71" s="37"/>
      <c r="C71" s="195" t="s">
        <v>189</v>
      </c>
      <c r="D71" s="83">
        <v>15850</v>
      </c>
      <c r="E71" s="54">
        <v>15850</v>
      </c>
      <c r="F71" s="54"/>
      <c r="G71" s="111"/>
      <c r="H71" s="83">
        <v>20850</v>
      </c>
      <c r="I71" s="54">
        <v>20850</v>
      </c>
      <c r="J71" s="54"/>
      <c r="K71" s="111"/>
      <c r="L71" s="83">
        <v>20850</v>
      </c>
      <c r="M71" s="54">
        <v>20850</v>
      </c>
      <c r="N71" s="54"/>
      <c r="O71" s="111"/>
    </row>
    <row r="72" spans="1:15" s="22" customFormat="1" ht="30" x14ac:dyDescent="0.25">
      <c r="A72" s="24"/>
      <c r="B72" s="37"/>
      <c r="C72" s="195" t="s">
        <v>190</v>
      </c>
      <c r="D72" s="83">
        <v>9575</v>
      </c>
      <c r="E72" s="54">
        <v>9575</v>
      </c>
      <c r="F72" s="54"/>
      <c r="G72" s="111"/>
      <c r="H72" s="83">
        <v>9575</v>
      </c>
      <c r="I72" s="54">
        <v>9575</v>
      </c>
      <c r="J72" s="54"/>
      <c r="K72" s="111"/>
      <c r="L72" s="83">
        <v>9575</v>
      </c>
      <c r="M72" s="54">
        <v>9575</v>
      </c>
      <c r="N72" s="54"/>
      <c r="O72" s="111"/>
    </row>
    <row r="73" spans="1:15" s="22" customFormat="1" x14ac:dyDescent="0.25">
      <c r="A73" s="24"/>
      <c r="B73" s="37"/>
      <c r="C73" s="195" t="s">
        <v>191</v>
      </c>
      <c r="D73" s="83">
        <v>5000</v>
      </c>
      <c r="E73" s="54">
        <v>5000</v>
      </c>
      <c r="F73" s="54"/>
      <c r="G73" s="111"/>
      <c r="H73" s="83">
        <v>7553</v>
      </c>
      <c r="I73" s="54">
        <v>7553</v>
      </c>
      <c r="J73" s="54"/>
      <c r="K73" s="111"/>
      <c r="L73" s="83">
        <v>7553</v>
      </c>
      <c r="M73" s="54">
        <v>7553</v>
      </c>
      <c r="N73" s="54"/>
      <c r="O73" s="111"/>
    </row>
    <row r="74" spans="1:15" s="22" customFormat="1" x14ac:dyDescent="0.25">
      <c r="A74" s="24"/>
      <c r="B74" s="37"/>
      <c r="C74" s="195" t="s">
        <v>192</v>
      </c>
      <c r="D74" s="83">
        <v>3000</v>
      </c>
      <c r="E74" s="54">
        <v>3000</v>
      </c>
      <c r="F74" s="54"/>
      <c r="G74" s="111"/>
      <c r="H74" s="83">
        <v>3000</v>
      </c>
      <c r="I74" s="54">
        <v>3000</v>
      </c>
      <c r="J74" s="54"/>
      <c r="K74" s="111"/>
      <c r="L74" s="83">
        <v>3000</v>
      </c>
      <c r="M74" s="54">
        <v>3000</v>
      </c>
      <c r="N74" s="54"/>
      <c r="O74" s="111"/>
    </row>
    <row r="75" spans="1:15" s="22" customFormat="1" x14ac:dyDescent="0.25">
      <c r="A75" s="24"/>
      <c r="B75" s="37"/>
      <c r="C75" s="195" t="s">
        <v>193</v>
      </c>
      <c r="D75" s="83"/>
      <c r="E75" s="54"/>
      <c r="F75" s="54"/>
      <c r="G75" s="111"/>
      <c r="H75" s="83"/>
      <c r="I75" s="54"/>
      <c r="J75" s="54"/>
      <c r="K75" s="111"/>
      <c r="L75" s="83"/>
      <c r="M75" s="54"/>
      <c r="N75" s="54"/>
      <c r="O75" s="111"/>
    </row>
    <row r="76" spans="1:15" s="22" customFormat="1" x14ac:dyDescent="0.25">
      <c r="A76" s="24"/>
      <c r="B76" s="37"/>
      <c r="C76" s="195" t="s">
        <v>194</v>
      </c>
      <c r="D76" s="83">
        <v>8000</v>
      </c>
      <c r="E76" s="54"/>
      <c r="F76" s="54">
        <v>8000</v>
      </c>
      <c r="G76" s="111"/>
      <c r="H76" s="83">
        <v>8000</v>
      </c>
      <c r="I76" s="54"/>
      <c r="J76" s="54">
        <v>8000</v>
      </c>
      <c r="K76" s="111"/>
      <c r="L76" s="83">
        <v>8000</v>
      </c>
      <c r="M76" s="54"/>
      <c r="N76" s="54">
        <v>8000</v>
      </c>
      <c r="O76" s="111"/>
    </row>
    <row r="77" spans="1:15" s="22" customFormat="1" x14ac:dyDescent="0.25">
      <c r="A77" s="24"/>
      <c r="B77" s="37"/>
      <c r="C77" s="195" t="s">
        <v>195</v>
      </c>
      <c r="D77" s="83">
        <v>150</v>
      </c>
      <c r="E77" s="54"/>
      <c r="F77" s="54">
        <v>150</v>
      </c>
      <c r="G77" s="111"/>
      <c r="H77" s="83">
        <v>150</v>
      </c>
      <c r="I77" s="54"/>
      <c r="J77" s="54">
        <v>150</v>
      </c>
      <c r="K77" s="111"/>
      <c r="L77" s="83">
        <v>150</v>
      </c>
      <c r="M77" s="54"/>
      <c r="N77" s="54">
        <v>150</v>
      </c>
      <c r="O77" s="111"/>
    </row>
    <row r="78" spans="1:15" s="22" customFormat="1" x14ac:dyDescent="0.25">
      <c r="A78" s="24"/>
      <c r="B78" s="37"/>
      <c r="C78" s="195" t="s">
        <v>196</v>
      </c>
      <c r="D78" s="89">
        <v>1524</v>
      </c>
      <c r="E78" s="54">
        <v>1524</v>
      </c>
      <c r="F78" s="54"/>
      <c r="G78" s="112"/>
      <c r="H78" s="89">
        <v>7620</v>
      </c>
      <c r="I78" s="54">
        <v>7620</v>
      </c>
      <c r="J78" s="54"/>
      <c r="K78" s="112"/>
      <c r="L78" s="89">
        <v>7620</v>
      </c>
      <c r="M78" s="54">
        <v>7620</v>
      </c>
      <c r="N78" s="54"/>
      <c r="O78" s="112"/>
    </row>
    <row r="79" spans="1:15" s="22" customFormat="1" x14ac:dyDescent="0.25">
      <c r="A79" s="24"/>
      <c r="B79" s="37"/>
      <c r="C79" s="195" t="s">
        <v>197</v>
      </c>
      <c r="D79" s="89">
        <v>10000</v>
      </c>
      <c r="E79" s="54">
        <v>10000</v>
      </c>
      <c r="F79" s="54"/>
      <c r="G79" s="112"/>
      <c r="H79" s="89">
        <v>10000</v>
      </c>
      <c r="I79" s="54">
        <v>10000</v>
      </c>
      <c r="J79" s="54"/>
      <c r="K79" s="112"/>
      <c r="L79" s="89">
        <v>10000</v>
      </c>
      <c r="M79" s="54">
        <v>10000</v>
      </c>
      <c r="N79" s="54"/>
      <c r="O79" s="112"/>
    </row>
    <row r="80" spans="1:15" s="22" customFormat="1" x14ac:dyDescent="0.25">
      <c r="A80" s="24"/>
      <c r="B80" s="37"/>
      <c r="C80" s="195" t="s">
        <v>418</v>
      </c>
      <c r="D80" s="89"/>
      <c r="E80" s="54"/>
      <c r="F80" s="54"/>
      <c r="G80" s="112"/>
      <c r="H80" s="89">
        <v>210</v>
      </c>
      <c r="I80" s="54">
        <v>210</v>
      </c>
      <c r="J80" s="54"/>
      <c r="K80" s="112"/>
      <c r="L80" s="89">
        <v>210</v>
      </c>
      <c r="M80" s="54">
        <v>210</v>
      </c>
      <c r="N80" s="54"/>
      <c r="O80" s="112"/>
    </row>
    <row r="81" spans="1:15" s="10" customFormat="1" x14ac:dyDescent="0.25">
      <c r="A81" s="24"/>
      <c r="B81" s="25"/>
      <c r="C81" s="65" t="s">
        <v>62</v>
      </c>
      <c r="D81" s="101">
        <f>SUM(D67:D79)</f>
        <v>68099</v>
      </c>
      <c r="E81" s="73">
        <f>SUM(E67:E79)</f>
        <v>59949</v>
      </c>
      <c r="F81" s="73">
        <f>SUM(F67:F79)</f>
        <v>8150</v>
      </c>
      <c r="G81" s="122">
        <f>SUM(G67:G79)</f>
        <v>0</v>
      </c>
      <c r="H81" s="101">
        <f t="shared" ref="H81:O81" si="9">SUM(H67:H80)</f>
        <v>81958</v>
      </c>
      <c r="I81" s="73">
        <f t="shared" si="9"/>
        <v>73808</v>
      </c>
      <c r="J81" s="73">
        <f t="shared" si="9"/>
        <v>8150</v>
      </c>
      <c r="K81" s="122">
        <f t="shared" si="9"/>
        <v>0</v>
      </c>
      <c r="L81" s="101">
        <f t="shared" si="9"/>
        <v>81958</v>
      </c>
      <c r="M81" s="73">
        <f t="shared" si="9"/>
        <v>73808</v>
      </c>
      <c r="N81" s="73">
        <f t="shared" si="9"/>
        <v>8150</v>
      </c>
      <c r="O81" s="122">
        <f t="shared" si="9"/>
        <v>0</v>
      </c>
    </row>
    <row r="82" spans="1:15" s="10" customFormat="1" x14ac:dyDescent="0.25">
      <c r="A82" s="24"/>
      <c r="B82" s="25"/>
      <c r="C82" s="45"/>
      <c r="D82" s="94"/>
      <c r="E82" s="70"/>
      <c r="F82" s="70"/>
      <c r="G82" s="121"/>
      <c r="H82" s="94"/>
      <c r="I82" s="70"/>
      <c r="J82" s="70"/>
      <c r="K82" s="121"/>
      <c r="L82" s="94"/>
      <c r="M82" s="70"/>
      <c r="N82" s="70"/>
      <c r="O82" s="121"/>
    </row>
    <row r="83" spans="1:15" s="10" customFormat="1" x14ac:dyDescent="0.25">
      <c r="A83" s="24"/>
      <c r="B83" s="25" t="s">
        <v>35</v>
      </c>
      <c r="C83" s="45" t="s">
        <v>94</v>
      </c>
      <c r="D83" s="94"/>
      <c r="E83" s="70"/>
      <c r="F83" s="70"/>
      <c r="G83" s="121"/>
      <c r="H83" s="94"/>
      <c r="I83" s="70"/>
      <c r="J83" s="70"/>
      <c r="K83" s="121"/>
      <c r="L83" s="94"/>
      <c r="M83" s="70"/>
      <c r="N83" s="70"/>
      <c r="O83" s="121"/>
    </row>
    <row r="84" spans="1:15" s="10" customFormat="1" x14ac:dyDescent="0.25">
      <c r="A84" s="24"/>
      <c r="B84" s="25"/>
      <c r="C84" s="45" t="s">
        <v>101</v>
      </c>
      <c r="D84" s="83"/>
      <c r="E84" s="54"/>
      <c r="F84" s="54"/>
      <c r="G84" s="111"/>
      <c r="H84" s="83"/>
      <c r="I84" s="54"/>
      <c r="J84" s="54"/>
      <c r="K84" s="111"/>
      <c r="L84" s="83"/>
      <c r="M84" s="54"/>
      <c r="N84" s="54"/>
      <c r="O84" s="111"/>
    </row>
    <row r="85" spans="1:15" s="10" customFormat="1" x14ac:dyDescent="0.25">
      <c r="A85" s="24"/>
      <c r="B85" s="25"/>
      <c r="C85" s="45" t="s">
        <v>112</v>
      </c>
      <c r="D85" s="83">
        <v>70000</v>
      </c>
      <c r="E85" s="54">
        <v>70000</v>
      </c>
      <c r="F85" s="54"/>
      <c r="G85" s="111"/>
      <c r="H85" s="83">
        <v>70000</v>
      </c>
      <c r="I85" s="54">
        <v>70000</v>
      </c>
      <c r="J85" s="54"/>
      <c r="K85" s="111"/>
      <c r="L85" s="83">
        <v>70000</v>
      </c>
      <c r="M85" s="54">
        <v>70000</v>
      </c>
      <c r="N85" s="54"/>
      <c r="O85" s="111"/>
    </row>
    <row r="86" spans="1:15" s="10" customFormat="1" x14ac:dyDescent="0.25">
      <c r="A86" s="24"/>
      <c r="B86" s="25"/>
      <c r="C86" s="45" t="s">
        <v>110</v>
      </c>
      <c r="D86" s="83">
        <v>133000</v>
      </c>
      <c r="E86" s="54">
        <v>133000</v>
      </c>
      <c r="F86" s="54"/>
      <c r="G86" s="111"/>
      <c r="H86" s="83">
        <v>133000</v>
      </c>
      <c r="I86" s="54">
        <v>133000</v>
      </c>
      <c r="J86" s="54"/>
      <c r="K86" s="111"/>
      <c r="L86" s="83">
        <v>133000</v>
      </c>
      <c r="M86" s="54">
        <v>133000</v>
      </c>
      <c r="N86" s="54"/>
      <c r="O86" s="111"/>
    </row>
    <row r="87" spans="1:15" s="10" customFormat="1" x14ac:dyDescent="0.25">
      <c r="A87" s="36"/>
      <c r="B87" s="25"/>
      <c r="C87" s="45" t="s">
        <v>111</v>
      </c>
      <c r="D87" s="83">
        <v>15000</v>
      </c>
      <c r="E87" s="54">
        <v>15000</v>
      </c>
      <c r="F87" s="54"/>
      <c r="G87" s="111"/>
      <c r="H87" s="83">
        <v>15000</v>
      </c>
      <c r="I87" s="54">
        <v>15000</v>
      </c>
      <c r="J87" s="54"/>
      <c r="K87" s="111"/>
      <c r="L87" s="83">
        <v>15000</v>
      </c>
      <c r="M87" s="54">
        <v>15000</v>
      </c>
      <c r="N87" s="54"/>
      <c r="O87" s="111"/>
    </row>
    <row r="88" spans="1:15" s="22" customFormat="1" x14ac:dyDescent="0.25">
      <c r="A88" s="24"/>
      <c r="B88" s="37"/>
      <c r="C88" s="45" t="s">
        <v>113</v>
      </c>
      <c r="D88" s="83">
        <v>500000</v>
      </c>
      <c r="E88" s="54">
        <v>500000</v>
      </c>
      <c r="F88" s="54"/>
      <c r="G88" s="111"/>
      <c r="H88" s="83">
        <v>500000</v>
      </c>
      <c r="I88" s="54">
        <v>500000</v>
      </c>
      <c r="J88" s="54"/>
      <c r="K88" s="111"/>
      <c r="L88" s="83">
        <v>500000</v>
      </c>
      <c r="M88" s="54">
        <v>500000</v>
      </c>
      <c r="N88" s="54"/>
      <c r="O88" s="111"/>
    </row>
    <row r="89" spans="1:15" s="22" customFormat="1" x14ac:dyDescent="0.25">
      <c r="A89" s="24"/>
      <c r="B89" s="37"/>
      <c r="C89" s="45" t="s">
        <v>160</v>
      </c>
      <c r="D89" s="83">
        <v>23000</v>
      </c>
      <c r="E89" s="54">
        <v>23000</v>
      </c>
      <c r="F89" s="54"/>
      <c r="G89" s="111"/>
      <c r="H89" s="83">
        <v>0</v>
      </c>
      <c r="I89" s="54">
        <v>0</v>
      </c>
      <c r="J89" s="54"/>
      <c r="K89" s="111"/>
      <c r="L89" s="83">
        <v>0</v>
      </c>
      <c r="M89" s="54">
        <v>0</v>
      </c>
      <c r="N89" s="54"/>
      <c r="O89" s="111"/>
    </row>
    <row r="90" spans="1:15" s="10" customFormat="1" x14ac:dyDescent="0.25">
      <c r="A90" s="24"/>
      <c r="B90" s="25"/>
      <c r="C90" s="64" t="s">
        <v>50</v>
      </c>
      <c r="D90" s="101">
        <f t="shared" ref="D90:K90" si="10">SUM(D85:D89)</f>
        <v>741000</v>
      </c>
      <c r="E90" s="73">
        <f t="shared" si="10"/>
        <v>741000</v>
      </c>
      <c r="F90" s="73">
        <f t="shared" si="10"/>
        <v>0</v>
      </c>
      <c r="G90" s="120">
        <f t="shared" si="10"/>
        <v>0</v>
      </c>
      <c r="H90" s="101">
        <f t="shared" si="10"/>
        <v>718000</v>
      </c>
      <c r="I90" s="73">
        <f t="shared" si="10"/>
        <v>718000</v>
      </c>
      <c r="J90" s="73">
        <f t="shared" si="10"/>
        <v>0</v>
      </c>
      <c r="K90" s="120">
        <f t="shared" si="10"/>
        <v>0</v>
      </c>
      <c r="L90" s="101">
        <f>SUM(L85:L89)</f>
        <v>718000</v>
      </c>
      <c r="M90" s="73">
        <f>SUM(M85:M89)</f>
        <v>718000</v>
      </c>
      <c r="N90" s="73">
        <f>SUM(N85:N89)</f>
        <v>0</v>
      </c>
      <c r="O90" s="120">
        <f>SUM(O85:O89)</f>
        <v>0</v>
      </c>
    </row>
    <row r="91" spans="1:15" s="10" customFormat="1" x14ac:dyDescent="0.25">
      <c r="A91" s="24"/>
      <c r="B91" s="25"/>
      <c r="C91" s="45" t="s">
        <v>102</v>
      </c>
      <c r="D91" s="83"/>
      <c r="E91" s="54"/>
      <c r="F91" s="54"/>
      <c r="G91" s="111"/>
      <c r="H91" s="83"/>
      <c r="I91" s="54"/>
      <c r="J91" s="54"/>
      <c r="K91" s="111"/>
      <c r="L91" s="83"/>
      <c r="M91" s="54"/>
      <c r="N91" s="54"/>
      <c r="O91" s="111"/>
    </row>
    <row r="92" spans="1:15" s="10" customFormat="1" x14ac:dyDescent="0.25">
      <c r="A92" s="36"/>
      <c r="B92" s="25"/>
      <c r="C92" s="45" t="s">
        <v>114</v>
      </c>
      <c r="D92" s="83">
        <v>50000</v>
      </c>
      <c r="E92" s="54">
        <v>50000</v>
      </c>
      <c r="F92" s="54"/>
      <c r="G92" s="111"/>
      <c r="H92" s="83">
        <v>50000</v>
      </c>
      <c r="I92" s="54">
        <v>50000</v>
      </c>
      <c r="J92" s="54"/>
      <c r="K92" s="111"/>
      <c r="L92" s="83">
        <v>50000</v>
      </c>
      <c r="M92" s="54">
        <v>50000</v>
      </c>
      <c r="N92" s="54"/>
      <c r="O92" s="111"/>
    </row>
    <row r="93" spans="1:15" s="10" customFormat="1" x14ac:dyDescent="0.25">
      <c r="A93" s="24"/>
      <c r="B93" s="25"/>
      <c r="C93" s="64" t="s">
        <v>50</v>
      </c>
      <c r="D93" s="93">
        <f t="shared" ref="D93:K93" si="11">SUM(D92:D92)</f>
        <v>50000</v>
      </c>
      <c r="E93" s="73">
        <f t="shared" si="11"/>
        <v>50000</v>
      </c>
      <c r="F93" s="73">
        <f t="shared" si="11"/>
        <v>0</v>
      </c>
      <c r="G93" s="122">
        <f t="shared" si="11"/>
        <v>0</v>
      </c>
      <c r="H93" s="93">
        <f t="shared" si="11"/>
        <v>50000</v>
      </c>
      <c r="I93" s="73">
        <f t="shared" si="11"/>
        <v>50000</v>
      </c>
      <c r="J93" s="73">
        <f t="shared" si="11"/>
        <v>0</v>
      </c>
      <c r="K93" s="122">
        <f t="shared" si="11"/>
        <v>0</v>
      </c>
      <c r="L93" s="93">
        <f>SUM(L92:L92)</f>
        <v>50000</v>
      </c>
      <c r="M93" s="73">
        <f>SUM(M92:M92)</f>
        <v>50000</v>
      </c>
      <c r="N93" s="73">
        <f>SUM(N92:N92)</f>
        <v>0</v>
      </c>
      <c r="O93" s="122">
        <f>SUM(O92:O92)</f>
        <v>0</v>
      </c>
    </row>
    <row r="94" spans="1:15" s="22" customFormat="1" x14ac:dyDescent="0.25">
      <c r="A94" s="36"/>
      <c r="B94" s="37"/>
      <c r="C94" s="45" t="s">
        <v>103</v>
      </c>
      <c r="D94" s="83"/>
      <c r="E94" s="54"/>
      <c r="F94" s="54"/>
      <c r="G94" s="111"/>
      <c r="H94" s="83"/>
      <c r="I94" s="54"/>
      <c r="J94" s="54"/>
      <c r="K94" s="111"/>
      <c r="L94" s="83"/>
      <c r="M94" s="54"/>
      <c r="N94" s="54"/>
      <c r="O94" s="111"/>
    </row>
    <row r="95" spans="1:15" s="22" customFormat="1" x14ac:dyDescent="0.25">
      <c r="A95" s="36"/>
      <c r="B95" s="37"/>
      <c r="C95" s="195" t="s">
        <v>115</v>
      </c>
      <c r="D95" s="83">
        <v>9000</v>
      </c>
      <c r="E95" s="54">
        <v>9000</v>
      </c>
      <c r="F95" s="54"/>
      <c r="G95" s="111"/>
      <c r="H95" s="83">
        <v>9000</v>
      </c>
      <c r="I95" s="54">
        <v>9000</v>
      </c>
      <c r="J95" s="54"/>
      <c r="K95" s="111"/>
      <c r="L95" s="83">
        <v>9000</v>
      </c>
      <c r="M95" s="54">
        <v>9000</v>
      </c>
      <c r="N95" s="54"/>
      <c r="O95" s="111"/>
    </row>
    <row r="96" spans="1:15" s="22" customFormat="1" x14ac:dyDescent="0.25">
      <c r="A96" s="36"/>
      <c r="B96" s="37"/>
      <c r="C96" s="195" t="s">
        <v>116</v>
      </c>
      <c r="D96" s="83">
        <v>300</v>
      </c>
      <c r="E96" s="54">
        <v>300</v>
      </c>
      <c r="F96" s="54"/>
      <c r="G96" s="111"/>
      <c r="H96" s="83">
        <v>300</v>
      </c>
      <c r="I96" s="54">
        <v>300</v>
      </c>
      <c r="J96" s="54"/>
      <c r="K96" s="111"/>
      <c r="L96" s="83">
        <v>300</v>
      </c>
      <c r="M96" s="54">
        <v>300</v>
      </c>
      <c r="N96" s="54"/>
      <c r="O96" s="111"/>
    </row>
    <row r="97" spans="1:15" s="22" customFormat="1" x14ac:dyDescent="0.25">
      <c r="A97" s="36"/>
      <c r="B97" s="37"/>
      <c r="C97" s="195" t="s">
        <v>117</v>
      </c>
      <c r="D97" s="83">
        <v>5000</v>
      </c>
      <c r="E97" s="54">
        <v>5000</v>
      </c>
      <c r="F97" s="54"/>
      <c r="G97" s="111"/>
      <c r="H97" s="83">
        <v>5000</v>
      </c>
      <c r="I97" s="54">
        <v>5000</v>
      </c>
      <c r="J97" s="54"/>
      <c r="K97" s="111"/>
      <c r="L97" s="83">
        <v>5000</v>
      </c>
      <c r="M97" s="54">
        <v>5000</v>
      </c>
      <c r="N97" s="54"/>
      <c r="O97" s="111"/>
    </row>
    <row r="98" spans="1:15" s="22" customFormat="1" x14ac:dyDescent="0.25">
      <c r="A98" s="41"/>
      <c r="B98" s="37"/>
      <c r="C98" s="64" t="s">
        <v>50</v>
      </c>
      <c r="D98" s="93">
        <f t="shared" ref="D98:K98" si="12">SUM(D95:D97)</f>
        <v>14300</v>
      </c>
      <c r="E98" s="73">
        <f t="shared" si="12"/>
        <v>14300</v>
      </c>
      <c r="F98" s="73">
        <f t="shared" si="12"/>
        <v>0</v>
      </c>
      <c r="G98" s="122">
        <f t="shared" si="12"/>
        <v>0</v>
      </c>
      <c r="H98" s="93">
        <f t="shared" si="12"/>
        <v>14300</v>
      </c>
      <c r="I98" s="73">
        <f t="shared" si="12"/>
        <v>14300</v>
      </c>
      <c r="J98" s="73">
        <f t="shared" si="12"/>
        <v>0</v>
      </c>
      <c r="K98" s="122">
        <f t="shared" si="12"/>
        <v>0</v>
      </c>
      <c r="L98" s="93">
        <f>SUM(L95:L97)</f>
        <v>14300</v>
      </c>
      <c r="M98" s="73">
        <f>SUM(M95:M97)</f>
        <v>14300</v>
      </c>
      <c r="N98" s="73">
        <f>SUM(N95:N97)</f>
        <v>0</v>
      </c>
      <c r="O98" s="122">
        <f>SUM(O95:O97)</f>
        <v>0</v>
      </c>
    </row>
    <row r="99" spans="1:15" s="22" customFormat="1" x14ac:dyDescent="0.25">
      <c r="A99" s="41"/>
      <c r="B99" s="37"/>
      <c r="C99" s="64"/>
      <c r="D99" s="93"/>
      <c r="E99" s="73"/>
      <c r="F99" s="73"/>
      <c r="G99" s="122"/>
      <c r="H99" s="93"/>
      <c r="I99" s="73"/>
      <c r="J99" s="73"/>
      <c r="K99" s="122"/>
      <c r="L99" s="93"/>
      <c r="M99" s="73"/>
      <c r="N99" s="73"/>
      <c r="O99" s="122"/>
    </row>
    <row r="100" spans="1:15" s="10" customFormat="1" x14ac:dyDescent="0.25">
      <c r="A100" s="24"/>
      <c r="B100" s="25"/>
      <c r="C100" s="65" t="s">
        <v>63</v>
      </c>
      <c r="D100" s="95">
        <f t="shared" ref="D100:K100" si="13">D90+D93+D98</f>
        <v>805300</v>
      </c>
      <c r="E100" s="74">
        <f t="shared" si="13"/>
        <v>805300</v>
      </c>
      <c r="F100" s="74">
        <f t="shared" si="13"/>
        <v>0</v>
      </c>
      <c r="G100" s="123">
        <f t="shared" si="13"/>
        <v>0</v>
      </c>
      <c r="H100" s="95">
        <f t="shared" si="13"/>
        <v>782300</v>
      </c>
      <c r="I100" s="74">
        <f t="shared" si="13"/>
        <v>782300</v>
      </c>
      <c r="J100" s="74">
        <f t="shared" si="13"/>
        <v>0</v>
      </c>
      <c r="K100" s="123">
        <f t="shared" si="13"/>
        <v>0</v>
      </c>
      <c r="L100" s="95">
        <f>L90+L93+L98</f>
        <v>782300</v>
      </c>
      <c r="M100" s="74">
        <f>M90+M93+M98</f>
        <v>782300</v>
      </c>
      <c r="N100" s="74">
        <f>N90+N93+N98</f>
        <v>0</v>
      </c>
      <c r="O100" s="123">
        <f>O90+O93+O98</f>
        <v>0</v>
      </c>
    </row>
    <row r="101" spans="1:15" s="10" customFormat="1" x14ac:dyDescent="0.25">
      <c r="A101" s="24"/>
      <c r="B101" s="8"/>
      <c r="C101" s="45"/>
      <c r="D101" s="94"/>
      <c r="E101" s="70"/>
      <c r="F101" s="70"/>
      <c r="G101" s="121"/>
      <c r="H101" s="94"/>
      <c r="I101" s="70"/>
      <c r="J101" s="70"/>
      <c r="K101" s="121"/>
      <c r="L101" s="94"/>
      <c r="M101" s="70"/>
      <c r="N101" s="70"/>
      <c r="O101" s="121"/>
    </row>
    <row r="102" spans="1:15" s="10" customFormat="1" x14ac:dyDescent="0.25">
      <c r="A102" s="24"/>
      <c r="B102" s="25" t="s">
        <v>36</v>
      </c>
      <c r="C102" s="45" t="s">
        <v>52</v>
      </c>
      <c r="D102" s="94"/>
      <c r="E102" s="70"/>
      <c r="F102" s="70"/>
      <c r="G102" s="121"/>
      <c r="H102" s="94"/>
      <c r="I102" s="70"/>
      <c r="J102" s="70"/>
      <c r="K102" s="121"/>
      <c r="L102" s="94"/>
      <c r="M102" s="70"/>
      <c r="N102" s="70"/>
      <c r="O102" s="121"/>
    </row>
    <row r="103" spans="1:15" s="10" customFormat="1" ht="30" x14ac:dyDescent="0.25">
      <c r="A103" s="24"/>
      <c r="B103" s="25"/>
      <c r="C103" s="45" t="s">
        <v>60</v>
      </c>
      <c r="D103" s="35"/>
      <c r="E103" s="30"/>
      <c r="F103" s="30"/>
      <c r="G103" s="104"/>
      <c r="H103" s="35"/>
      <c r="I103" s="30"/>
      <c r="J103" s="30"/>
      <c r="K103" s="104"/>
      <c r="L103" s="35"/>
      <c r="M103" s="30"/>
      <c r="N103" s="30"/>
      <c r="O103" s="104"/>
    </row>
    <row r="104" spans="1:15" s="10" customFormat="1" x14ac:dyDescent="0.25">
      <c r="A104" s="24"/>
      <c r="B104" s="25"/>
      <c r="C104" s="45" t="s">
        <v>95</v>
      </c>
      <c r="D104" s="35">
        <v>338186</v>
      </c>
      <c r="E104" s="30">
        <v>338186</v>
      </c>
      <c r="F104" s="30"/>
      <c r="G104" s="104"/>
      <c r="H104" s="35">
        <v>338186</v>
      </c>
      <c r="I104" s="30">
        <v>338186</v>
      </c>
      <c r="J104" s="30"/>
      <c r="K104" s="104"/>
      <c r="L104" s="35">
        <v>338186</v>
      </c>
      <c r="M104" s="30">
        <v>338186</v>
      </c>
      <c r="N104" s="30"/>
      <c r="O104" s="104"/>
    </row>
    <row r="105" spans="1:15" s="10" customFormat="1" x14ac:dyDescent="0.25">
      <c r="A105" s="24"/>
      <c r="B105" s="25"/>
      <c r="C105" s="45" t="s">
        <v>161</v>
      </c>
      <c r="D105" s="35">
        <v>1335</v>
      </c>
      <c r="E105" s="30">
        <v>1335</v>
      </c>
      <c r="F105" s="30"/>
      <c r="G105" s="104"/>
      <c r="H105" s="35">
        <v>1335</v>
      </c>
      <c r="I105" s="30">
        <v>1335</v>
      </c>
      <c r="J105" s="30"/>
      <c r="K105" s="104"/>
      <c r="L105" s="35">
        <v>1335</v>
      </c>
      <c r="M105" s="30">
        <v>1335</v>
      </c>
      <c r="N105" s="30"/>
      <c r="O105" s="104"/>
    </row>
    <row r="106" spans="1:15" s="10" customFormat="1" x14ac:dyDescent="0.25">
      <c r="A106" s="24"/>
      <c r="B106" s="25"/>
      <c r="C106" s="45" t="s">
        <v>96</v>
      </c>
      <c r="D106" s="35">
        <v>225335</v>
      </c>
      <c r="E106" s="30">
        <v>225335</v>
      </c>
      <c r="F106" s="30"/>
      <c r="G106" s="104"/>
      <c r="H106" s="35">
        <v>228437</v>
      </c>
      <c r="I106" s="30">
        <v>228437</v>
      </c>
      <c r="J106" s="30"/>
      <c r="K106" s="104"/>
      <c r="L106" s="35">
        <v>227619</v>
      </c>
      <c r="M106" s="30">
        <v>227619</v>
      </c>
      <c r="N106" s="30"/>
      <c r="O106" s="104"/>
    </row>
    <row r="107" spans="1:15" s="10" customFormat="1" ht="30" x14ac:dyDescent="0.25">
      <c r="A107" s="24"/>
      <c r="B107" s="25"/>
      <c r="C107" s="45" t="s">
        <v>98</v>
      </c>
      <c r="D107" s="35">
        <v>483796</v>
      </c>
      <c r="E107" s="30">
        <v>324494</v>
      </c>
      <c r="F107" s="30">
        <v>159302</v>
      </c>
      <c r="G107" s="104"/>
      <c r="H107" s="35">
        <v>483566</v>
      </c>
      <c r="I107" s="30">
        <v>324264</v>
      </c>
      <c r="J107" s="30">
        <v>159302</v>
      </c>
      <c r="K107" s="104"/>
      <c r="L107" s="35">
        <v>504295</v>
      </c>
      <c r="M107" s="30">
        <v>344993</v>
      </c>
      <c r="N107" s="30">
        <v>159302</v>
      </c>
      <c r="O107" s="104"/>
    </row>
    <row r="108" spans="1:15" s="10" customFormat="1" x14ac:dyDescent="0.25">
      <c r="A108" s="24"/>
      <c r="B108" s="25"/>
      <c r="C108" s="46" t="s">
        <v>419</v>
      </c>
      <c r="D108" s="35"/>
      <c r="E108" s="30"/>
      <c r="F108" s="30"/>
      <c r="G108" s="104"/>
      <c r="H108" s="35">
        <v>40388</v>
      </c>
      <c r="I108" s="30">
        <v>40388</v>
      </c>
      <c r="J108" s="30"/>
      <c r="K108" s="104"/>
      <c r="L108" s="35">
        <f>40388+9265</f>
        <v>49653</v>
      </c>
      <c r="M108" s="30">
        <v>49653</v>
      </c>
      <c r="N108" s="30"/>
      <c r="O108" s="104"/>
    </row>
    <row r="109" spans="1:15" s="10" customFormat="1" x14ac:dyDescent="0.25">
      <c r="A109" s="24"/>
      <c r="B109" s="25"/>
      <c r="C109" s="46" t="s">
        <v>420</v>
      </c>
      <c r="D109" s="35"/>
      <c r="E109" s="30"/>
      <c r="F109" s="30"/>
      <c r="G109" s="104"/>
      <c r="H109" s="35">
        <v>4146</v>
      </c>
      <c r="I109" s="30">
        <v>4146</v>
      </c>
      <c r="J109" s="30"/>
      <c r="K109" s="104"/>
      <c r="L109" s="35">
        <f>4146+1065</f>
        <v>5211</v>
      </c>
      <c r="M109" s="30">
        <v>5211</v>
      </c>
      <c r="N109" s="30"/>
      <c r="O109" s="104"/>
    </row>
    <row r="110" spans="1:15" s="10" customFormat="1" x14ac:dyDescent="0.25">
      <c r="A110" s="24"/>
      <c r="B110" s="25"/>
      <c r="C110" s="45" t="s">
        <v>97</v>
      </c>
      <c r="D110" s="35">
        <v>21642</v>
      </c>
      <c r="E110" s="30">
        <v>21642</v>
      </c>
      <c r="F110" s="30"/>
      <c r="G110" s="104"/>
      <c r="H110" s="35">
        <v>21642</v>
      </c>
      <c r="I110" s="30">
        <v>21642</v>
      </c>
      <c r="J110" s="30"/>
      <c r="K110" s="104"/>
      <c r="L110" s="35">
        <v>21642</v>
      </c>
      <c r="M110" s="30">
        <v>21642</v>
      </c>
      <c r="N110" s="30"/>
      <c r="O110" s="104"/>
    </row>
    <row r="111" spans="1:15" s="10" customFormat="1" x14ac:dyDescent="0.25">
      <c r="A111" s="24"/>
      <c r="B111" s="25"/>
      <c r="C111" s="45" t="s">
        <v>421</v>
      </c>
      <c r="D111" s="88"/>
      <c r="E111" s="30"/>
      <c r="F111" s="30"/>
      <c r="G111" s="110"/>
      <c r="H111" s="88">
        <v>1282</v>
      </c>
      <c r="I111" s="30">
        <v>1282</v>
      </c>
      <c r="J111" s="30"/>
      <c r="K111" s="110"/>
      <c r="L111" s="88">
        <f>1282+316</f>
        <v>1598</v>
      </c>
      <c r="M111" s="30">
        <v>1598</v>
      </c>
      <c r="N111" s="30"/>
      <c r="O111" s="110"/>
    </row>
    <row r="112" spans="1:15" s="10" customFormat="1" x14ac:dyDescent="0.25">
      <c r="A112" s="24"/>
      <c r="B112" s="25"/>
      <c r="C112" s="45" t="s">
        <v>479</v>
      </c>
      <c r="D112" s="88"/>
      <c r="E112" s="30"/>
      <c r="F112" s="30"/>
      <c r="G112" s="110"/>
      <c r="H112" s="88">
        <v>1257</v>
      </c>
      <c r="I112" s="30">
        <v>1257</v>
      </c>
      <c r="J112" s="30"/>
      <c r="K112" s="110"/>
      <c r="L112" s="88">
        <v>1257</v>
      </c>
      <c r="M112" s="30">
        <v>1257</v>
      </c>
      <c r="N112" s="30"/>
      <c r="O112" s="110"/>
    </row>
    <row r="113" spans="1:15" s="10" customFormat="1" x14ac:dyDescent="0.25">
      <c r="A113" s="24"/>
      <c r="B113" s="25"/>
      <c r="C113" s="64" t="s">
        <v>50</v>
      </c>
      <c r="D113" s="90">
        <f>SUM(D103:D110)</f>
        <v>1070294</v>
      </c>
      <c r="E113" s="40">
        <f>SUM(E103:E110)</f>
        <v>910992</v>
      </c>
      <c r="F113" s="40">
        <f>SUM(F103:F110)</f>
        <v>159302</v>
      </c>
      <c r="G113" s="108">
        <f>SUM(G103:G110)</f>
        <v>0</v>
      </c>
      <c r="H113" s="90">
        <f>SUM(H103:H112)</f>
        <v>1120239</v>
      </c>
      <c r="I113" s="40">
        <f>SUM(I103:I112)</f>
        <v>960937</v>
      </c>
      <c r="J113" s="40">
        <f>SUM(J103:J110)</f>
        <v>159302</v>
      </c>
      <c r="K113" s="108">
        <f>SUM(K103:K110)</f>
        <v>0</v>
      </c>
      <c r="L113" s="90">
        <f>SUM(L103:L112)</f>
        <v>1150796</v>
      </c>
      <c r="M113" s="40">
        <f>SUM(M103:M112)</f>
        <v>991494</v>
      </c>
      <c r="N113" s="40">
        <f>SUM(N103:N110)</f>
        <v>159302</v>
      </c>
      <c r="O113" s="108">
        <f>SUM(O103:O110)</f>
        <v>0</v>
      </c>
    </row>
    <row r="114" spans="1:15" s="10" customFormat="1" x14ac:dyDescent="0.25">
      <c r="A114" s="24"/>
      <c r="B114" s="25"/>
      <c r="C114" s="45"/>
      <c r="D114" s="35"/>
      <c r="E114" s="30"/>
      <c r="F114" s="30"/>
      <c r="G114" s="104"/>
      <c r="H114" s="35"/>
      <c r="I114" s="30"/>
      <c r="J114" s="30"/>
      <c r="K114" s="104"/>
      <c r="L114" s="35"/>
      <c r="M114" s="30"/>
      <c r="N114" s="30"/>
      <c r="O114" s="104"/>
    </row>
    <row r="115" spans="1:15" s="10" customFormat="1" ht="30" x14ac:dyDescent="0.25">
      <c r="A115" s="24"/>
      <c r="B115" s="25"/>
      <c r="C115" s="45" t="s">
        <v>412</v>
      </c>
      <c r="D115" s="35"/>
      <c r="E115" s="30"/>
      <c r="F115" s="30"/>
      <c r="G115" s="104"/>
      <c r="H115" s="35"/>
      <c r="I115" s="30"/>
      <c r="J115" s="30"/>
      <c r="K115" s="104"/>
      <c r="L115" s="35"/>
      <c r="M115" s="30"/>
      <c r="N115" s="30"/>
      <c r="O115" s="104"/>
    </row>
    <row r="116" spans="1:15" s="10" customFormat="1" ht="30" x14ac:dyDescent="0.25">
      <c r="A116" s="24"/>
      <c r="B116" s="25"/>
      <c r="C116" s="45" t="s">
        <v>422</v>
      </c>
      <c r="D116" s="88"/>
      <c r="E116" s="30"/>
      <c r="F116" s="30"/>
      <c r="G116" s="110"/>
      <c r="H116" s="88">
        <v>8635</v>
      </c>
      <c r="I116" s="30">
        <v>8635</v>
      </c>
      <c r="J116" s="30"/>
      <c r="K116" s="110"/>
      <c r="L116" s="88">
        <f>8635+1995</f>
        <v>10630</v>
      </c>
      <c r="M116" s="30">
        <v>10630</v>
      </c>
      <c r="N116" s="30"/>
      <c r="O116" s="110"/>
    </row>
    <row r="117" spans="1:15" s="10" customFormat="1" ht="45" x14ac:dyDescent="0.25">
      <c r="A117" s="24"/>
      <c r="B117" s="25"/>
      <c r="C117" s="45" t="s">
        <v>449</v>
      </c>
      <c r="D117" s="88"/>
      <c r="E117" s="30"/>
      <c r="F117" s="30"/>
      <c r="G117" s="110"/>
      <c r="H117" s="88">
        <v>8074</v>
      </c>
      <c r="I117" s="30">
        <v>8074</v>
      </c>
      <c r="J117" s="30"/>
      <c r="K117" s="110"/>
      <c r="L117" s="88">
        <v>8074</v>
      </c>
      <c r="M117" s="30">
        <v>8074</v>
      </c>
      <c r="N117" s="30"/>
      <c r="O117" s="110"/>
    </row>
    <row r="118" spans="1:15" s="10" customFormat="1" ht="45" x14ac:dyDescent="0.25">
      <c r="A118" s="24"/>
      <c r="B118" s="25"/>
      <c r="C118" s="45" t="s">
        <v>448</v>
      </c>
      <c r="D118" s="88"/>
      <c r="E118" s="30"/>
      <c r="F118" s="30"/>
      <c r="G118" s="110"/>
      <c r="H118" s="88">
        <v>26887</v>
      </c>
      <c r="I118" s="30">
        <v>26887</v>
      </c>
      <c r="J118" s="30"/>
      <c r="K118" s="110"/>
      <c r="L118" s="88">
        <v>26887</v>
      </c>
      <c r="M118" s="30">
        <v>26887</v>
      </c>
      <c r="N118" s="30"/>
      <c r="O118" s="110"/>
    </row>
    <row r="119" spans="1:15" s="10" customFormat="1" x14ac:dyDescent="0.25">
      <c r="A119" s="24"/>
      <c r="B119" s="25"/>
      <c r="C119" s="45" t="s">
        <v>447</v>
      </c>
      <c r="D119" s="88"/>
      <c r="E119" s="30"/>
      <c r="F119" s="30"/>
      <c r="G119" s="110"/>
      <c r="H119" s="88">
        <v>1883</v>
      </c>
      <c r="I119" s="30">
        <v>1883</v>
      </c>
      <c r="J119" s="30"/>
      <c r="K119" s="110"/>
      <c r="L119" s="88">
        <v>1883</v>
      </c>
      <c r="M119" s="30">
        <v>1883</v>
      </c>
      <c r="N119" s="30"/>
      <c r="O119" s="110"/>
    </row>
    <row r="120" spans="1:15" s="10" customFormat="1" x14ac:dyDescent="0.25">
      <c r="A120" s="24"/>
      <c r="B120" s="25"/>
      <c r="C120" s="45" t="s">
        <v>480</v>
      </c>
      <c r="D120" s="88"/>
      <c r="E120" s="30"/>
      <c r="F120" s="30"/>
      <c r="G120" s="110"/>
      <c r="H120" s="88">
        <v>9897</v>
      </c>
      <c r="I120" s="30">
        <v>9897</v>
      </c>
      <c r="J120" s="30"/>
      <c r="K120" s="110"/>
      <c r="L120" s="88">
        <v>9897</v>
      </c>
      <c r="M120" s="30">
        <v>9897</v>
      </c>
      <c r="N120" s="30"/>
      <c r="O120" s="110"/>
    </row>
    <row r="121" spans="1:15" s="10" customFormat="1" x14ac:dyDescent="0.25">
      <c r="A121" s="24"/>
      <c r="B121" s="25"/>
      <c r="C121" s="64" t="s">
        <v>50</v>
      </c>
      <c r="D121" s="90">
        <v>0</v>
      </c>
      <c r="E121" s="40">
        <v>0</v>
      </c>
      <c r="F121" s="40">
        <v>0</v>
      </c>
      <c r="G121" s="108">
        <v>0</v>
      </c>
      <c r="H121" s="90">
        <f>SUM(H116:H120)</f>
        <v>55376</v>
      </c>
      <c r="I121" s="40">
        <f>SUM(I116:I120)</f>
        <v>55376</v>
      </c>
      <c r="J121" s="40">
        <f>SUM(J116:J118)</f>
        <v>0</v>
      </c>
      <c r="K121" s="108">
        <f>SUM(K116)</f>
        <v>0</v>
      </c>
      <c r="L121" s="90">
        <f>SUM(L116:L120)</f>
        <v>57371</v>
      </c>
      <c r="M121" s="40">
        <f>SUM(M116:M120)</f>
        <v>57371</v>
      </c>
      <c r="N121" s="40">
        <f>SUM(N116:N118)</f>
        <v>0</v>
      </c>
      <c r="O121" s="108">
        <f>SUM(O116)</f>
        <v>0</v>
      </c>
    </row>
    <row r="122" spans="1:15" s="10" customFormat="1" x14ac:dyDescent="0.25">
      <c r="A122" s="24"/>
      <c r="B122" s="25"/>
      <c r="C122" s="64"/>
      <c r="D122" s="39"/>
      <c r="E122" s="40"/>
      <c r="F122" s="40"/>
      <c r="G122" s="105"/>
      <c r="H122" s="39"/>
      <c r="I122" s="40"/>
      <c r="J122" s="40"/>
      <c r="K122" s="105"/>
      <c r="L122" s="39"/>
      <c r="M122" s="40"/>
      <c r="N122" s="40"/>
      <c r="O122" s="105"/>
    </row>
    <row r="123" spans="1:15" s="10" customFormat="1" x14ac:dyDescent="0.25">
      <c r="A123" s="24"/>
      <c r="B123" s="25"/>
      <c r="C123" s="45" t="s">
        <v>413</v>
      </c>
      <c r="D123" s="35"/>
      <c r="E123" s="30"/>
      <c r="F123" s="30"/>
      <c r="G123" s="104"/>
      <c r="H123" s="35"/>
      <c r="I123" s="30"/>
      <c r="J123" s="30"/>
      <c r="K123" s="104"/>
      <c r="L123" s="35"/>
      <c r="M123" s="30"/>
      <c r="N123" s="30"/>
      <c r="O123" s="104"/>
    </row>
    <row r="124" spans="1:15" s="10" customFormat="1" x14ac:dyDescent="0.25">
      <c r="A124" s="24"/>
      <c r="B124" s="25"/>
      <c r="C124" s="79" t="s">
        <v>481</v>
      </c>
      <c r="D124" s="88"/>
      <c r="E124" s="30"/>
      <c r="F124" s="30"/>
      <c r="G124" s="110"/>
      <c r="H124" s="88">
        <v>29998</v>
      </c>
      <c r="I124" s="30">
        <v>29998</v>
      </c>
      <c r="J124" s="30"/>
      <c r="K124" s="110"/>
      <c r="L124" s="88">
        <v>29998</v>
      </c>
      <c r="M124" s="30">
        <v>29998</v>
      </c>
      <c r="N124" s="30"/>
      <c r="O124" s="110"/>
    </row>
    <row r="125" spans="1:15" s="10" customFormat="1" x14ac:dyDescent="0.25">
      <c r="A125" s="24"/>
      <c r="B125" s="25"/>
      <c r="C125" s="79" t="s">
        <v>482</v>
      </c>
      <c r="D125" s="88"/>
      <c r="E125" s="30"/>
      <c r="F125" s="30"/>
      <c r="G125" s="110"/>
      <c r="H125" s="88">
        <v>232</v>
      </c>
      <c r="I125" s="30">
        <v>232</v>
      </c>
      <c r="J125" s="30"/>
      <c r="K125" s="110"/>
      <c r="L125" s="88">
        <v>232</v>
      </c>
      <c r="M125" s="30">
        <v>232</v>
      </c>
      <c r="N125" s="30"/>
      <c r="O125" s="110"/>
    </row>
    <row r="126" spans="1:15" s="10" customFormat="1" x14ac:dyDescent="0.25">
      <c r="A126" s="24"/>
      <c r="B126" s="25"/>
      <c r="C126" s="45" t="s">
        <v>483</v>
      </c>
      <c r="D126" s="88"/>
      <c r="E126" s="30"/>
      <c r="F126" s="30"/>
      <c r="G126" s="110"/>
      <c r="H126" s="88">
        <v>1000</v>
      </c>
      <c r="I126" s="30">
        <v>1000</v>
      </c>
      <c r="J126" s="30"/>
      <c r="K126" s="110"/>
      <c r="L126" s="88">
        <v>1000</v>
      </c>
      <c r="M126" s="30">
        <v>1000</v>
      </c>
      <c r="N126" s="30"/>
      <c r="O126" s="110"/>
    </row>
    <row r="127" spans="1:15" s="10" customFormat="1" x14ac:dyDescent="0.25">
      <c r="A127" s="24"/>
      <c r="B127" s="25"/>
      <c r="C127" s="45" t="s">
        <v>484</v>
      </c>
      <c r="D127" s="88"/>
      <c r="E127" s="30"/>
      <c r="F127" s="30"/>
      <c r="G127" s="110"/>
      <c r="H127" s="88">
        <v>1250</v>
      </c>
      <c r="I127" s="30">
        <v>1250</v>
      </c>
      <c r="J127" s="30"/>
      <c r="K127" s="167"/>
      <c r="L127" s="88">
        <v>1250</v>
      </c>
      <c r="M127" s="30">
        <v>1250</v>
      </c>
      <c r="N127" s="30"/>
      <c r="O127" s="167"/>
    </row>
    <row r="128" spans="1:15" s="10" customFormat="1" x14ac:dyDescent="0.25">
      <c r="A128" s="24"/>
      <c r="B128" s="25"/>
      <c r="C128" s="64" t="s">
        <v>50</v>
      </c>
      <c r="D128" s="90">
        <v>0</v>
      </c>
      <c r="E128" s="40">
        <v>0</v>
      </c>
      <c r="F128" s="40">
        <v>0</v>
      </c>
      <c r="G128" s="108">
        <v>0</v>
      </c>
      <c r="H128" s="90">
        <f t="shared" ref="H128:O128" si="14">SUM(H124:H127)</f>
        <v>32480</v>
      </c>
      <c r="I128" s="40">
        <f t="shared" si="14"/>
        <v>32480</v>
      </c>
      <c r="J128" s="40">
        <f t="shared" si="14"/>
        <v>0</v>
      </c>
      <c r="K128" s="166">
        <f t="shared" si="14"/>
        <v>0</v>
      </c>
      <c r="L128" s="90">
        <f t="shared" si="14"/>
        <v>32480</v>
      </c>
      <c r="M128" s="40">
        <f t="shared" si="14"/>
        <v>32480</v>
      </c>
      <c r="N128" s="40">
        <f t="shared" si="14"/>
        <v>0</v>
      </c>
      <c r="O128" s="166">
        <f t="shared" si="14"/>
        <v>0</v>
      </c>
    </row>
    <row r="129" spans="1:15" s="10" customFormat="1" x14ac:dyDescent="0.25">
      <c r="A129" s="24"/>
      <c r="B129" s="25"/>
      <c r="C129" s="64"/>
      <c r="D129" s="90"/>
      <c r="E129" s="40"/>
      <c r="F129" s="40"/>
      <c r="G129" s="108"/>
      <c r="H129" s="90"/>
      <c r="I129" s="40"/>
      <c r="J129" s="40"/>
      <c r="K129" s="108"/>
      <c r="L129" s="90"/>
      <c r="M129" s="40"/>
      <c r="N129" s="40"/>
      <c r="O129" s="108"/>
    </row>
    <row r="130" spans="1:15" s="10" customFormat="1" x14ac:dyDescent="0.25">
      <c r="A130" s="24"/>
      <c r="B130" s="25"/>
      <c r="C130" s="45" t="s">
        <v>485</v>
      </c>
      <c r="D130" s="90"/>
      <c r="E130" s="40"/>
      <c r="F130" s="40"/>
      <c r="G130" s="108"/>
      <c r="H130" s="90"/>
      <c r="I130" s="40"/>
      <c r="J130" s="40"/>
      <c r="K130" s="108"/>
      <c r="L130" s="90"/>
      <c r="M130" s="40"/>
      <c r="N130" s="40"/>
      <c r="O130" s="108"/>
    </row>
    <row r="131" spans="1:15" s="10" customFormat="1" x14ac:dyDescent="0.25">
      <c r="A131" s="24"/>
      <c r="B131" s="25"/>
      <c r="C131" s="45" t="s">
        <v>486</v>
      </c>
      <c r="D131" s="88"/>
      <c r="E131" s="30"/>
      <c r="F131" s="30"/>
      <c r="G131" s="110"/>
      <c r="H131" s="88">
        <v>2485</v>
      </c>
      <c r="I131" s="30">
        <v>2485</v>
      </c>
      <c r="J131" s="30">
        <v>0</v>
      </c>
      <c r="K131" s="110">
        <v>0</v>
      </c>
      <c r="L131" s="88">
        <v>2485</v>
      </c>
      <c r="M131" s="30">
        <v>2485</v>
      </c>
      <c r="N131" s="30">
        <v>0</v>
      </c>
      <c r="O131" s="110">
        <v>0</v>
      </c>
    </row>
    <row r="132" spans="1:15" s="22" customFormat="1" x14ac:dyDescent="0.25">
      <c r="A132" s="36"/>
      <c r="B132" s="37"/>
      <c r="C132" s="64" t="s">
        <v>50</v>
      </c>
      <c r="D132" s="90"/>
      <c r="E132" s="40"/>
      <c r="F132" s="40"/>
      <c r="G132" s="108"/>
      <c r="H132" s="90">
        <f t="shared" ref="H132:O132" si="15">SUM(H131)</f>
        <v>2485</v>
      </c>
      <c r="I132" s="40">
        <f t="shared" si="15"/>
        <v>2485</v>
      </c>
      <c r="J132" s="40">
        <f t="shared" si="15"/>
        <v>0</v>
      </c>
      <c r="K132" s="166">
        <f t="shared" si="15"/>
        <v>0</v>
      </c>
      <c r="L132" s="90">
        <f t="shared" si="15"/>
        <v>2485</v>
      </c>
      <c r="M132" s="40">
        <f t="shared" si="15"/>
        <v>2485</v>
      </c>
      <c r="N132" s="40">
        <f t="shared" si="15"/>
        <v>0</v>
      </c>
      <c r="O132" s="166">
        <f t="shared" si="15"/>
        <v>0</v>
      </c>
    </row>
    <row r="133" spans="1:15" s="10" customFormat="1" x14ac:dyDescent="0.25">
      <c r="A133" s="24"/>
      <c r="B133" s="25"/>
      <c r="C133" s="64"/>
      <c r="D133" s="39"/>
      <c r="E133" s="40"/>
      <c r="F133" s="40"/>
      <c r="G133" s="105"/>
      <c r="H133" s="39"/>
      <c r="I133" s="40"/>
      <c r="J133" s="40"/>
      <c r="K133" s="105"/>
      <c r="L133" s="39"/>
      <c r="M133" s="40"/>
      <c r="N133" s="40"/>
      <c r="O133" s="105"/>
    </row>
    <row r="134" spans="1:15" s="10" customFormat="1" x14ac:dyDescent="0.25">
      <c r="A134" s="24"/>
      <c r="B134" s="25"/>
      <c r="C134" s="65" t="s">
        <v>64</v>
      </c>
      <c r="D134" s="196">
        <f>SUM(D113,D121,D128)</f>
        <v>1070294</v>
      </c>
      <c r="E134" s="74">
        <f>SUM(E113,E121,E128)</f>
        <v>910992</v>
      </c>
      <c r="F134" s="74">
        <f>SUM(F113,F121,F128)</f>
        <v>159302</v>
      </c>
      <c r="G134" s="164">
        <f>SUM(G113,G121,G128)</f>
        <v>0</v>
      </c>
      <c r="H134" s="196">
        <f t="shared" ref="H134:O134" si="16">SUM(H113,H121,H128,H132)</f>
        <v>1210580</v>
      </c>
      <c r="I134" s="74">
        <f t="shared" si="16"/>
        <v>1051278</v>
      </c>
      <c r="J134" s="74">
        <f t="shared" si="16"/>
        <v>159302</v>
      </c>
      <c r="K134" s="164">
        <f t="shared" si="16"/>
        <v>0</v>
      </c>
      <c r="L134" s="196">
        <f t="shared" si="16"/>
        <v>1243132</v>
      </c>
      <c r="M134" s="74">
        <f t="shared" si="16"/>
        <v>1083830</v>
      </c>
      <c r="N134" s="74">
        <f t="shared" si="16"/>
        <v>159302</v>
      </c>
      <c r="O134" s="164">
        <f t="shared" si="16"/>
        <v>0</v>
      </c>
    </row>
    <row r="135" spans="1:15" s="10" customFormat="1" x14ac:dyDescent="0.25">
      <c r="A135" s="24"/>
      <c r="B135" s="25"/>
      <c r="C135" s="45"/>
      <c r="D135" s="94"/>
      <c r="E135" s="70"/>
      <c r="F135" s="70"/>
      <c r="G135" s="121"/>
      <c r="H135" s="94"/>
      <c r="I135" s="70"/>
      <c r="J135" s="70"/>
      <c r="K135" s="121"/>
      <c r="L135" s="94"/>
      <c r="M135" s="70"/>
      <c r="N135" s="70"/>
      <c r="O135" s="121"/>
    </row>
    <row r="136" spans="1:15" s="10" customFormat="1" x14ac:dyDescent="0.25">
      <c r="A136" s="24"/>
      <c r="B136" s="25" t="s">
        <v>30</v>
      </c>
      <c r="C136" s="45" t="s">
        <v>109</v>
      </c>
      <c r="D136" s="94"/>
      <c r="E136" s="70"/>
      <c r="F136" s="70"/>
      <c r="G136" s="121"/>
      <c r="H136" s="94"/>
      <c r="I136" s="70"/>
      <c r="J136" s="70"/>
      <c r="K136" s="121"/>
      <c r="L136" s="94"/>
      <c r="M136" s="70"/>
      <c r="N136" s="70"/>
      <c r="O136" s="121"/>
    </row>
    <row r="137" spans="1:15" s="10" customFormat="1" x14ac:dyDescent="0.25">
      <c r="A137" s="24"/>
      <c r="B137" s="25"/>
      <c r="C137" s="45" t="s">
        <v>37</v>
      </c>
      <c r="D137" s="83"/>
      <c r="E137" s="54"/>
      <c r="F137" s="54"/>
      <c r="G137" s="111"/>
      <c r="H137" s="83"/>
      <c r="I137" s="54"/>
      <c r="J137" s="54"/>
      <c r="K137" s="111"/>
      <c r="L137" s="83"/>
      <c r="M137" s="54"/>
      <c r="N137" s="54"/>
      <c r="O137" s="111"/>
    </row>
    <row r="138" spans="1:15" s="10" customFormat="1" x14ac:dyDescent="0.25">
      <c r="A138" s="24"/>
      <c r="B138" s="25"/>
      <c r="C138" s="195" t="s">
        <v>118</v>
      </c>
      <c r="D138" s="83">
        <v>50</v>
      </c>
      <c r="E138" s="54">
        <v>50</v>
      </c>
      <c r="F138" s="54"/>
      <c r="G138" s="111"/>
      <c r="H138" s="83">
        <v>50</v>
      </c>
      <c r="I138" s="54">
        <v>50</v>
      </c>
      <c r="J138" s="54"/>
      <c r="K138" s="111"/>
      <c r="L138" s="83">
        <v>50</v>
      </c>
      <c r="M138" s="54">
        <v>50</v>
      </c>
      <c r="N138" s="54"/>
      <c r="O138" s="111"/>
    </row>
    <row r="139" spans="1:15" s="10" customFormat="1" x14ac:dyDescent="0.25">
      <c r="A139" s="24"/>
      <c r="B139" s="25"/>
      <c r="C139" s="195" t="s">
        <v>119</v>
      </c>
      <c r="D139" s="83">
        <v>2000</v>
      </c>
      <c r="E139" s="54">
        <v>2000</v>
      </c>
      <c r="F139" s="54"/>
      <c r="G139" s="111"/>
      <c r="H139" s="83">
        <v>2000</v>
      </c>
      <c r="I139" s="54">
        <v>2000</v>
      </c>
      <c r="J139" s="54"/>
      <c r="K139" s="111"/>
      <c r="L139" s="83">
        <v>2000</v>
      </c>
      <c r="M139" s="54">
        <v>2000</v>
      </c>
      <c r="N139" s="54"/>
      <c r="O139" s="111"/>
    </row>
    <row r="140" spans="1:15" s="10" customFormat="1" x14ac:dyDescent="0.25">
      <c r="A140" s="24"/>
      <c r="B140" s="25"/>
      <c r="C140" s="195" t="s">
        <v>423</v>
      </c>
      <c r="D140" s="83">
        <v>158311</v>
      </c>
      <c r="E140" s="54">
        <v>158311</v>
      </c>
      <c r="F140" s="54"/>
      <c r="G140" s="111"/>
      <c r="H140" s="83">
        <v>172233</v>
      </c>
      <c r="I140" s="54">
        <v>172233</v>
      </c>
      <c r="J140" s="54"/>
      <c r="K140" s="111"/>
      <c r="L140" s="83">
        <v>172233</v>
      </c>
      <c r="M140" s="54">
        <v>172233</v>
      </c>
      <c r="N140" s="54"/>
      <c r="O140" s="111"/>
    </row>
    <row r="141" spans="1:15" s="10" customFormat="1" ht="18" x14ac:dyDescent="0.25">
      <c r="A141" s="24"/>
      <c r="B141" s="25"/>
      <c r="C141" s="195" t="s">
        <v>198</v>
      </c>
      <c r="D141" s="83">
        <v>1461</v>
      </c>
      <c r="E141" s="54">
        <v>1461</v>
      </c>
      <c r="F141" s="54"/>
      <c r="G141" s="111"/>
      <c r="H141" s="83">
        <v>1461</v>
      </c>
      <c r="I141" s="54">
        <v>1461</v>
      </c>
      <c r="J141" s="54"/>
      <c r="K141" s="111"/>
      <c r="L141" s="83">
        <v>1461</v>
      </c>
      <c r="M141" s="54">
        <v>1461</v>
      </c>
      <c r="N141" s="54"/>
      <c r="O141" s="111"/>
    </row>
    <row r="142" spans="1:15" s="10" customFormat="1" x14ac:dyDescent="0.25">
      <c r="A142" s="24"/>
      <c r="B142" s="25"/>
      <c r="C142" s="195" t="s">
        <v>199</v>
      </c>
      <c r="D142" s="83">
        <v>28700</v>
      </c>
      <c r="E142" s="54">
        <v>28700</v>
      </c>
      <c r="F142" s="54"/>
      <c r="G142" s="111"/>
      <c r="H142" s="83">
        <v>28700</v>
      </c>
      <c r="I142" s="54">
        <v>28700</v>
      </c>
      <c r="J142" s="54"/>
      <c r="K142" s="111"/>
      <c r="L142" s="83">
        <v>28700</v>
      </c>
      <c r="M142" s="54">
        <v>28700</v>
      </c>
      <c r="N142" s="54"/>
      <c r="O142" s="111"/>
    </row>
    <row r="143" spans="1:15" s="10" customFormat="1" x14ac:dyDescent="0.25">
      <c r="A143" s="24"/>
      <c r="B143" s="25"/>
      <c r="C143" s="195" t="s">
        <v>424</v>
      </c>
      <c r="D143" s="83"/>
      <c r="E143" s="54"/>
      <c r="F143" s="54"/>
      <c r="G143" s="111"/>
      <c r="H143" s="83">
        <v>0</v>
      </c>
      <c r="I143" s="54">
        <v>0</v>
      </c>
      <c r="J143" s="54"/>
      <c r="K143" s="111"/>
      <c r="L143" s="83">
        <v>0</v>
      </c>
      <c r="M143" s="54">
        <v>0</v>
      </c>
      <c r="N143" s="54"/>
      <c r="O143" s="111"/>
    </row>
    <row r="144" spans="1:15" s="10" customFormat="1" x14ac:dyDescent="0.25">
      <c r="A144" s="24"/>
      <c r="B144" s="25"/>
      <c r="C144" s="45" t="s">
        <v>200</v>
      </c>
      <c r="D144" s="83"/>
      <c r="E144" s="54"/>
      <c r="F144" s="54"/>
      <c r="G144" s="111"/>
      <c r="H144" s="83"/>
      <c r="I144" s="54"/>
      <c r="J144" s="54"/>
      <c r="K144" s="111"/>
      <c r="L144" s="83"/>
      <c r="M144" s="54"/>
      <c r="N144" s="54"/>
      <c r="O144" s="111"/>
    </row>
    <row r="145" spans="1:15" s="10" customFormat="1" x14ac:dyDescent="0.25">
      <c r="A145" s="24"/>
      <c r="B145" s="25"/>
      <c r="C145" s="45" t="s">
        <v>201</v>
      </c>
      <c r="D145" s="83"/>
      <c r="E145" s="54"/>
      <c r="F145" s="54"/>
      <c r="G145" s="111"/>
      <c r="H145" s="83"/>
      <c r="I145" s="54"/>
      <c r="J145" s="54"/>
      <c r="K145" s="111"/>
      <c r="L145" s="83"/>
      <c r="M145" s="54"/>
      <c r="N145" s="54"/>
      <c r="O145" s="111"/>
    </row>
    <row r="146" spans="1:15" s="10" customFormat="1" x14ac:dyDescent="0.25">
      <c r="A146" s="24"/>
      <c r="B146" s="25"/>
      <c r="C146" s="195" t="s">
        <v>202</v>
      </c>
      <c r="D146" s="83">
        <v>34281</v>
      </c>
      <c r="E146" s="54">
        <v>34281</v>
      </c>
      <c r="F146" s="54"/>
      <c r="G146" s="111"/>
      <c r="H146" s="83">
        <v>34281</v>
      </c>
      <c r="I146" s="54">
        <v>34281</v>
      </c>
      <c r="J146" s="54"/>
      <c r="K146" s="111"/>
      <c r="L146" s="83">
        <v>34281</v>
      </c>
      <c r="M146" s="54">
        <v>34281</v>
      </c>
      <c r="N146" s="54"/>
      <c r="O146" s="111"/>
    </row>
    <row r="147" spans="1:15" s="10" customFormat="1" x14ac:dyDescent="0.25">
      <c r="A147" s="24"/>
      <c r="B147" s="25"/>
      <c r="C147" s="195" t="s">
        <v>203</v>
      </c>
      <c r="D147" s="83">
        <v>67860</v>
      </c>
      <c r="E147" s="54">
        <v>67860</v>
      </c>
      <c r="F147" s="54"/>
      <c r="G147" s="111"/>
      <c r="H147" s="83">
        <v>67860</v>
      </c>
      <c r="I147" s="54">
        <v>67860</v>
      </c>
      <c r="J147" s="54"/>
      <c r="K147" s="111"/>
      <c r="L147" s="83">
        <v>67860</v>
      </c>
      <c r="M147" s="54">
        <v>67860</v>
      </c>
      <c r="N147" s="54"/>
      <c r="O147" s="111"/>
    </row>
    <row r="148" spans="1:15" s="10" customFormat="1" x14ac:dyDescent="0.25">
      <c r="A148" s="24"/>
      <c r="B148" s="25"/>
      <c r="C148" s="65" t="s">
        <v>65</v>
      </c>
      <c r="D148" s="95">
        <f t="shared" ref="D148:O148" si="17">SUM(D137:D147)</f>
        <v>292663</v>
      </c>
      <c r="E148" s="74">
        <f t="shared" si="17"/>
        <v>292663</v>
      </c>
      <c r="F148" s="74">
        <f t="shared" si="17"/>
        <v>0</v>
      </c>
      <c r="G148" s="123">
        <f t="shared" si="17"/>
        <v>0</v>
      </c>
      <c r="H148" s="95">
        <f t="shared" si="17"/>
        <v>306585</v>
      </c>
      <c r="I148" s="74">
        <f t="shared" si="17"/>
        <v>306585</v>
      </c>
      <c r="J148" s="74">
        <f t="shared" si="17"/>
        <v>0</v>
      </c>
      <c r="K148" s="123">
        <f t="shared" si="17"/>
        <v>0</v>
      </c>
      <c r="L148" s="95">
        <f t="shared" si="17"/>
        <v>306585</v>
      </c>
      <c r="M148" s="74">
        <f t="shared" si="17"/>
        <v>306585</v>
      </c>
      <c r="N148" s="74">
        <f t="shared" si="17"/>
        <v>0</v>
      </c>
      <c r="O148" s="123">
        <f t="shared" si="17"/>
        <v>0</v>
      </c>
    </row>
    <row r="149" spans="1:15" s="10" customFormat="1" x14ac:dyDescent="0.25">
      <c r="A149" s="24"/>
      <c r="B149" s="25"/>
      <c r="C149" s="45"/>
      <c r="D149" s="94"/>
      <c r="E149" s="70"/>
      <c r="F149" s="70"/>
      <c r="G149" s="121"/>
      <c r="H149" s="94"/>
      <c r="I149" s="70"/>
      <c r="J149" s="70"/>
      <c r="K149" s="121"/>
      <c r="L149" s="94"/>
      <c r="M149" s="70"/>
      <c r="N149" s="70"/>
      <c r="O149" s="121"/>
    </row>
    <row r="150" spans="1:15" s="10" customFormat="1" x14ac:dyDescent="0.25">
      <c r="A150" s="24"/>
      <c r="B150" s="25" t="s">
        <v>38</v>
      </c>
      <c r="C150" s="45" t="s">
        <v>61</v>
      </c>
      <c r="D150" s="83"/>
      <c r="E150" s="54"/>
      <c r="F150" s="54"/>
      <c r="G150" s="111"/>
      <c r="H150" s="83"/>
      <c r="I150" s="54"/>
      <c r="J150" s="54"/>
      <c r="K150" s="111"/>
      <c r="L150" s="83"/>
      <c r="M150" s="54"/>
      <c r="N150" s="54"/>
      <c r="O150" s="111"/>
    </row>
    <row r="151" spans="1:15" s="10" customFormat="1" x14ac:dyDescent="0.25">
      <c r="A151" s="24"/>
      <c r="B151" s="25"/>
      <c r="C151" s="45" t="s">
        <v>88</v>
      </c>
      <c r="D151" s="83"/>
      <c r="E151" s="54"/>
      <c r="F151" s="54"/>
      <c r="G151" s="111"/>
      <c r="H151" s="83"/>
      <c r="I151" s="54"/>
      <c r="J151" s="54"/>
      <c r="K151" s="111"/>
      <c r="L151" s="83"/>
      <c r="M151" s="54"/>
      <c r="N151" s="54"/>
      <c r="O151" s="111"/>
    </row>
    <row r="152" spans="1:15" s="10" customFormat="1" x14ac:dyDescent="0.25">
      <c r="A152" s="24"/>
      <c r="B152" s="25"/>
      <c r="C152" s="45" t="s">
        <v>204</v>
      </c>
      <c r="D152" s="83">
        <v>810</v>
      </c>
      <c r="E152" s="54"/>
      <c r="F152" s="54">
        <v>810</v>
      </c>
      <c r="G152" s="111"/>
      <c r="H152" s="83">
        <v>810</v>
      </c>
      <c r="I152" s="54"/>
      <c r="J152" s="54">
        <v>810</v>
      </c>
      <c r="K152" s="111"/>
      <c r="L152" s="83">
        <v>810</v>
      </c>
      <c r="M152" s="54"/>
      <c r="N152" s="54">
        <v>810</v>
      </c>
      <c r="O152" s="111"/>
    </row>
    <row r="153" spans="1:15" s="10" customFormat="1" ht="30" x14ac:dyDescent="0.25">
      <c r="A153" s="24"/>
      <c r="B153" s="25"/>
      <c r="C153" s="45" t="s">
        <v>205</v>
      </c>
      <c r="D153" s="83">
        <v>52040</v>
      </c>
      <c r="E153" s="54">
        <v>52040</v>
      </c>
      <c r="F153" s="54"/>
      <c r="G153" s="111"/>
      <c r="H153" s="83">
        <v>52040</v>
      </c>
      <c r="I153" s="54">
        <v>52040</v>
      </c>
      <c r="J153" s="54"/>
      <c r="K153" s="111"/>
      <c r="L153" s="83">
        <v>52040</v>
      </c>
      <c r="M153" s="54">
        <v>52040</v>
      </c>
      <c r="N153" s="54"/>
      <c r="O153" s="111"/>
    </row>
    <row r="154" spans="1:15" s="22" customFormat="1" x14ac:dyDescent="0.25">
      <c r="A154" s="41"/>
      <c r="B154" s="25"/>
      <c r="C154" s="45" t="s">
        <v>206</v>
      </c>
      <c r="D154" s="83">
        <v>6245</v>
      </c>
      <c r="E154" s="54"/>
      <c r="F154" s="54">
        <v>6245</v>
      </c>
      <c r="G154" s="111"/>
      <c r="H154" s="83">
        <v>6245</v>
      </c>
      <c r="I154" s="54"/>
      <c r="J154" s="54">
        <v>6245</v>
      </c>
      <c r="K154" s="111"/>
      <c r="L154" s="83">
        <v>6245</v>
      </c>
      <c r="M154" s="54"/>
      <c r="N154" s="54">
        <v>6245</v>
      </c>
      <c r="O154" s="111"/>
    </row>
    <row r="155" spans="1:15" s="22" customFormat="1" x14ac:dyDescent="0.25">
      <c r="A155" s="41"/>
      <c r="B155" s="25"/>
      <c r="C155" s="45" t="s">
        <v>207</v>
      </c>
      <c r="D155" s="83"/>
      <c r="E155" s="54"/>
      <c r="F155" s="54"/>
      <c r="G155" s="111"/>
      <c r="H155" s="83"/>
      <c r="I155" s="54"/>
      <c r="J155" s="54"/>
      <c r="K155" s="111"/>
      <c r="L155" s="83"/>
      <c r="M155" s="54"/>
      <c r="N155" s="54"/>
      <c r="O155" s="111"/>
    </row>
    <row r="156" spans="1:15" s="22" customFormat="1" ht="30" x14ac:dyDescent="0.25">
      <c r="A156" s="41"/>
      <c r="B156" s="25"/>
      <c r="C156" s="45" t="s">
        <v>208</v>
      </c>
      <c r="D156" s="83">
        <v>6778</v>
      </c>
      <c r="E156" s="54">
        <v>6778</v>
      </c>
      <c r="F156" s="54"/>
      <c r="G156" s="111"/>
      <c r="H156" s="83">
        <v>6778</v>
      </c>
      <c r="I156" s="54">
        <v>6778</v>
      </c>
      <c r="J156" s="54"/>
      <c r="K156" s="111"/>
      <c r="L156" s="83">
        <v>6778</v>
      </c>
      <c r="M156" s="54">
        <v>6778</v>
      </c>
      <c r="N156" s="54"/>
      <c r="O156" s="111"/>
    </row>
    <row r="157" spans="1:15" s="22" customFormat="1" ht="30" x14ac:dyDescent="0.25">
      <c r="A157" s="41"/>
      <c r="B157" s="25"/>
      <c r="C157" s="45" t="s">
        <v>209</v>
      </c>
      <c r="D157" s="83">
        <v>1419</v>
      </c>
      <c r="E157" s="54">
        <v>1419</v>
      </c>
      <c r="F157" s="54"/>
      <c r="G157" s="111"/>
      <c r="H157" s="83">
        <v>1419</v>
      </c>
      <c r="I157" s="54">
        <v>1419</v>
      </c>
      <c r="J157" s="54"/>
      <c r="K157" s="111"/>
      <c r="L157" s="83">
        <v>1419</v>
      </c>
      <c r="M157" s="54">
        <v>1419</v>
      </c>
      <c r="N157" s="54"/>
      <c r="O157" s="111"/>
    </row>
    <row r="158" spans="1:15" s="22" customFormat="1" ht="30" x14ac:dyDescent="0.25">
      <c r="A158" s="41"/>
      <c r="B158" s="25"/>
      <c r="C158" s="45" t="s">
        <v>210</v>
      </c>
      <c r="D158" s="83">
        <v>1403</v>
      </c>
      <c r="E158" s="54">
        <v>1403</v>
      </c>
      <c r="F158" s="54"/>
      <c r="G158" s="111"/>
      <c r="H158" s="83">
        <v>1403</v>
      </c>
      <c r="I158" s="54">
        <v>1403</v>
      </c>
      <c r="J158" s="54"/>
      <c r="K158" s="111"/>
      <c r="L158" s="83">
        <v>1403</v>
      </c>
      <c r="M158" s="54">
        <v>1403</v>
      </c>
      <c r="N158" s="54"/>
      <c r="O158" s="111"/>
    </row>
    <row r="159" spans="1:15" s="22" customFormat="1" x14ac:dyDescent="0.25">
      <c r="A159" s="41"/>
      <c r="B159" s="25"/>
      <c r="C159" s="79" t="s">
        <v>211</v>
      </c>
      <c r="D159" s="83">
        <v>16154</v>
      </c>
      <c r="E159" s="54">
        <v>16154</v>
      </c>
      <c r="F159" s="54"/>
      <c r="G159" s="111"/>
      <c r="H159" s="83">
        <v>16154</v>
      </c>
      <c r="I159" s="54">
        <v>16154</v>
      </c>
      <c r="J159" s="54"/>
      <c r="K159" s="111"/>
      <c r="L159" s="83">
        <v>16154</v>
      </c>
      <c r="M159" s="54">
        <v>16154</v>
      </c>
      <c r="N159" s="54"/>
      <c r="O159" s="111"/>
    </row>
    <row r="160" spans="1:15" s="22" customFormat="1" x14ac:dyDescent="0.25">
      <c r="A160" s="41"/>
      <c r="B160" s="25"/>
      <c r="C160" s="62" t="s">
        <v>212</v>
      </c>
      <c r="D160" s="83">
        <v>100</v>
      </c>
      <c r="E160" s="54"/>
      <c r="F160" s="54"/>
      <c r="G160" s="111">
        <v>100</v>
      </c>
      <c r="H160" s="83">
        <v>100</v>
      </c>
      <c r="I160" s="54"/>
      <c r="J160" s="54"/>
      <c r="K160" s="111">
        <v>100</v>
      </c>
      <c r="L160" s="83">
        <v>100</v>
      </c>
      <c r="M160" s="54"/>
      <c r="N160" s="54"/>
      <c r="O160" s="111">
        <v>100</v>
      </c>
    </row>
    <row r="161" spans="1:15" s="22" customFormat="1" ht="30" x14ac:dyDescent="0.25">
      <c r="A161" s="41"/>
      <c r="B161" s="25"/>
      <c r="C161" s="62" t="s">
        <v>487</v>
      </c>
      <c r="D161" s="89"/>
      <c r="E161" s="54"/>
      <c r="F161" s="54"/>
      <c r="G161" s="112"/>
      <c r="H161" s="89">
        <v>8964</v>
      </c>
      <c r="I161" s="54">
        <v>8964</v>
      </c>
      <c r="J161" s="54"/>
      <c r="K161" s="112"/>
      <c r="L161" s="89">
        <v>8964</v>
      </c>
      <c r="M161" s="54">
        <v>8964</v>
      </c>
      <c r="N161" s="54"/>
      <c r="O161" s="112"/>
    </row>
    <row r="162" spans="1:15" s="22" customFormat="1" ht="45" x14ac:dyDescent="0.25">
      <c r="A162" s="41"/>
      <c r="B162" s="25"/>
      <c r="C162" s="62" t="s">
        <v>488</v>
      </c>
      <c r="D162" s="89"/>
      <c r="E162" s="54"/>
      <c r="F162" s="54"/>
      <c r="G162" s="112"/>
      <c r="H162" s="89">
        <v>9195</v>
      </c>
      <c r="I162" s="54">
        <v>9195</v>
      </c>
      <c r="J162" s="54"/>
      <c r="K162" s="112"/>
      <c r="L162" s="89">
        <v>9195</v>
      </c>
      <c r="M162" s="54">
        <v>9195</v>
      </c>
      <c r="N162" s="54"/>
      <c r="O162" s="112"/>
    </row>
    <row r="163" spans="1:15" s="22" customFormat="1" ht="45" x14ac:dyDescent="0.25">
      <c r="A163" s="41"/>
      <c r="B163" s="25"/>
      <c r="C163" s="62" t="s">
        <v>489</v>
      </c>
      <c r="D163" s="89"/>
      <c r="E163" s="54"/>
      <c r="F163" s="54"/>
      <c r="G163" s="112"/>
      <c r="H163" s="89">
        <v>7842</v>
      </c>
      <c r="I163" s="54">
        <v>7842</v>
      </c>
      <c r="J163" s="54"/>
      <c r="K163" s="112"/>
      <c r="L163" s="89">
        <v>7842</v>
      </c>
      <c r="M163" s="54">
        <v>7842</v>
      </c>
      <c r="N163" s="54"/>
      <c r="O163" s="112"/>
    </row>
    <row r="164" spans="1:15" s="22" customFormat="1" ht="45" x14ac:dyDescent="0.25">
      <c r="A164" s="41"/>
      <c r="B164" s="25"/>
      <c r="C164" s="62" t="s">
        <v>490</v>
      </c>
      <c r="D164" s="89"/>
      <c r="E164" s="54"/>
      <c r="F164" s="54"/>
      <c r="G164" s="112"/>
      <c r="H164" s="89">
        <v>16738</v>
      </c>
      <c r="I164" s="54">
        <v>16738</v>
      </c>
      <c r="J164" s="54"/>
      <c r="K164" s="112"/>
      <c r="L164" s="89">
        <v>16738</v>
      </c>
      <c r="M164" s="54">
        <v>16738</v>
      </c>
      <c r="N164" s="54"/>
      <c r="O164" s="112"/>
    </row>
    <row r="165" spans="1:15" s="22" customFormat="1" x14ac:dyDescent="0.25">
      <c r="A165" s="41"/>
      <c r="B165" s="25"/>
      <c r="C165" s="64" t="s">
        <v>50</v>
      </c>
      <c r="D165" s="90">
        <f>SUM(D152:D160)</f>
        <v>84949</v>
      </c>
      <c r="E165" s="40">
        <f>SUM(E152:E160)</f>
        <v>77794</v>
      </c>
      <c r="F165" s="40">
        <f>SUM(F152:F160)</f>
        <v>7055</v>
      </c>
      <c r="G165" s="108">
        <f>SUM(G152:G160)</f>
        <v>100</v>
      </c>
      <c r="H165" s="90">
        <f t="shared" ref="H165:O165" si="18">SUM(H152:H164)</f>
        <v>127688</v>
      </c>
      <c r="I165" s="40">
        <f t="shared" si="18"/>
        <v>120533</v>
      </c>
      <c r="J165" s="40">
        <f t="shared" si="18"/>
        <v>7055</v>
      </c>
      <c r="K165" s="108">
        <f t="shared" si="18"/>
        <v>100</v>
      </c>
      <c r="L165" s="90">
        <f t="shared" si="18"/>
        <v>127688</v>
      </c>
      <c r="M165" s="40">
        <f t="shared" si="18"/>
        <v>120533</v>
      </c>
      <c r="N165" s="40">
        <f t="shared" si="18"/>
        <v>7055</v>
      </c>
      <c r="O165" s="108">
        <f t="shared" si="18"/>
        <v>100</v>
      </c>
    </row>
    <row r="166" spans="1:15" s="22" customFormat="1" x14ac:dyDescent="0.25">
      <c r="A166" s="41"/>
      <c r="B166" s="37"/>
      <c r="C166" s="64"/>
      <c r="D166" s="96"/>
      <c r="E166" s="69"/>
      <c r="F166" s="69"/>
      <c r="G166" s="124"/>
      <c r="H166" s="96"/>
      <c r="I166" s="69"/>
      <c r="J166" s="69"/>
      <c r="K166" s="124"/>
      <c r="L166" s="96"/>
      <c r="M166" s="69"/>
      <c r="N166" s="69"/>
      <c r="O166" s="124"/>
    </row>
    <row r="167" spans="1:15" s="22" customFormat="1" x14ac:dyDescent="0.25">
      <c r="A167" s="41"/>
      <c r="C167" s="45" t="s">
        <v>131</v>
      </c>
      <c r="D167" s="83"/>
      <c r="E167" s="54"/>
      <c r="F167" s="54"/>
      <c r="G167" s="111"/>
      <c r="H167" s="83"/>
      <c r="I167" s="54"/>
      <c r="J167" s="54"/>
      <c r="K167" s="111"/>
      <c r="L167" s="83"/>
      <c r="M167" s="54"/>
      <c r="N167" s="54"/>
      <c r="O167" s="111"/>
    </row>
    <row r="168" spans="1:15" s="22" customFormat="1" x14ac:dyDescent="0.25">
      <c r="A168" s="41"/>
      <c r="B168" s="37"/>
      <c r="C168" s="46" t="s">
        <v>21</v>
      </c>
      <c r="D168" s="83">
        <v>8215</v>
      </c>
      <c r="E168" s="54">
        <v>8215</v>
      </c>
      <c r="F168" s="54"/>
      <c r="G168" s="111"/>
      <c r="H168" s="83">
        <v>8215</v>
      </c>
      <c r="I168" s="54">
        <v>8215</v>
      </c>
      <c r="J168" s="54"/>
      <c r="K168" s="111"/>
      <c r="L168" s="83">
        <v>8215</v>
      </c>
      <c r="M168" s="54">
        <v>8215</v>
      </c>
      <c r="N168" s="54"/>
      <c r="O168" s="111"/>
    </row>
    <row r="169" spans="1:15" s="23" customFormat="1" ht="17.25" x14ac:dyDescent="0.3">
      <c r="A169" s="24"/>
      <c r="B169" s="37"/>
      <c r="C169" s="45" t="s">
        <v>120</v>
      </c>
      <c r="D169" s="83">
        <v>112</v>
      </c>
      <c r="E169" s="54">
        <v>112</v>
      </c>
      <c r="F169" s="54"/>
      <c r="G169" s="111"/>
      <c r="H169" s="83">
        <v>112</v>
      </c>
      <c r="I169" s="54">
        <v>112</v>
      </c>
      <c r="J169" s="54"/>
      <c r="K169" s="111"/>
      <c r="L169" s="83">
        <v>112</v>
      </c>
      <c r="M169" s="54">
        <v>112</v>
      </c>
      <c r="N169" s="54"/>
      <c r="O169" s="111"/>
    </row>
    <row r="170" spans="1:15" s="23" customFormat="1" ht="30.75" x14ac:dyDescent="0.3">
      <c r="A170" s="24"/>
      <c r="B170" s="37"/>
      <c r="C170" s="45" t="s">
        <v>121</v>
      </c>
      <c r="D170" s="83">
        <v>14626</v>
      </c>
      <c r="E170" s="54">
        <v>14626</v>
      </c>
      <c r="F170" s="54"/>
      <c r="G170" s="111"/>
      <c r="H170" s="83">
        <v>14626</v>
      </c>
      <c r="I170" s="54">
        <v>14626</v>
      </c>
      <c r="J170" s="54"/>
      <c r="K170" s="111"/>
      <c r="L170" s="83">
        <v>14626</v>
      </c>
      <c r="M170" s="54">
        <v>14626</v>
      </c>
      <c r="N170" s="54"/>
      <c r="O170" s="111"/>
    </row>
    <row r="171" spans="1:15" s="23" customFormat="1" ht="17.25" x14ac:dyDescent="0.3">
      <c r="A171" s="24"/>
      <c r="B171" s="37"/>
      <c r="C171" s="62" t="s">
        <v>213</v>
      </c>
      <c r="D171" s="83">
        <v>24913</v>
      </c>
      <c r="E171" s="54">
        <v>24913</v>
      </c>
      <c r="F171" s="54"/>
      <c r="G171" s="111"/>
      <c r="H171" s="83">
        <v>24913</v>
      </c>
      <c r="I171" s="54">
        <v>24913</v>
      </c>
      <c r="J171" s="54"/>
      <c r="K171" s="111"/>
      <c r="L171" s="83">
        <v>24913</v>
      </c>
      <c r="M171" s="54">
        <v>24913</v>
      </c>
      <c r="N171" s="54"/>
      <c r="O171" s="111"/>
    </row>
    <row r="172" spans="1:15" s="23" customFormat="1" ht="17.25" x14ac:dyDescent="0.3">
      <c r="A172" s="24"/>
      <c r="B172" s="37"/>
      <c r="C172" s="45" t="s">
        <v>491</v>
      </c>
      <c r="D172" s="88"/>
      <c r="E172" s="30"/>
      <c r="F172" s="30"/>
      <c r="G172" s="110"/>
      <c r="H172" s="88">
        <v>2476</v>
      </c>
      <c r="I172" s="30">
        <v>2476</v>
      </c>
      <c r="J172" s="30"/>
      <c r="K172" s="110"/>
      <c r="L172" s="88">
        <v>2476</v>
      </c>
      <c r="M172" s="30">
        <v>2476</v>
      </c>
      <c r="N172" s="30"/>
      <c r="O172" s="110"/>
    </row>
    <row r="173" spans="1:15" s="23" customFormat="1" ht="30.75" x14ac:dyDescent="0.3">
      <c r="A173" s="24"/>
      <c r="B173" s="37"/>
      <c r="C173" s="45" t="s">
        <v>492</v>
      </c>
      <c r="D173" s="88"/>
      <c r="E173" s="30"/>
      <c r="F173" s="30"/>
      <c r="G173" s="110"/>
      <c r="H173" s="88">
        <v>143425</v>
      </c>
      <c r="I173" s="30">
        <v>143425</v>
      </c>
      <c r="J173" s="30"/>
      <c r="K173" s="110"/>
      <c r="L173" s="88">
        <v>143425</v>
      </c>
      <c r="M173" s="30">
        <v>143425</v>
      </c>
      <c r="N173" s="30"/>
      <c r="O173" s="110"/>
    </row>
    <row r="174" spans="1:15" s="23" customFormat="1" ht="30.75" x14ac:dyDescent="0.3">
      <c r="A174" s="24"/>
      <c r="B174" s="37"/>
      <c r="C174" s="45" t="s">
        <v>493</v>
      </c>
      <c r="D174" s="88"/>
      <c r="E174" s="30"/>
      <c r="F174" s="30"/>
      <c r="G174" s="110"/>
      <c r="H174" s="88">
        <v>67595</v>
      </c>
      <c r="I174" s="30">
        <v>67595</v>
      </c>
      <c r="J174" s="30"/>
      <c r="K174" s="110"/>
      <c r="L174" s="88">
        <v>67595</v>
      </c>
      <c r="M174" s="30">
        <v>67595</v>
      </c>
      <c r="N174" s="30"/>
      <c r="O174" s="110"/>
    </row>
    <row r="175" spans="1:15" s="22" customFormat="1" x14ac:dyDescent="0.25">
      <c r="A175" s="24"/>
      <c r="B175" s="37"/>
      <c r="C175" s="64" t="s">
        <v>50</v>
      </c>
      <c r="D175" s="93">
        <f>SUM(D167:D171)</f>
        <v>47866</v>
      </c>
      <c r="E175" s="73">
        <f>SUM(E167:E171)</f>
        <v>47866</v>
      </c>
      <c r="F175" s="73">
        <f>SUM(F167:F170)</f>
        <v>0</v>
      </c>
      <c r="G175" s="122">
        <f>SUM(G167:G170)</f>
        <v>0</v>
      </c>
      <c r="H175" s="93">
        <f t="shared" ref="H175:O175" si="19">SUM(H168:H174)</f>
        <v>261362</v>
      </c>
      <c r="I175" s="73">
        <f t="shared" si="19"/>
        <v>261362</v>
      </c>
      <c r="J175" s="73">
        <f t="shared" si="19"/>
        <v>0</v>
      </c>
      <c r="K175" s="122">
        <f t="shared" si="19"/>
        <v>0</v>
      </c>
      <c r="L175" s="93">
        <f t="shared" si="19"/>
        <v>261362</v>
      </c>
      <c r="M175" s="73">
        <f t="shared" si="19"/>
        <v>261362</v>
      </c>
      <c r="N175" s="73">
        <f t="shared" si="19"/>
        <v>0</v>
      </c>
      <c r="O175" s="122">
        <f t="shared" si="19"/>
        <v>0</v>
      </c>
    </row>
    <row r="176" spans="1:15" s="10" customFormat="1" x14ac:dyDescent="0.25">
      <c r="A176" s="41"/>
      <c r="B176" s="37"/>
      <c r="C176" s="64"/>
      <c r="D176" s="93"/>
      <c r="E176" s="73"/>
      <c r="F176" s="73"/>
      <c r="G176" s="122"/>
      <c r="H176" s="93"/>
      <c r="I176" s="73"/>
      <c r="J176" s="73"/>
      <c r="K176" s="122"/>
      <c r="L176" s="93"/>
      <c r="M176" s="73"/>
      <c r="N176" s="73"/>
      <c r="O176" s="122"/>
    </row>
    <row r="177" spans="1:15" s="10" customFormat="1" x14ac:dyDescent="0.25">
      <c r="A177" s="41"/>
      <c r="B177" s="37"/>
      <c r="C177" s="65" t="s">
        <v>87</v>
      </c>
      <c r="D177" s="95">
        <f t="shared" ref="D177:K177" si="20">D165+D175</f>
        <v>132815</v>
      </c>
      <c r="E177" s="74">
        <f t="shared" si="20"/>
        <v>125660</v>
      </c>
      <c r="F177" s="74">
        <f t="shared" si="20"/>
        <v>7055</v>
      </c>
      <c r="G177" s="123">
        <f t="shared" si="20"/>
        <v>100</v>
      </c>
      <c r="H177" s="95">
        <f t="shared" si="20"/>
        <v>389050</v>
      </c>
      <c r="I177" s="74">
        <f t="shared" si="20"/>
        <v>381895</v>
      </c>
      <c r="J177" s="74">
        <f t="shared" si="20"/>
        <v>7055</v>
      </c>
      <c r="K177" s="123">
        <f t="shared" si="20"/>
        <v>100</v>
      </c>
      <c r="L177" s="95">
        <f>L165+L175</f>
        <v>389050</v>
      </c>
      <c r="M177" s="74">
        <f>M165+M175</f>
        <v>381895</v>
      </c>
      <c r="N177" s="74">
        <f>N165+N175</f>
        <v>7055</v>
      </c>
      <c r="O177" s="123">
        <f>O165+O175</f>
        <v>100</v>
      </c>
    </row>
    <row r="178" spans="1:15" s="10" customFormat="1" x14ac:dyDescent="0.25">
      <c r="A178" s="41"/>
      <c r="B178" s="37"/>
      <c r="C178" s="65"/>
      <c r="D178" s="97"/>
      <c r="E178" s="71"/>
      <c r="F178" s="71"/>
      <c r="G178" s="125"/>
      <c r="H178" s="97"/>
      <c r="I178" s="71"/>
      <c r="J178" s="71"/>
      <c r="K178" s="125"/>
      <c r="L178" s="97"/>
      <c r="M178" s="71"/>
      <c r="N178" s="71"/>
      <c r="O178" s="125"/>
    </row>
    <row r="179" spans="1:15" s="10" customFormat="1" x14ac:dyDescent="0.25">
      <c r="A179" s="41"/>
      <c r="B179" s="25" t="s">
        <v>43</v>
      </c>
      <c r="C179" s="45" t="s">
        <v>93</v>
      </c>
      <c r="D179" s="94"/>
      <c r="E179" s="70"/>
      <c r="F179" s="70"/>
      <c r="G179" s="121"/>
      <c r="H179" s="94"/>
      <c r="I179" s="70"/>
      <c r="J179" s="70"/>
      <c r="K179" s="121"/>
      <c r="L179" s="94"/>
      <c r="M179" s="70"/>
      <c r="N179" s="70"/>
      <c r="O179" s="121"/>
    </row>
    <row r="180" spans="1:15" s="10" customFormat="1" x14ac:dyDescent="0.25">
      <c r="A180" s="41"/>
      <c r="B180" s="43"/>
      <c r="C180" s="45" t="s">
        <v>122</v>
      </c>
      <c r="D180" s="94"/>
      <c r="E180" s="70"/>
      <c r="F180" s="70"/>
      <c r="G180" s="121"/>
      <c r="H180" s="94"/>
      <c r="I180" s="70"/>
      <c r="J180" s="70"/>
      <c r="K180" s="121"/>
      <c r="L180" s="94"/>
      <c r="M180" s="70"/>
      <c r="N180" s="70"/>
      <c r="O180" s="121"/>
    </row>
    <row r="181" spans="1:15" s="10" customFormat="1" x14ac:dyDescent="0.25">
      <c r="A181" s="41"/>
      <c r="B181" s="43"/>
      <c r="C181" s="45" t="s">
        <v>4</v>
      </c>
      <c r="D181" s="83">
        <v>2783</v>
      </c>
      <c r="E181" s="54">
        <v>2783</v>
      </c>
      <c r="F181" s="54"/>
      <c r="G181" s="111"/>
      <c r="H181" s="83">
        <v>2783</v>
      </c>
      <c r="I181" s="54">
        <v>2783</v>
      </c>
      <c r="J181" s="54"/>
      <c r="K181" s="111"/>
      <c r="L181" s="83">
        <v>2783</v>
      </c>
      <c r="M181" s="54">
        <v>2783</v>
      </c>
      <c r="N181" s="54"/>
      <c r="O181" s="111"/>
    </row>
    <row r="182" spans="1:15" s="10" customFormat="1" ht="30" x14ac:dyDescent="0.25">
      <c r="A182" s="41"/>
      <c r="B182" s="43"/>
      <c r="C182" s="45" t="s">
        <v>214</v>
      </c>
      <c r="D182" s="89">
        <v>1000</v>
      </c>
      <c r="E182" s="54">
        <v>1000</v>
      </c>
      <c r="F182" s="54"/>
      <c r="G182" s="112"/>
      <c r="H182" s="89">
        <v>1000</v>
      </c>
      <c r="I182" s="54">
        <v>1000</v>
      </c>
      <c r="J182" s="54"/>
      <c r="K182" s="112"/>
      <c r="L182" s="89">
        <v>1000</v>
      </c>
      <c r="M182" s="54">
        <v>1000</v>
      </c>
      <c r="N182" s="54"/>
      <c r="O182" s="112"/>
    </row>
    <row r="183" spans="1:15" s="10" customFormat="1" ht="30" x14ac:dyDescent="0.25">
      <c r="A183" s="41"/>
      <c r="B183" s="43"/>
      <c r="C183" s="45" t="s">
        <v>215</v>
      </c>
      <c r="D183" s="89">
        <v>2500</v>
      </c>
      <c r="E183" s="54">
        <v>2500</v>
      </c>
      <c r="F183" s="54"/>
      <c r="G183" s="112"/>
      <c r="H183" s="89">
        <v>2500</v>
      </c>
      <c r="I183" s="54">
        <v>2500</v>
      </c>
      <c r="J183" s="54"/>
      <c r="K183" s="112"/>
      <c r="L183" s="89">
        <v>2500</v>
      </c>
      <c r="M183" s="54">
        <v>2500</v>
      </c>
      <c r="N183" s="54"/>
      <c r="O183" s="112"/>
    </row>
    <row r="184" spans="1:15" s="23" customFormat="1" ht="17.25" x14ac:dyDescent="0.3">
      <c r="A184" s="102"/>
      <c r="B184" s="37"/>
      <c r="C184" s="64" t="s">
        <v>50</v>
      </c>
      <c r="D184" s="101">
        <f>SUM(D181:D183)</f>
        <v>6283</v>
      </c>
      <c r="E184" s="73">
        <f>SUM(E181:E183)</f>
        <v>6283</v>
      </c>
      <c r="F184" s="73">
        <f>SUM(F181:F182)</f>
        <v>0</v>
      </c>
      <c r="G184" s="120">
        <f>SUM(G181:G182)</f>
        <v>0</v>
      </c>
      <c r="H184" s="101">
        <f>SUM(H181:H183)</f>
        <v>6283</v>
      </c>
      <c r="I184" s="73">
        <f>SUM(I181:I183)</f>
        <v>6283</v>
      </c>
      <c r="J184" s="73">
        <f>SUM(J181:J182)</f>
        <v>0</v>
      </c>
      <c r="K184" s="120">
        <f>SUM(K181:K182)</f>
        <v>0</v>
      </c>
      <c r="L184" s="101">
        <f>SUM(L181:L183)</f>
        <v>6283</v>
      </c>
      <c r="M184" s="73">
        <f>SUM(M181:M183)</f>
        <v>6283</v>
      </c>
      <c r="N184" s="73">
        <f>SUM(N181:N182)</f>
        <v>0</v>
      </c>
      <c r="O184" s="120">
        <f>SUM(O181:O182)</f>
        <v>0</v>
      </c>
    </row>
    <row r="185" spans="1:15" s="21" customFormat="1" x14ac:dyDescent="0.25">
      <c r="A185" s="27"/>
      <c r="B185" s="25"/>
      <c r="C185" s="45"/>
      <c r="D185" s="94"/>
      <c r="E185" s="70"/>
      <c r="F185" s="70"/>
      <c r="G185" s="121"/>
      <c r="H185" s="94"/>
      <c r="I185" s="70"/>
      <c r="J185" s="70"/>
      <c r="K185" s="121"/>
      <c r="L185" s="94"/>
      <c r="M185" s="70"/>
      <c r="N185" s="70"/>
      <c r="O185" s="121"/>
    </row>
    <row r="186" spans="1:15" s="21" customFormat="1" x14ac:dyDescent="0.25">
      <c r="A186" s="27"/>
      <c r="B186" s="25"/>
      <c r="C186" s="45" t="s">
        <v>123</v>
      </c>
      <c r="D186" s="94"/>
      <c r="E186" s="70"/>
      <c r="F186" s="70"/>
      <c r="G186" s="121"/>
      <c r="H186" s="94"/>
      <c r="I186" s="70"/>
      <c r="J186" s="70"/>
      <c r="K186" s="121"/>
      <c r="L186" s="94"/>
      <c r="M186" s="70"/>
      <c r="N186" s="70"/>
      <c r="O186" s="121"/>
    </row>
    <row r="187" spans="1:15" s="21" customFormat="1" x14ac:dyDescent="0.25">
      <c r="A187" s="27"/>
      <c r="B187" s="25"/>
      <c r="C187" s="45" t="s">
        <v>57</v>
      </c>
      <c r="D187" s="83">
        <v>1000</v>
      </c>
      <c r="E187" s="54">
        <v>1000</v>
      </c>
      <c r="F187" s="54"/>
      <c r="G187" s="111"/>
      <c r="H187" s="83">
        <v>1000</v>
      </c>
      <c r="I187" s="54">
        <v>1000</v>
      </c>
      <c r="J187" s="54"/>
      <c r="K187" s="111"/>
      <c r="L187" s="83">
        <v>1000</v>
      </c>
      <c r="M187" s="54">
        <v>1000</v>
      </c>
      <c r="N187" s="54"/>
      <c r="O187" s="111"/>
    </row>
    <row r="188" spans="1:15" s="21" customFormat="1" x14ac:dyDescent="0.25">
      <c r="A188" s="24"/>
      <c r="B188" s="43"/>
      <c r="C188" s="45" t="s">
        <v>5</v>
      </c>
      <c r="D188" s="83">
        <v>5000</v>
      </c>
      <c r="E188" s="54">
        <v>5000</v>
      </c>
      <c r="F188" s="54"/>
      <c r="G188" s="111"/>
      <c r="H188" s="83">
        <v>5000</v>
      </c>
      <c r="I188" s="54">
        <v>5000</v>
      </c>
      <c r="J188" s="54"/>
      <c r="K188" s="111"/>
      <c r="L188" s="83">
        <v>5000</v>
      </c>
      <c r="M188" s="54">
        <v>5000</v>
      </c>
      <c r="N188" s="54"/>
      <c r="O188" s="111"/>
    </row>
    <row r="189" spans="1:15" s="21" customFormat="1" x14ac:dyDescent="0.25">
      <c r="A189" s="24"/>
      <c r="B189" s="43"/>
      <c r="C189" s="45" t="s">
        <v>494</v>
      </c>
      <c r="D189" s="83">
        <v>7016</v>
      </c>
      <c r="E189" s="54">
        <v>7016</v>
      </c>
      <c r="F189" s="54"/>
      <c r="G189" s="111"/>
      <c r="H189" s="83">
        <v>7016</v>
      </c>
      <c r="I189" s="54">
        <v>7016</v>
      </c>
      <c r="J189" s="54"/>
      <c r="K189" s="111"/>
      <c r="L189" s="83">
        <v>7016</v>
      </c>
      <c r="M189" s="54">
        <v>7016</v>
      </c>
      <c r="N189" s="54"/>
      <c r="O189" s="111"/>
    </row>
    <row r="190" spans="1:15" s="21" customFormat="1" x14ac:dyDescent="0.25">
      <c r="A190" s="24"/>
      <c r="B190" s="43"/>
      <c r="C190" s="62" t="s">
        <v>425</v>
      </c>
      <c r="D190" s="83"/>
      <c r="E190" s="54"/>
      <c r="F190" s="54"/>
      <c r="G190" s="111"/>
      <c r="H190" s="83">
        <v>1000</v>
      </c>
      <c r="I190" s="54">
        <v>1000</v>
      </c>
      <c r="J190" s="54"/>
      <c r="K190" s="111"/>
      <c r="L190" s="83">
        <v>1000</v>
      </c>
      <c r="M190" s="54">
        <v>1000</v>
      </c>
      <c r="N190" s="54"/>
      <c r="O190" s="111"/>
    </row>
    <row r="191" spans="1:15" s="21" customFormat="1" x14ac:dyDescent="0.25">
      <c r="A191" s="24"/>
      <c r="B191" s="43"/>
      <c r="C191" s="62" t="s">
        <v>426</v>
      </c>
      <c r="D191" s="83"/>
      <c r="E191" s="54"/>
      <c r="F191" s="54"/>
      <c r="G191" s="111"/>
      <c r="H191" s="83">
        <v>2854</v>
      </c>
      <c r="I191" s="54">
        <v>2854</v>
      </c>
      <c r="J191" s="54"/>
      <c r="K191" s="111"/>
      <c r="L191" s="83">
        <v>2854</v>
      </c>
      <c r="M191" s="54">
        <v>2854</v>
      </c>
      <c r="N191" s="54"/>
      <c r="O191" s="111"/>
    </row>
    <row r="192" spans="1:15" s="21" customFormat="1" x14ac:dyDescent="0.25">
      <c r="A192" s="24"/>
      <c r="B192" s="28"/>
      <c r="C192" s="64" t="s">
        <v>50</v>
      </c>
      <c r="D192" s="93">
        <f>SUM(D187:D189)</f>
        <v>13016</v>
      </c>
      <c r="E192" s="73">
        <f>SUM(E187:E189)</f>
        <v>13016</v>
      </c>
      <c r="F192" s="73">
        <f>SUM(F187:F189)</f>
        <v>0</v>
      </c>
      <c r="G192" s="122">
        <f>SUM(G187:G189)</f>
        <v>0</v>
      </c>
      <c r="H192" s="93">
        <f t="shared" ref="H192:O192" si="21">SUM(H187:H191)</f>
        <v>16870</v>
      </c>
      <c r="I192" s="73">
        <f t="shared" si="21"/>
        <v>16870</v>
      </c>
      <c r="J192" s="73">
        <f t="shared" si="21"/>
        <v>0</v>
      </c>
      <c r="K192" s="122">
        <f t="shared" si="21"/>
        <v>0</v>
      </c>
      <c r="L192" s="93">
        <f t="shared" si="21"/>
        <v>16870</v>
      </c>
      <c r="M192" s="73">
        <f t="shared" si="21"/>
        <v>16870</v>
      </c>
      <c r="N192" s="73">
        <f t="shared" si="21"/>
        <v>0</v>
      </c>
      <c r="O192" s="122">
        <f t="shared" si="21"/>
        <v>0</v>
      </c>
    </row>
    <row r="193" spans="1:15" s="21" customFormat="1" x14ac:dyDescent="0.25">
      <c r="A193" s="24"/>
      <c r="B193" s="28"/>
      <c r="C193" s="64"/>
      <c r="D193" s="93"/>
      <c r="E193" s="73"/>
      <c r="F193" s="73"/>
      <c r="G193" s="122"/>
      <c r="H193" s="93"/>
      <c r="I193" s="73"/>
      <c r="J193" s="73"/>
      <c r="K193" s="122"/>
      <c r="L193" s="93"/>
      <c r="M193" s="73"/>
      <c r="N193" s="73"/>
      <c r="O193" s="122"/>
    </row>
    <row r="194" spans="1:15" s="21" customFormat="1" x14ac:dyDescent="0.25">
      <c r="A194" s="24"/>
      <c r="B194" s="28"/>
      <c r="C194" s="65" t="s">
        <v>104</v>
      </c>
      <c r="D194" s="95">
        <f t="shared" ref="D194:K194" si="22">D184+D192</f>
        <v>19299</v>
      </c>
      <c r="E194" s="74">
        <f t="shared" si="22"/>
        <v>19299</v>
      </c>
      <c r="F194" s="74">
        <f t="shared" si="22"/>
        <v>0</v>
      </c>
      <c r="G194" s="123">
        <f t="shared" si="22"/>
        <v>0</v>
      </c>
      <c r="H194" s="95">
        <f t="shared" si="22"/>
        <v>23153</v>
      </c>
      <c r="I194" s="74">
        <f t="shared" si="22"/>
        <v>23153</v>
      </c>
      <c r="J194" s="74">
        <f t="shared" si="22"/>
        <v>0</v>
      </c>
      <c r="K194" s="123">
        <f t="shared" si="22"/>
        <v>0</v>
      </c>
      <c r="L194" s="95">
        <f>L184+L192</f>
        <v>23153</v>
      </c>
      <c r="M194" s="74">
        <f>M184+M192</f>
        <v>23153</v>
      </c>
      <c r="N194" s="74">
        <f>N184+N192</f>
        <v>0</v>
      </c>
      <c r="O194" s="123">
        <f>O184+O192</f>
        <v>0</v>
      </c>
    </row>
    <row r="195" spans="1:15" s="21" customFormat="1" x14ac:dyDescent="0.25">
      <c r="A195" s="24"/>
      <c r="B195" s="28"/>
      <c r="C195" s="64"/>
      <c r="D195" s="96"/>
      <c r="E195" s="69"/>
      <c r="F195" s="69"/>
      <c r="G195" s="124"/>
      <c r="H195" s="96"/>
      <c r="I195" s="69"/>
      <c r="J195" s="69"/>
      <c r="K195" s="124"/>
      <c r="L195" s="96"/>
      <c r="M195" s="69"/>
      <c r="N195" s="69"/>
      <c r="O195" s="124"/>
    </row>
    <row r="196" spans="1:15" s="21" customFormat="1" x14ac:dyDescent="0.25">
      <c r="A196" s="24"/>
      <c r="B196" s="25" t="s">
        <v>45</v>
      </c>
      <c r="C196" s="45" t="s">
        <v>20</v>
      </c>
      <c r="D196" s="83"/>
      <c r="E196" s="54"/>
      <c r="F196" s="54"/>
      <c r="G196" s="111"/>
      <c r="H196" s="83"/>
      <c r="I196" s="54"/>
      <c r="J196" s="54"/>
      <c r="K196" s="111"/>
      <c r="L196" s="83"/>
      <c r="M196" s="54"/>
      <c r="N196" s="54"/>
      <c r="O196" s="111"/>
    </row>
    <row r="197" spans="1:15" s="21" customFormat="1" x14ac:dyDescent="0.25">
      <c r="A197" s="24"/>
      <c r="B197" s="28"/>
      <c r="C197" s="45" t="s">
        <v>100</v>
      </c>
      <c r="D197" s="83"/>
      <c r="E197" s="54"/>
      <c r="F197" s="54"/>
      <c r="G197" s="111"/>
      <c r="H197" s="83"/>
      <c r="I197" s="54"/>
      <c r="J197" s="54"/>
      <c r="K197" s="111"/>
      <c r="L197" s="83"/>
      <c r="M197" s="54"/>
      <c r="N197" s="54"/>
      <c r="O197" s="111"/>
    </row>
    <row r="198" spans="1:15" s="21" customFormat="1" x14ac:dyDescent="0.25">
      <c r="A198" s="24"/>
      <c r="B198" s="28"/>
      <c r="C198" s="45" t="s">
        <v>216</v>
      </c>
      <c r="D198" s="83">
        <v>700</v>
      </c>
      <c r="E198" s="54">
        <v>700</v>
      </c>
      <c r="F198" s="54"/>
      <c r="G198" s="111"/>
      <c r="H198" s="83">
        <v>700</v>
      </c>
      <c r="I198" s="54">
        <v>700</v>
      </c>
      <c r="J198" s="54"/>
      <c r="K198" s="111"/>
      <c r="L198" s="83">
        <v>700</v>
      </c>
      <c r="M198" s="54">
        <v>700</v>
      </c>
      <c r="N198" s="54"/>
      <c r="O198" s="111"/>
    </row>
    <row r="199" spans="1:15" s="21" customFormat="1" x14ac:dyDescent="0.25">
      <c r="A199" s="24"/>
      <c r="B199" s="28"/>
      <c r="C199" s="45" t="s">
        <v>217</v>
      </c>
      <c r="D199" s="83">
        <v>325</v>
      </c>
      <c r="E199" s="54">
        <v>325</v>
      </c>
      <c r="F199" s="54"/>
      <c r="G199" s="111"/>
      <c r="H199" s="83">
        <v>325</v>
      </c>
      <c r="I199" s="54">
        <v>325</v>
      </c>
      <c r="J199" s="54"/>
      <c r="K199" s="111"/>
      <c r="L199" s="83">
        <v>325</v>
      </c>
      <c r="M199" s="54">
        <v>325</v>
      </c>
      <c r="N199" s="54"/>
      <c r="O199" s="111"/>
    </row>
    <row r="200" spans="1:15" s="21" customFormat="1" x14ac:dyDescent="0.25">
      <c r="A200" s="24"/>
      <c r="B200" s="28"/>
      <c r="C200" s="45" t="s">
        <v>132</v>
      </c>
      <c r="D200" s="83"/>
      <c r="E200" s="54"/>
      <c r="F200" s="54"/>
      <c r="G200" s="111"/>
      <c r="H200" s="83"/>
      <c r="I200" s="54"/>
      <c r="J200" s="54"/>
      <c r="K200" s="111"/>
      <c r="L200" s="83"/>
      <c r="M200" s="54"/>
      <c r="N200" s="54"/>
      <c r="O200" s="111"/>
    </row>
    <row r="201" spans="1:15" s="21" customFormat="1" x14ac:dyDescent="0.25">
      <c r="A201" s="24"/>
      <c r="B201" s="28"/>
      <c r="C201" s="45" t="s">
        <v>3</v>
      </c>
      <c r="D201" s="83">
        <v>2300</v>
      </c>
      <c r="E201" s="54">
        <v>2300</v>
      </c>
      <c r="F201" s="54"/>
      <c r="G201" s="111"/>
      <c r="H201" s="83">
        <v>0</v>
      </c>
      <c r="I201" s="54">
        <v>0</v>
      </c>
      <c r="J201" s="54"/>
      <c r="K201" s="111"/>
      <c r="L201" s="83">
        <v>0</v>
      </c>
      <c r="M201" s="54">
        <v>0</v>
      </c>
      <c r="N201" s="54"/>
      <c r="O201" s="111"/>
    </row>
    <row r="202" spans="1:15" s="21" customFormat="1" x14ac:dyDescent="0.25">
      <c r="A202" s="24"/>
      <c r="B202" s="28"/>
      <c r="C202" s="64" t="s">
        <v>50</v>
      </c>
      <c r="D202" s="93">
        <f>SUM(D198:D201)</f>
        <v>3325</v>
      </c>
      <c r="E202" s="73">
        <f>SUM(E198:E201)</f>
        <v>3325</v>
      </c>
      <c r="F202" s="73">
        <f>SUM(F198:F200)</f>
        <v>0</v>
      </c>
      <c r="G202" s="122">
        <f>SUM(G198:G200)</f>
        <v>0</v>
      </c>
      <c r="H202" s="93">
        <f>SUM(H198:H201)</f>
        <v>1025</v>
      </c>
      <c r="I202" s="73">
        <f>SUM(I198:I201)</f>
        <v>1025</v>
      </c>
      <c r="J202" s="73">
        <f>SUM(J198:J200)</f>
        <v>0</v>
      </c>
      <c r="K202" s="122">
        <f>SUM(K198:K200)</f>
        <v>0</v>
      </c>
      <c r="L202" s="93">
        <f>SUM(L198:L201)</f>
        <v>1025</v>
      </c>
      <c r="M202" s="73">
        <f>SUM(M198:M201)</f>
        <v>1025</v>
      </c>
      <c r="N202" s="73">
        <f>SUM(N198:N200)</f>
        <v>0</v>
      </c>
      <c r="O202" s="122">
        <f>SUM(O198:O200)</f>
        <v>0</v>
      </c>
    </row>
    <row r="203" spans="1:15" s="21" customFormat="1" x14ac:dyDescent="0.25">
      <c r="A203" s="24"/>
      <c r="B203" s="28"/>
      <c r="C203" s="64"/>
      <c r="D203" s="93"/>
      <c r="E203" s="73"/>
      <c r="F203" s="73"/>
      <c r="G203" s="122"/>
      <c r="H203" s="93"/>
      <c r="I203" s="73"/>
      <c r="J203" s="73"/>
      <c r="K203" s="122"/>
      <c r="L203" s="93"/>
      <c r="M203" s="73"/>
      <c r="N203" s="73"/>
      <c r="O203" s="122"/>
    </row>
    <row r="204" spans="1:15" s="21" customFormat="1" x14ac:dyDescent="0.25">
      <c r="A204" s="24"/>
      <c r="B204" s="28"/>
      <c r="C204" s="65" t="s">
        <v>67</v>
      </c>
      <c r="D204" s="95">
        <f t="shared" ref="D204:K204" si="23">D202</f>
        <v>3325</v>
      </c>
      <c r="E204" s="74">
        <f t="shared" si="23"/>
        <v>3325</v>
      </c>
      <c r="F204" s="74">
        <f t="shared" si="23"/>
        <v>0</v>
      </c>
      <c r="G204" s="123">
        <f t="shared" si="23"/>
        <v>0</v>
      </c>
      <c r="H204" s="95">
        <f t="shared" si="23"/>
        <v>1025</v>
      </c>
      <c r="I204" s="74">
        <f t="shared" si="23"/>
        <v>1025</v>
      </c>
      <c r="J204" s="74">
        <f t="shared" si="23"/>
        <v>0</v>
      </c>
      <c r="K204" s="123">
        <f t="shared" si="23"/>
        <v>0</v>
      </c>
      <c r="L204" s="95">
        <f>L202</f>
        <v>1025</v>
      </c>
      <c r="M204" s="74">
        <f>M202</f>
        <v>1025</v>
      </c>
      <c r="N204" s="74">
        <f>N202</f>
        <v>0</v>
      </c>
      <c r="O204" s="123">
        <f>O202</f>
        <v>0</v>
      </c>
    </row>
    <row r="205" spans="1:15" s="21" customFormat="1" x14ac:dyDescent="0.25">
      <c r="A205" s="24"/>
      <c r="B205" s="28"/>
      <c r="C205" s="45"/>
      <c r="D205" s="83"/>
      <c r="E205" s="54"/>
      <c r="F205" s="54"/>
      <c r="G205" s="111"/>
      <c r="H205" s="83"/>
      <c r="I205" s="54"/>
      <c r="J205" s="54"/>
      <c r="K205" s="111"/>
      <c r="L205" s="83"/>
      <c r="M205" s="54"/>
      <c r="N205" s="54"/>
      <c r="O205" s="111"/>
    </row>
    <row r="206" spans="1:15" s="21" customFormat="1" x14ac:dyDescent="0.25">
      <c r="A206" s="24"/>
      <c r="B206" s="28"/>
      <c r="C206" s="63" t="s">
        <v>34</v>
      </c>
      <c r="D206" s="98">
        <f t="shared" ref="D206:K206" si="24">D81+D100+D134+D148+D177+D194+D204</f>
        <v>2391795</v>
      </c>
      <c r="E206" s="75">
        <f t="shared" si="24"/>
        <v>2217188</v>
      </c>
      <c r="F206" s="75">
        <f t="shared" si="24"/>
        <v>174507</v>
      </c>
      <c r="G206" s="126">
        <f t="shared" si="24"/>
        <v>100</v>
      </c>
      <c r="H206" s="98">
        <f t="shared" si="24"/>
        <v>2794651</v>
      </c>
      <c r="I206" s="75">
        <f t="shared" si="24"/>
        <v>2620044</v>
      </c>
      <c r="J206" s="75">
        <f t="shared" si="24"/>
        <v>174507</v>
      </c>
      <c r="K206" s="126">
        <f t="shared" si="24"/>
        <v>100</v>
      </c>
      <c r="L206" s="98">
        <f>L81+L100+L134+L148+L177+L194+L204</f>
        <v>2827203</v>
      </c>
      <c r="M206" s="75">
        <f>M81+M100+M134+M148+M177+M194+M204</f>
        <v>2652596</v>
      </c>
      <c r="N206" s="75">
        <f>N81+N100+N134+N148+N177+N194+N204</f>
        <v>174507</v>
      </c>
      <c r="O206" s="126">
        <f>O81+O100+O134+O148+O177+O194+O204</f>
        <v>100</v>
      </c>
    </row>
    <row r="207" spans="1:15" s="21" customFormat="1" x14ac:dyDescent="0.25">
      <c r="A207" s="24"/>
      <c r="B207" s="28"/>
      <c r="C207" s="29"/>
      <c r="D207" s="27"/>
      <c r="E207" s="34"/>
      <c r="F207" s="34"/>
      <c r="G207" s="107"/>
      <c r="H207" s="27"/>
      <c r="I207" s="34"/>
      <c r="J207" s="34"/>
      <c r="K207" s="107"/>
      <c r="L207" s="27"/>
      <c r="M207" s="34"/>
      <c r="N207" s="34"/>
      <c r="O207" s="107"/>
    </row>
    <row r="208" spans="1:15" s="21" customFormat="1" x14ac:dyDescent="0.25">
      <c r="A208" s="24"/>
      <c r="B208" s="28"/>
      <c r="C208" s="29"/>
      <c r="D208" s="27"/>
      <c r="E208" s="34"/>
      <c r="F208" s="34"/>
      <c r="G208" s="107"/>
      <c r="H208" s="27"/>
      <c r="I208" s="34"/>
      <c r="J208" s="34"/>
      <c r="K208" s="107"/>
      <c r="L208" s="27"/>
      <c r="M208" s="34"/>
      <c r="N208" s="34"/>
      <c r="O208" s="107"/>
    </row>
    <row r="209" spans="1:15" s="21" customFormat="1" x14ac:dyDescent="0.25">
      <c r="A209" s="240" t="s">
        <v>39</v>
      </c>
      <c r="B209" s="241"/>
      <c r="C209" s="242"/>
      <c r="D209" s="99">
        <f t="shared" ref="D209:K209" si="25">D52+D63+D206</f>
        <v>2503896</v>
      </c>
      <c r="E209" s="77">
        <f t="shared" si="25"/>
        <v>2329289</v>
      </c>
      <c r="F209" s="77">
        <f t="shared" si="25"/>
        <v>174507</v>
      </c>
      <c r="G209" s="127">
        <f t="shared" si="25"/>
        <v>100</v>
      </c>
      <c r="H209" s="99">
        <f t="shared" si="25"/>
        <v>2917312</v>
      </c>
      <c r="I209" s="77">
        <f t="shared" si="25"/>
        <v>2742705</v>
      </c>
      <c r="J209" s="77">
        <f t="shared" si="25"/>
        <v>174507</v>
      </c>
      <c r="K209" s="127">
        <f t="shared" si="25"/>
        <v>100</v>
      </c>
      <c r="L209" s="99">
        <f>L52+L63+L206</f>
        <v>2954056</v>
      </c>
      <c r="M209" s="77">
        <f>M52+M63+M206</f>
        <v>2779449</v>
      </c>
      <c r="N209" s="77">
        <f>N52+N63+N206</f>
        <v>174507</v>
      </c>
      <c r="O209" s="127">
        <f>O52+O63+O206</f>
        <v>100</v>
      </c>
    </row>
    <row r="210" spans="1:15" s="21" customFormat="1" x14ac:dyDescent="0.25">
      <c r="A210" s="24"/>
      <c r="B210" s="28"/>
      <c r="C210" s="29"/>
      <c r="D210" s="27"/>
      <c r="E210" s="34"/>
      <c r="F210" s="34"/>
      <c r="G210" s="107"/>
      <c r="H210" s="27"/>
      <c r="I210" s="34"/>
      <c r="J210" s="34"/>
      <c r="K210" s="107"/>
      <c r="L210" s="27"/>
      <c r="M210" s="34"/>
      <c r="N210" s="34"/>
      <c r="O210" s="107"/>
    </row>
    <row r="211" spans="1:15" s="21" customFormat="1" ht="30" x14ac:dyDescent="0.25">
      <c r="A211" s="24"/>
      <c r="B211" s="61" t="s">
        <v>53</v>
      </c>
      <c r="C211" s="47" t="s">
        <v>55</v>
      </c>
      <c r="D211" s="100"/>
      <c r="E211" s="76"/>
      <c r="F211" s="76"/>
      <c r="G211" s="128"/>
      <c r="H211" s="100"/>
      <c r="I211" s="76"/>
      <c r="J211" s="76"/>
      <c r="K211" s="128"/>
      <c r="L211" s="100"/>
      <c r="M211" s="76"/>
      <c r="N211" s="76"/>
      <c r="O211" s="128"/>
    </row>
    <row r="212" spans="1:15" s="10" customFormat="1" x14ac:dyDescent="0.25">
      <c r="A212" s="24"/>
      <c r="B212" s="25"/>
      <c r="C212" s="26" t="s">
        <v>6</v>
      </c>
      <c r="D212" s="35"/>
      <c r="E212" s="30"/>
      <c r="F212" s="30"/>
      <c r="G212" s="104"/>
      <c r="H212" s="35"/>
      <c r="I212" s="30"/>
      <c r="J212" s="30"/>
      <c r="K212" s="104"/>
      <c r="L212" s="35"/>
      <c r="M212" s="30"/>
      <c r="N212" s="30"/>
      <c r="O212" s="104"/>
    </row>
    <row r="213" spans="1:15" s="23" customFormat="1" ht="17.25" x14ac:dyDescent="0.3">
      <c r="A213" s="36"/>
      <c r="B213" s="37"/>
      <c r="C213" s="26" t="s">
        <v>7</v>
      </c>
      <c r="D213" s="35"/>
      <c r="E213" s="30"/>
      <c r="F213" s="30"/>
      <c r="G213" s="104"/>
      <c r="H213" s="35">
        <v>131</v>
      </c>
      <c r="I213" s="30">
        <v>131</v>
      </c>
      <c r="J213" s="30"/>
      <c r="K213" s="104"/>
      <c r="L213" s="35">
        <v>131</v>
      </c>
      <c r="M213" s="30">
        <v>131</v>
      </c>
      <c r="N213" s="30"/>
      <c r="O213" s="104"/>
    </row>
    <row r="214" spans="1:15" s="23" customFormat="1" ht="17.25" x14ac:dyDescent="0.3">
      <c r="A214" s="36"/>
      <c r="B214" s="37"/>
      <c r="C214" s="26" t="s">
        <v>8</v>
      </c>
      <c r="D214" s="35"/>
      <c r="E214" s="30"/>
      <c r="F214" s="30"/>
      <c r="G214" s="104"/>
      <c r="H214" s="35">
        <v>514</v>
      </c>
      <c r="I214" s="30">
        <v>514</v>
      </c>
      <c r="J214" s="30"/>
      <c r="K214" s="104"/>
      <c r="L214" s="35">
        <v>514</v>
      </c>
      <c r="M214" s="30">
        <v>514</v>
      </c>
      <c r="N214" s="30"/>
      <c r="O214" s="104"/>
    </row>
    <row r="215" spans="1:15" s="21" customFormat="1" x14ac:dyDescent="0.25">
      <c r="A215" s="24"/>
      <c r="B215" s="25"/>
      <c r="C215" s="26" t="s">
        <v>9</v>
      </c>
      <c r="D215" s="35"/>
      <c r="E215" s="30"/>
      <c r="F215" s="30"/>
      <c r="G215" s="104"/>
      <c r="H215" s="35">
        <v>466</v>
      </c>
      <c r="I215" s="30">
        <v>466</v>
      </c>
      <c r="J215" s="30"/>
      <c r="K215" s="104"/>
      <c r="L215" s="35">
        <v>466</v>
      </c>
      <c r="M215" s="30">
        <v>466</v>
      </c>
      <c r="N215" s="30"/>
      <c r="O215" s="104"/>
    </row>
    <row r="216" spans="1:15" s="22" customFormat="1" x14ac:dyDescent="0.25">
      <c r="A216" s="68"/>
      <c r="B216" s="37"/>
      <c r="C216" s="26" t="s">
        <v>10</v>
      </c>
      <c r="D216" s="35"/>
      <c r="E216" s="30"/>
      <c r="F216" s="30"/>
      <c r="G216" s="104"/>
      <c r="H216" s="35">
        <v>3</v>
      </c>
      <c r="I216" s="30">
        <v>3</v>
      </c>
      <c r="J216" s="30"/>
      <c r="K216" s="104"/>
      <c r="L216" s="35">
        <v>3</v>
      </c>
      <c r="M216" s="30">
        <v>3</v>
      </c>
      <c r="N216" s="30"/>
      <c r="O216" s="104"/>
    </row>
    <row r="217" spans="1:15" s="22" customFormat="1" x14ac:dyDescent="0.25">
      <c r="A217" s="36"/>
      <c r="B217" s="37"/>
      <c r="C217" s="26" t="s">
        <v>11</v>
      </c>
      <c r="D217" s="35"/>
      <c r="E217" s="30"/>
      <c r="F217" s="30"/>
      <c r="G217" s="104"/>
      <c r="H217" s="35"/>
      <c r="I217" s="30"/>
      <c r="J217" s="30"/>
      <c r="K217" s="104"/>
      <c r="L217" s="35"/>
      <c r="M217" s="30"/>
      <c r="N217" s="30"/>
      <c r="O217" s="104"/>
    </row>
    <row r="218" spans="1:15" s="10" customFormat="1" x14ac:dyDescent="0.25">
      <c r="A218" s="24"/>
      <c r="B218" s="25"/>
      <c r="C218" s="26" t="s">
        <v>164</v>
      </c>
      <c r="D218" s="35">
        <v>6097</v>
      </c>
      <c r="E218" s="30">
        <v>6097</v>
      </c>
      <c r="F218" s="30"/>
      <c r="G218" s="104"/>
      <c r="H218" s="35">
        <v>6097</v>
      </c>
      <c r="I218" s="30">
        <v>6097</v>
      </c>
      <c r="J218" s="30"/>
      <c r="K218" s="104"/>
      <c r="L218" s="35">
        <v>6097</v>
      </c>
      <c r="M218" s="30">
        <v>6097</v>
      </c>
      <c r="N218" s="30"/>
      <c r="O218" s="104"/>
    </row>
    <row r="219" spans="1:15" s="10" customFormat="1" x14ac:dyDescent="0.25">
      <c r="A219" s="24"/>
      <c r="B219" s="25"/>
      <c r="C219" s="26" t="s">
        <v>166</v>
      </c>
      <c r="D219" s="35">
        <v>39627</v>
      </c>
      <c r="E219" s="30">
        <v>39627</v>
      </c>
      <c r="F219" s="30"/>
      <c r="G219" s="104"/>
      <c r="H219" s="35">
        <v>39627</v>
      </c>
      <c r="I219" s="30">
        <v>39627</v>
      </c>
      <c r="J219" s="30"/>
      <c r="K219" s="104"/>
      <c r="L219" s="35">
        <v>39627</v>
      </c>
      <c r="M219" s="30">
        <v>39627</v>
      </c>
      <c r="N219" s="30"/>
      <c r="O219" s="104"/>
    </row>
    <row r="220" spans="1:15" s="10" customFormat="1" x14ac:dyDescent="0.25">
      <c r="A220" s="24"/>
      <c r="B220" s="25"/>
      <c r="C220" s="26" t="s">
        <v>167</v>
      </c>
      <c r="D220" s="35">
        <v>21453</v>
      </c>
      <c r="E220" s="30">
        <v>21453</v>
      </c>
      <c r="F220" s="30"/>
      <c r="G220" s="104"/>
      <c r="H220" s="35">
        <v>21453</v>
      </c>
      <c r="I220" s="30">
        <v>21453</v>
      </c>
      <c r="J220" s="30"/>
      <c r="K220" s="104"/>
      <c r="L220" s="35">
        <v>21453</v>
      </c>
      <c r="M220" s="30">
        <v>21453</v>
      </c>
      <c r="N220" s="30"/>
      <c r="O220" s="104"/>
    </row>
    <row r="221" spans="1:15" s="22" customFormat="1" x14ac:dyDescent="0.25">
      <c r="A221" s="36"/>
      <c r="B221" s="37"/>
      <c r="C221" s="38" t="s">
        <v>48</v>
      </c>
      <c r="D221" s="90">
        <f t="shared" ref="D221:O221" si="26">SUM(D213:D220)</f>
        <v>67177</v>
      </c>
      <c r="E221" s="40">
        <f t="shared" si="26"/>
        <v>67177</v>
      </c>
      <c r="F221" s="40">
        <f t="shared" si="26"/>
        <v>0</v>
      </c>
      <c r="G221" s="108">
        <f t="shared" si="26"/>
        <v>0</v>
      </c>
      <c r="H221" s="90">
        <f t="shared" si="26"/>
        <v>68291</v>
      </c>
      <c r="I221" s="40">
        <f t="shared" si="26"/>
        <v>68291</v>
      </c>
      <c r="J221" s="40">
        <f t="shared" si="26"/>
        <v>0</v>
      </c>
      <c r="K221" s="108">
        <f t="shared" si="26"/>
        <v>0</v>
      </c>
      <c r="L221" s="90">
        <f t="shared" si="26"/>
        <v>68291</v>
      </c>
      <c r="M221" s="40">
        <f t="shared" si="26"/>
        <v>68291</v>
      </c>
      <c r="N221" s="40">
        <f t="shared" si="26"/>
        <v>0</v>
      </c>
      <c r="O221" s="108">
        <f t="shared" si="26"/>
        <v>0</v>
      </c>
    </row>
    <row r="222" spans="1:15" s="10" customFormat="1" x14ac:dyDescent="0.25">
      <c r="A222" s="24"/>
      <c r="B222" s="25"/>
      <c r="C222" s="29"/>
      <c r="D222" s="82"/>
      <c r="E222" s="33"/>
      <c r="F222" s="33"/>
      <c r="G222" s="103"/>
      <c r="H222" s="82"/>
      <c r="I222" s="33"/>
      <c r="J222" s="33"/>
      <c r="K222" s="103"/>
      <c r="L222" s="82"/>
      <c r="M222" s="33"/>
      <c r="N222" s="33"/>
      <c r="O222" s="103"/>
    </row>
    <row r="223" spans="1:15" s="10" customFormat="1" x14ac:dyDescent="0.25">
      <c r="A223" s="24"/>
      <c r="B223" s="25"/>
      <c r="C223" s="26" t="s">
        <v>12</v>
      </c>
      <c r="D223" s="35"/>
      <c r="E223" s="30"/>
      <c r="F223" s="30"/>
      <c r="G223" s="104"/>
      <c r="H223" s="35"/>
      <c r="I223" s="30"/>
      <c r="J223" s="30"/>
      <c r="K223" s="104"/>
      <c r="L223" s="35"/>
      <c r="M223" s="30"/>
      <c r="N223" s="30"/>
      <c r="O223" s="104"/>
    </row>
    <row r="224" spans="1:15" s="10" customFormat="1" x14ac:dyDescent="0.25">
      <c r="A224" s="24"/>
      <c r="B224" s="25"/>
      <c r="C224" s="26" t="s">
        <v>13</v>
      </c>
      <c r="D224" s="35"/>
      <c r="E224" s="30"/>
      <c r="F224" s="30"/>
      <c r="G224" s="104"/>
      <c r="H224" s="35"/>
      <c r="I224" s="30"/>
      <c r="J224" s="30"/>
      <c r="K224" s="104"/>
      <c r="L224" s="35"/>
      <c r="M224" s="30"/>
      <c r="N224" s="30"/>
      <c r="O224" s="104"/>
    </row>
    <row r="225" spans="1:15" s="10" customFormat="1" x14ac:dyDescent="0.25">
      <c r="A225" s="24"/>
      <c r="B225" s="28"/>
      <c r="C225" s="26" t="s">
        <v>14</v>
      </c>
      <c r="D225" s="35"/>
      <c r="E225" s="30"/>
      <c r="F225" s="30"/>
      <c r="G225" s="104"/>
      <c r="H225" s="35"/>
      <c r="I225" s="30"/>
      <c r="J225" s="30"/>
      <c r="K225" s="104"/>
      <c r="L225" s="35"/>
      <c r="M225" s="30"/>
      <c r="N225" s="30"/>
      <c r="O225" s="104"/>
    </row>
    <row r="226" spans="1:15" s="10" customFormat="1" x14ac:dyDescent="0.25">
      <c r="A226" s="24"/>
      <c r="B226" s="25"/>
      <c r="C226" s="26" t="s">
        <v>15</v>
      </c>
      <c r="D226" s="35"/>
      <c r="E226" s="30"/>
      <c r="F226" s="30"/>
      <c r="G226" s="104"/>
      <c r="H226" s="35"/>
      <c r="I226" s="30"/>
      <c r="J226" s="30"/>
      <c r="K226" s="104"/>
      <c r="L226" s="35"/>
      <c r="M226" s="30"/>
      <c r="N226" s="30"/>
      <c r="O226" s="104"/>
    </row>
    <row r="227" spans="1:15" s="10" customFormat="1" x14ac:dyDescent="0.25">
      <c r="A227" s="24"/>
      <c r="B227" s="25"/>
      <c r="C227" s="26" t="s">
        <v>16</v>
      </c>
      <c r="D227" s="35"/>
      <c r="E227" s="30"/>
      <c r="F227" s="30"/>
      <c r="G227" s="104"/>
      <c r="H227" s="35"/>
      <c r="I227" s="30"/>
      <c r="J227" s="30"/>
      <c r="K227" s="104"/>
      <c r="L227" s="35"/>
      <c r="M227" s="30"/>
      <c r="N227" s="30"/>
      <c r="O227" s="104"/>
    </row>
    <row r="228" spans="1:15" s="10" customFormat="1" x14ac:dyDescent="0.25">
      <c r="A228" s="24"/>
      <c r="B228" s="25"/>
      <c r="C228" s="26" t="s">
        <v>17</v>
      </c>
      <c r="D228" s="35"/>
      <c r="E228" s="30"/>
      <c r="F228" s="30"/>
      <c r="G228" s="104"/>
      <c r="H228" s="35"/>
      <c r="I228" s="30"/>
      <c r="J228" s="30"/>
      <c r="K228" s="104"/>
      <c r="L228" s="35"/>
      <c r="M228" s="30"/>
      <c r="N228" s="30"/>
      <c r="O228" s="104"/>
    </row>
    <row r="229" spans="1:15" s="10" customFormat="1" x14ac:dyDescent="0.25">
      <c r="A229" s="24"/>
      <c r="B229" s="25"/>
      <c r="C229" s="26" t="s">
        <v>18</v>
      </c>
      <c r="D229" s="35">
        <v>7620</v>
      </c>
      <c r="E229" s="30">
        <v>7620</v>
      </c>
      <c r="F229" s="30"/>
      <c r="G229" s="104"/>
      <c r="H229" s="35">
        <v>7620</v>
      </c>
      <c r="I229" s="30">
        <v>7620</v>
      </c>
      <c r="J229" s="30"/>
      <c r="K229" s="104"/>
      <c r="L229" s="35">
        <v>7620</v>
      </c>
      <c r="M229" s="30">
        <v>7620</v>
      </c>
      <c r="N229" s="30"/>
      <c r="O229" s="104"/>
    </row>
    <row r="230" spans="1:15" s="10" customFormat="1" x14ac:dyDescent="0.25">
      <c r="A230" s="24"/>
      <c r="B230" s="25"/>
      <c r="C230" s="26" t="s">
        <v>162</v>
      </c>
      <c r="D230" s="35">
        <v>257988</v>
      </c>
      <c r="E230" s="30">
        <v>257988</v>
      </c>
      <c r="F230" s="30"/>
      <c r="G230" s="104"/>
      <c r="H230" s="35">
        <v>257988</v>
      </c>
      <c r="I230" s="30">
        <v>257988</v>
      </c>
      <c r="J230" s="30"/>
      <c r="K230" s="104"/>
      <c r="L230" s="35">
        <v>257988</v>
      </c>
      <c r="M230" s="30">
        <v>257988</v>
      </c>
      <c r="N230" s="30"/>
      <c r="O230" s="104"/>
    </row>
    <row r="231" spans="1:15" s="10" customFormat="1" x14ac:dyDescent="0.25">
      <c r="A231" s="24"/>
      <c r="B231" s="25"/>
      <c r="C231" s="26" t="s">
        <v>163</v>
      </c>
      <c r="D231" s="35">
        <v>24913</v>
      </c>
      <c r="E231" s="30">
        <v>24913</v>
      </c>
      <c r="F231" s="30"/>
      <c r="G231" s="104"/>
      <c r="H231" s="35">
        <v>24913</v>
      </c>
      <c r="I231" s="30">
        <v>24913</v>
      </c>
      <c r="J231" s="30"/>
      <c r="K231" s="104"/>
      <c r="L231" s="35">
        <v>24913</v>
      </c>
      <c r="M231" s="30">
        <v>24913</v>
      </c>
      <c r="N231" s="30"/>
      <c r="O231" s="104"/>
    </row>
    <row r="232" spans="1:15" s="10" customFormat="1" x14ac:dyDescent="0.25">
      <c r="A232" s="24"/>
      <c r="B232" s="25"/>
      <c r="C232" s="26" t="s">
        <v>165</v>
      </c>
      <c r="D232" s="88">
        <v>20330</v>
      </c>
      <c r="E232" s="30">
        <v>20330</v>
      </c>
      <c r="F232" s="30"/>
      <c r="G232" s="110"/>
      <c r="H232" s="88">
        <v>20330</v>
      </c>
      <c r="I232" s="30">
        <v>20330</v>
      </c>
      <c r="J232" s="30"/>
      <c r="K232" s="110"/>
      <c r="L232" s="88">
        <v>20330</v>
      </c>
      <c r="M232" s="30">
        <v>20330</v>
      </c>
      <c r="N232" s="30"/>
      <c r="O232" s="110"/>
    </row>
    <row r="233" spans="1:15" s="22" customFormat="1" x14ac:dyDescent="0.25">
      <c r="A233" s="36"/>
      <c r="B233" s="37"/>
      <c r="C233" s="38" t="s">
        <v>48</v>
      </c>
      <c r="D233" s="90">
        <f t="shared" ref="D233:K233" si="27">SUM(D224:D232)</f>
        <v>310851</v>
      </c>
      <c r="E233" s="40">
        <f t="shared" si="27"/>
        <v>310851</v>
      </c>
      <c r="F233" s="40">
        <f t="shared" si="27"/>
        <v>0</v>
      </c>
      <c r="G233" s="108">
        <f t="shared" si="27"/>
        <v>0</v>
      </c>
      <c r="H233" s="90">
        <f t="shared" si="27"/>
        <v>310851</v>
      </c>
      <c r="I233" s="40">
        <f t="shared" si="27"/>
        <v>310851</v>
      </c>
      <c r="J233" s="40">
        <f t="shared" si="27"/>
        <v>0</v>
      </c>
      <c r="K233" s="108">
        <f t="shared" si="27"/>
        <v>0</v>
      </c>
      <c r="L233" s="90">
        <f>SUM(L224:L232)</f>
        <v>310851</v>
      </c>
      <c r="M233" s="40">
        <f>SUM(M224:M232)</f>
        <v>310851</v>
      </c>
      <c r="N233" s="40">
        <f>SUM(N224:N232)</f>
        <v>0</v>
      </c>
      <c r="O233" s="108">
        <f>SUM(O224:O232)</f>
        <v>0</v>
      </c>
    </row>
    <row r="234" spans="1:15" s="10" customFormat="1" x14ac:dyDescent="0.25">
      <c r="A234" s="24"/>
      <c r="B234" s="25"/>
      <c r="C234" s="29"/>
      <c r="D234" s="27"/>
      <c r="E234" s="34"/>
      <c r="F234" s="34"/>
      <c r="G234" s="107"/>
      <c r="H234" s="27"/>
      <c r="I234" s="34"/>
      <c r="J234" s="34"/>
      <c r="K234" s="107"/>
      <c r="L234" s="27"/>
      <c r="M234" s="34"/>
      <c r="N234" s="34"/>
      <c r="O234" s="107"/>
    </row>
    <row r="235" spans="1:15" s="10" customFormat="1" x14ac:dyDescent="0.25">
      <c r="A235" s="24"/>
      <c r="B235" s="25" t="s">
        <v>105</v>
      </c>
      <c r="C235" s="26" t="s">
        <v>40</v>
      </c>
      <c r="D235" s="24"/>
      <c r="E235" s="31"/>
      <c r="F235" s="31"/>
      <c r="G235" s="32"/>
      <c r="H235" s="24"/>
      <c r="I235" s="31"/>
      <c r="J235" s="31"/>
      <c r="K235" s="32"/>
      <c r="L235" s="24"/>
      <c r="M235" s="31"/>
      <c r="N235" s="31"/>
      <c r="O235" s="32"/>
    </row>
    <row r="236" spans="1:15" s="10" customFormat="1" x14ac:dyDescent="0.25">
      <c r="A236" s="24"/>
      <c r="B236" s="28"/>
      <c r="C236" s="26" t="s">
        <v>41</v>
      </c>
      <c r="D236" s="24"/>
      <c r="E236" s="31"/>
      <c r="F236" s="31"/>
      <c r="G236" s="32"/>
      <c r="H236" s="24"/>
      <c r="I236" s="31"/>
      <c r="J236" s="31"/>
      <c r="K236" s="32"/>
      <c r="L236" s="24"/>
      <c r="M236" s="31"/>
      <c r="N236" s="31"/>
      <c r="O236" s="32"/>
    </row>
    <row r="237" spans="1:15" s="10" customFormat="1" x14ac:dyDescent="0.25">
      <c r="A237" s="24"/>
      <c r="B237" s="25"/>
      <c r="C237" s="26" t="s">
        <v>147</v>
      </c>
      <c r="D237" s="24"/>
      <c r="E237" s="31"/>
      <c r="F237" s="31"/>
      <c r="G237" s="32"/>
      <c r="H237" s="24"/>
      <c r="I237" s="31"/>
      <c r="J237" s="31"/>
      <c r="K237" s="32"/>
      <c r="L237" s="24"/>
      <c r="M237" s="31"/>
      <c r="N237" s="31"/>
      <c r="O237" s="32"/>
    </row>
    <row r="238" spans="1:15" s="10" customFormat="1" x14ac:dyDescent="0.25">
      <c r="A238" s="24"/>
      <c r="B238" s="25"/>
      <c r="C238" s="26" t="s">
        <v>148</v>
      </c>
      <c r="D238" s="35">
        <v>40751</v>
      </c>
      <c r="E238" s="30">
        <v>40751</v>
      </c>
      <c r="F238" s="30"/>
      <c r="G238" s="104"/>
      <c r="H238" s="35">
        <v>290751</v>
      </c>
      <c r="I238" s="30">
        <v>290751</v>
      </c>
      <c r="J238" s="30"/>
      <c r="K238" s="104"/>
      <c r="L238" s="35">
        <v>290751</v>
      </c>
      <c r="M238" s="30">
        <v>290751</v>
      </c>
      <c r="N238" s="30"/>
      <c r="O238" s="104"/>
    </row>
    <row r="239" spans="1:15" s="10" customFormat="1" x14ac:dyDescent="0.25">
      <c r="A239" s="24"/>
      <c r="B239" s="25"/>
      <c r="C239" s="26" t="s">
        <v>149</v>
      </c>
      <c r="D239" s="35"/>
      <c r="E239" s="30"/>
      <c r="F239" s="30"/>
      <c r="G239" s="104"/>
      <c r="H239" s="35">
        <v>831667</v>
      </c>
      <c r="I239" s="30">
        <v>831667</v>
      </c>
      <c r="J239" s="30"/>
      <c r="K239" s="104"/>
      <c r="L239" s="35">
        <v>971833</v>
      </c>
      <c r="M239" s="30">
        <v>971833</v>
      </c>
      <c r="N239" s="30"/>
      <c r="O239" s="104"/>
    </row>
    <row r="240" spans="1:15" s="22" customFormat="1" x14ac:dyDescent="0.25">
      <c r="A240" s="36"/>
      <c r="B240" s="37"/>
      <c r="C240" s="38" t="s">
        <v>48</v>
      </c>
      <c r="D240" s="90">
        <f t="shared" ref="D240:K240" si="28">SUM(D237:D239)</f>
        <v>40751</v>
      </c>
      <c r="E240" s="40">
        <f t="shared" si="28"/>
        <v>40751</v>
      </c>
      <c r="F240" s="40">
        <f t="shared" si="28"/>
        <v>0</v>
      </c>
      <c r="G240" s="108">
        <f t="shared" si="28"/>
        <v>0</v>
      </c>
      <c r="H240" s="90">
        <f t="shared" si="28"/>
        <v>1122418</v>
      </c>
      <c r="I240" s="40">
        <f t="shared" si="28"/>
        <v>1122418</v>
      </c>
      <c r="J240" s="40">
        <f t="shared" si="28"/>
        <v>0</v>
      </c>
      <c r="K240" s="108">
        <f t="shared" si="28"/>
        <v>0</v>
      </c>
      <c r="L240" s="90">
        <f>SUM(L237:L239)</f>
        <v>1262584</v>
      </c>
      <c r="M240" s="40">
        <f>SUM(M237:M239)</f>
        <v>1262584</v>
      </c>
      <c r="N240" s="40">
        <f>SUM(N237:N239)</f>
        <v>0</v>
      </c>
      <c r="O240" s="108">
        <f>SUM(O237:O239)</f>
        <v>0</v>
      </c>
    </row>
    <row r="241" spans="1:15" s="22" customFormat="1" x14ac:dyDescent="0.25">
      <c r="A241" s="36"/>
      <c r="B241" s="37"/>
      <c r="C241" s="38"/>
      <c r="D241" s="39"/>
      <c r="E241" s="40"/>
      <c r="F241" s="40"/>
      <c r="G241" s="105"/>
      <c r="H241" s="39"/>
      <c r="I241" s="40"/>
      <c r="J241" s="40"/>
      <c r="K241" s="105"/>
      <c r="L241" s="39"/>
      <c r="M241" s="40"/>
      <c r="N241" s="40"/>
      <c r="O241" s="105"/>
    </row>
    <row r="242" spans="1:15" s="10" customFormat="1" x14ac:dyDescent="0.25">
      <c r="A242" s="24"/>
      <c r="B242" s="43"/>
      <c r="C242" s="26" t="s">
        <v>150</v>
      </c>
      <c r="D242" s="88"/>
      <c r="E242" s="30"/>
      <c r="F242" s="31"/>
      <c r="G242" s="32"/>
      <c r="H242" s="88"/>
      <c r="I242" s="30"/>
      <c r="J242" s="31"/>
      <c r="K242" s="32"/>
      <c r="L242" s="88"/>
      <c r="M242" s="30"/>
      <c r="N242" s="31"/>
      <c r="O242" s="32"/>
    </row>
    <row r="243" spans="1:15" s="10" customFormat="1" x14ac:dyDescent="0.25">
      <c r="A243" s="24"/>
      <c r="B243" s="25"/>
      <c r="C243" s="26"/>
      <c r="D243" s="24"/>
      <c r="E243" s="31"/>
      <c r="F243" s="31"/>
      <c r="G243" s="32"/>
      <c r="H243" s="24"/>
      <c r="I243" s="31"/>
      <c r="J243" s="31"/>
      <c r="K243" s="32"/>
      <c r="L243" s="24"/>
      <c r="M243" s="31"/>
      <c r="N243" s="31"/>
      <c r="O243" s="32"/>
    </row>
    <row r="244" spans="1:15" s="10" customFormat="1" ht="17.25" thickBot="1" x14ac:dyDescent="0.3">
      <c r="A244" s="48"/>
      <c r="B244" s="60"/>
      <c r="C244" s="49" t="s">
        <v>39</v>
      </c>
      <c r="D244" s="115">
        <f t="shared" ref="D244:K244" si="29">D209+D233+D221+D240+D242</f>
        <v>2922675</v>
      </c>
      <c r="E244" s="129">
        <f t="shared" si="29"/>
        <v>2748068</v>
      </c>
      <c r="F244" s="129">
        <f t="shared" si="29"/>
        <v>174507</v>
      </c>
      <c r="G244" s="119">
        <f t="shared" si="29"/>
        <v>100</v>
      </c>
      <c r="H244" s="115">
        <f t="shared" si="29"/>
        <v>4418872</v>
      </c>
      <c r="I244" s="129">
        <f t="shared" si="29"/>
        <v>4244265</v>
      </c>
      <c r="J244" s="129">
        <f t="shared" si="29"/>
        <v>174507</v>
      </c>
      <c r="K244" s="119">
        <f t="shared" si="29"/>
        <v>100</v>
      </c>
      <c r="L244" s="115">
        <f>L209+L233+L221+L240+L242</f>
        <v>4595782</v>
      </c>
      <c r="M244" s="129">
        <f>M209+M233+M221+M240+M242</f>
        <v>4421175</v>
      </c>
      <c r="N244" s="129">
        <f>N209+N233+N221+N240+N242</f>
        <v>174507</v>
      </c>
      <c r="O244" s="119">
        <f>O209+O233+O221+O240+O242</f>
        <v>100</v>
      </c>
    </row>
    <row r="245" spans="1:15" s="10" customFormat="1" x14ac:dyDescent="0.25">
      <c r="A245" s="13"/>
      <c r="B245" s="20"/>
      <c r="C245" s="58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</row>
    <row r="246" spans="1:15" s="10" customFormat="1" x14ac:dyDescent="0.25">
      <c r="A246" s="7"/>
      <c r="B246" s="8"/>
      <c r="C246" s="31"/>
      <c r="D246" s="84"/>
      <c r="H246" s="84"/>
      <c r="L246" s="84"/>
    </row>
    <row r="247" spans="1:15" s="10" customFormat="1" x14ac:dyDescent="0.25">
      <c r="A247" s="7"/>
      <c r="B247" s="8"/>
      <c r="C247" s="31"/>
    </row>
    <row r="248" spans="1:15" s="10" customFormat="1" x14ac:dyDescent="0.25">
      <c r="A248" s="7"/>
      <c r="B248" s="8"/>
      <c r="C248" s="31"/>
    </row>
    <row r="249" spans="1:15" s="10" customFormat="1" x14ac:dyDescent="0.25">
      <c r="A249" s="7"/>
      <c r="B249" s="8"/>
      <c r="C249" s="31"/>
    </row>
    <row r="250" spans="1:15" s="10" customFormat="1" x14ac:dyDescent="0.25">
      <c r="A250" s="7"/>
      <c r="B250" s="8"/>
      <c r="C250" s="31"/>
    </row>
    <row r="251" spans="1:15" s="10" customFormat="1" x14ac:dyDescent="0.25">
      <c r="A251" s="7"/>
      <c r="B251" s="8"/>
      <c r="C251" s="31"/>
    </row>
    <row r="252" spans="1:15" s="10" customFormat="1" x14ac:dyDescent="0.25">
      <c r="A252" s="7"/>
      <c r="B252" s="8"/>
      <c r="C252" s="31"/>
    </row>
    <row r="253" spans="1:15" s="10" customFormat="1" x14ac:dyDescent="0.25">
      <c r="A253" s="7"/>
      <c r="B253" s="8"/>
      <c r="C253" s="31"/>
    </row>
    <row r="254" spans="1:15" s="10" customFormat="1" x14ac:dyDescent="0.25">
      <c r="A254" s="7"/>
      <c r="B254" s="8"/>
      <c r="C254" s="31"/>
    </row>
    <row r="255" spans="1:15" s="10" customFormat="1" x14ac:dyDescent="0.25">
      <c r="A255" s="7"/>
      <c r="B255" s="8"/>
      <c r="C255" s="31"/>
    </row>
    <row r="256" spans="1:15" s="10" customFormat="1" x14ac:dyDescent="0.25">
      <c r="A256" s="7"/>
      <c r="B256" s="8"/>
      <c r="C256" s="31"/>
    </row>
    <row r="257" spans="16:16" s="10" customFormat="1" x14ac:dyDescent="0.25"/>
    <row r="258" spans="16:16" s="10" customFormat="1" x14ac:dyDescent="0.25"/>
    <row r="259" spans="16:16" s="10" customFormat="1" x14ac:dyDescent="0.25"/>
    <row r="260" spans="16:16" s="10" customFormat="1" x14ac:dyDescent="0.25"/>
    <row r="261" spans="16:16" s="10" customFormat="1" x14ac:dyDescent="0.25"/>
    <row r="262" spans="16:16" s="10" customFormat="1" x14ac:dyDescent="0.25"/>
    <row r="263" spans="16:16" s="10" customFormat="1" x14ac:dyDescent="0.25"/>
    <row r="264" spans="16:16" s="10" customFormat="1" x14ac:dyDescent="0.25"/>
    <row r="265" spans="16:16" s="10" customFormat="1" x14ac:dyDescent="0.25"/>
    <row r="266" spans="16:16" s="10" customFormat="1" x14ac:dyDescent="0.25"/>
    <row r="267" spans="16:16" s="10" customFormat="1" x14ac:dyDescent="0.25"/>
    <row r="268" spans="16:16" s="10" customFormat="1" x14ac:dyDescent="0.25"/>
    <row r="269" spans="16:16" s="10" customFormat="1" x14ac:dyDescent="0.25"/>
    <row r="270" spans="16:16" s="10" customFormat="1" x14ac:dyDescent="0.25">
      <c r="P270" s="9"/>
    </row>
    <row r="271" spans="16:16" s="10" customFormat="1" x14ac:dyDescent="0.25">
      <c r="P271" s="9"/>
    </row>
    <row r="272" spans="16:16" s="10" customFormat="1" x14ac:dyDescent="0.25">
      <c r="P272" s="9"/>
    </row>
    <row r="273" spans="16:16" s="10" customFormat="1" x14ac:dyDescent="0.25">
      <c r="P273" s="9"/>
    </row>
    <row r="274" spans="16:16" s="10" customFormat="1" x14ac:dyDescent="0.25">
      <c r="P274" s="9"/>
    </row>
    <row r="275" spans="16:16" s="10" customFormat="1" x14ac:dyDescent="0.25">
      <c r="P275" s="9"/>
    </row>
    <row r="276" spans="16:16" s="10" customFormat="1" x14ac:dyDescent="0.25">
      <c r="P276" s="9"/>
    </row>
    <row r="277" spans="16:16" s="10" customFormat="1" x14ac:dyDescent="0.25">
      <c r="P277" s="9"/>
    </row>
    <row r="278" spans="16:16" s="10" customFormat="1" x14ac:dyDescent="0.25">
      <c r="P278" s="9"/>
    </row>
    <row r="279" spans="16:16" s="10" customFormat="1" x14ac:dyDescent="0.25">
      <c r="P279" s="9"/>
    </row>
    <row r="280" spans="16:16" s="10" customFormat="1" x14ac:dyDescent="0.25">
      <c r="P280" s="9"/>
    </row>
    <row r="281" spans="16:16" s="10" customFormat="1" x14ac:dyDescent="0.25">
      <c r="P281" s="9"/>
    </row>
    <row r="282" spans="16:16" s="10" customFormat="1" x14ac:dyDescent="0.25">
      <c r="P282" s="9"/>
    </row>
    <row r="283" spans="16:16" s="10" customFormat="1" x14ac:dyDescent="0.25">
      <c r="P283" s="9"/>
    </row>
    <row r="284" spans="16:16" s="10" customFormat="1" x14ac:dyDescent="0.25">
      <c r="P284" s="9"/>
    </row>
    <row r="285" spans="16:16" s="10" customFormat="1" x14ac:dyDescent="0.25">
      <c r="P285" s="9"/>
    </row>
    <row r="286" spans="16:16" s="10" customFormat="1" x14ac:dyDescent="0.25">
      <c r="P286" s="9"/>
    </row>
    <row r="287" spans="16:16" s="10" customFormat="1" x14ac:dyDescent="0.25">
      <c r="P287" s="9"/>
    </row>
    <row r="288" spans="16:16" s="10" customFormat="1" x14ac:dyDescent="0.25">
      <c r="P288" s="9"/>
    </row>
    <row r="289" spans="16:16" s="10" customFormat="1" x14ac:dyDescent="0.25">
      <c r="P289" s="9"/>
    </row>
    <row r="290" spans="16:16" s="10" customFormat="1" x14ac:dyDescent="0.25">
      <c r="P290" s="9"/>
    </row>
    <row r="291" spans="16:16" s="10" customFormat="1" x14ac:dyDescent="0.25">
      <c r="P291" s="9"/>
    </row>
    <row r="292" spans="16:16" s="10" customFormat="1" x14ac:dyDescent="0.25">
      <c r="P292" s="9"/>
    </row>
    <row r="293" spans="16:16" s="10" customFormat="1" x14ac:dyDescent="0.25">
      <c r="P293" s="9"/>
    </row>
    <row r="294" spans="16:16" s="10" customFormat="1" x14ac:dyDescent="0.25">
      <c r="P294" s="9"/>
    </row>
    <row r="295" spans="16:16" s="10" customFormat="1" x14ac:dyDescent="0.25">
      <c r="P295" s="9"/>
    </row>
    <row r="296" spans="16:16" s="10" customFormat="1" x14ac:dyDescent="0.25">
      <c r="P296" s="9"/>
    </row>
    <row r="297" spans="16:16" s="10" customFormat="1" x14ac:dyDescent="0.25">
      <c r="P297" s="9"/>
    </row>
    <row r="298" spans="16:16" s="10" customFormat="1" x14ac:dyDescent="0.25">
      <c r="P298" s="9"/>
    </row>
  </sheetData>
  <mergeCells count="4">
    <mergeCell ref="D5:G5"/>
    <mergeCell ref="H5:K5"/>
    <mergeCell ref="A209:C209"/>
    <mergeCell ref="L5:O5"/>
  </mergeCells>
  <phoneticPr fontId="44" type="noConversion"/>
  <printOptions horizontalCentered="1"/>
  <pageMargins left="0.19685039370078741" right="0.19685039370078741" top="0.51181102362204722" bottom="0.51181102362204722" header="0.31496062992125984" footer="0.51181102362204722"/>
  <pageSetup paperSize="9" scale="53" fitToHeight="0" orientation="portrait" r:id="rId1"/>
  <headerFooter alignWithMargins="0">
    <oddHeader>&amp;P. oldal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1"/>
  <sheetViews>
    <sheetView view="pageBreakPreview" zoomScale="85" zoomScaleNormal="80" zoomScaleSheetLayoutView="85" workbookViewId="0">
      <selection activeCell="O2" sqref="O2"/>
    </sheetView>
  </sheetViews>
  <sheetFormatPr defaultRowHeight="16.5" x14ac:dyDescent="0.25"/>
  <cols>
    <col min="1" max="1" width="5.85546875" style="59" customWidth="1"/>
    <col min="2" max="2" width="7.7109375" style="31" customWidth="1"/>
    <col min="3" max="3" width="65.42578125" style="31" customWidth="1"/>
    <col min="4" max="4" width="10" style="10" customWidth="1"/>
    <col min="5" max="5" width="11.42578125" style="10" customWidth="1"/>
    <col min="6" max="7" width="9.140625" style="10"/>
    <col min="8" max="8" width="10" style="10" customWidth="1"/>
    <col min="9" max="9" width="11.42578125" style="10" customWidth="1"/>
    <col min="10" max="11" width="9.140625" style="10"/>
    <col min="12" max="12" width="10" style="10" customWidth="1"/>
    <col min="13" max="13" width="11.42578125" style="10" customWidth="1"/>
    <col min="14" max="15" width="9.140625" style="10"/>
    <col min="16" max="16384" width="9.140625" style="9"/>
  </cols>
  <sheetData>
    <row r="1" spans="1:15" s="12" customFormat="1" x14ac:dyDescent="0.25">
      <c r="A1" s="170"/>
      <c r="B1" s="197"/>
      <c r="C1" s="197"/>
      <c r="D1" s="197"/>
      <c r="E1" s="197"/>
      <c r="F1" s="197"/>
      <c r="G1" s="197"/>
      <c r="H1" s="197"/>
      <c r="I1" s="197"/>
      <c r="J1" s="197"/>
      <c r="K1" s="78"/>
      <c r="L1" s="197"/>
      <c r="M1" s="197"/>
      <c r="N1" s="197"/>
      <c r="O1" s="78" t="s">
        <v>550</v>
      </c>
    </row>
    <row r="2" spans="1:15" s="12" customFormat="1" x14ac:dyDescent="0.25">
      <c r="A2" s="170"/>
      <c r="B2" s="197"/>
      <c r="C2" s="197"/>
      <c r="D2" s="197"/>
      <c r="E2" s="197"/>
      <c r="F2" s="197"/>
      <c r="G2" s="197"/>
      <c r="H2" s="197"/>
      <c r="I2" s="197"/>
      <c r="J2" s="197"/>
      <c r="K2" s="78"/>
      <c r="L2" s="197"/>
      <c r="M2" s="197"/>
      <c r="N2" s="197"/>
      <c r="O2" s="162" t="s">
        <v>533</v>
      </c>
    </row>
    <row r="3" spans="1:15" s="10" customFormat="1" x14ac:dyDescent="0.25">
      <c r="A3" s="171"/>
      <c r="B3" s="171"/>
      <c r="C3" s="171" t="s">
        <v>56</v>
      </c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</row>
    <row r="4" spans="1:15" s="10" customFormat="1" ht="17.25" thickBot="1" x14ac:dyDescent="0.3">
      <c r="A4" s="198"/>
      <c r="B4" s="198"/>
      <c r="C4" s="198" t="s">
        <v>366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</row>
    <row r="5" spans="1:15" s="10" customFormat="1" ht="17.25" thickBot="1" x14ac:dyDescent="0.3">
      <c r="A5" s="199"/>
      <c r="B5" s="200"/>
      <c r="C5" s="201"/>
      <c r="D5" s="237" t="s">
        <v>364</v>
      </c>
      <c r="E5" s="243"/>
      <c r="F5" s="243"/>
      <c r="G5" s="244"/>
      <c r="H5" s="237" t="s">
        <v>444</v>
      </c>
      <c r="I5" s="243"/>
      <c r="J5" s="243"/>
      <c r="K5" s="244"/>
      <c r="L5" s="237" t="s">
        <v>444</v>
      </c>
      <c r="M5" s="243"/>
      <c r="N5" s="243"/>
      <c r="O5" s="244"/>
    </row>
    <row r="6" spans="1:15" s="50" customFormat="1" ht="45.75" thickBot="1" x14ac:dyDescent="0.3">
      <c r="A6" s="202"/>
      <c r="B6" s="203"/>
      <c r="C6" s="204"/>
      <c r="D6" s="178" t="s">
        <v>49</v>
      </c>
      <c r="E6" s="179" t="s">
        <v>70</v>
      </c>
      <c r="F6" s="180" t="s">
        <v>71</v>
      </c>
      <c r="G6" s="181" t="s">
        <v>72</v>
      </c>
      <c r="H6" s="178" t="s">
        <v>49</v>
      </c>
      <c r="I6" s="179" t="s">
        <v>70</v>
      </c>
      <c r="J6" s="180" t="s">
        <v>71</v>
      </c>
      <c r="K6" s="181" t="s">
        <v>72</v>
      </c>
      <c r="L6" s="178" t="s">
        <v>49</v>
      </c>
      <c r="M6" s="179" t="s">
        <v>70</v>
      </c>
      <c r="N6" s="180" t="s">
        <v>71</v>
      </c>
      <c r="O6" s="181" t="s">
        <v>72</v>
      </c>
    </row>
    <row r="7" spans="1:15" s="10" customFormat="1" x14ac:dyDescent="0.25">
      <c r="A7" s="205" t="s">
        <v>26</v>
      </c>
      <c r="B7" s="206" t="s">
        <v>27</v>
      </c>
      <c r="C7" s="207" t="s">
        <v>28</v>
      </c>
      <c r="D7" s="182"/>
      <c r="E7" s="208"/>
      <c r="F7" s="208"/>
      <c r="G7" s="209"/>
      <c r="H7" s="182"/>
      <c r="I7" s="208"/>
      <c r="J7" s="208"/>
      <c r="K7" s="209"/>
      <c r="L7" s="182"/>
      <c r="M7" s="208"/>
      <c r="N7" s="208"/>
      <c r="O7" s="209"/>
    </row>
    <row r="8" spans="1:15" s="10" customFormat="1" x14ac:dyDescent="0.25">
      <c r="A8" s="190"/>
      <c r="B8" s="210"/>
      <c r="C8" s="67"/>
      <c r="D8" s="82"/>
      <c r="E8" s="33"/>
      <c r="F8" s="33"/>
      <c r="G8" s="103"/>
      <c r="H8" s="82"/>
      <c r="I8" s="33"/>
      <c r="J8" s="33"/>
      <c r="K8" s="103"/>
      <c r="L8" s="82"/>
      <c r="M8" s="33"/>
      <c r="N8" s="33"/>
      <c r="O8" s="103"/>
    </row>
    <row r="9" spans="1:15" s="10" customFormat="1" ht="29.25" x14ac:dyDescent="0.25">
      <c r="A9" s="190">
        <v>101</v>
      </c>
      <c r="B9" s="210"/>
      <c r="C9" s="235" t="s">
        <v>537</v>
      </c>
      <c r="D9" s="188"/>
      <c r="E9" s="33"/>
      <c r="F9" s="33"/>
      <c r="G9" s="103"/>
      <c r="H9" s="188"/>
      <c r="I9" s="33"/>
      <c r="J9" s="33"/>
      <c r="K9" s="103"/>
      <c r="L9" s="188"/>
      <c r="M9" s="33"/>
      <c r="N9" s="33"/>
      <c r="O9" s="103"/>
    </row>
    <row r="10" spans="1:15" s="10" customFormat="1" x14ac:dyDescent="0.25">
      <c r="A10" s="211"/>
      <c r="B10" s="42" t="s">
        <v>29</v>
      </c>
      <c r="C10" s="66" t="s">
        <v>46</v>
      </c>
      <c r="D10" s="88">
        <v>59000</v>
      </c>
      <c r="E10" s="30">
        <v>59000</v>
      </c>
      <c r="F10" s="30"/>
      <c r="G10" s="104"/>
      <c r="H10" s="88">
        <v>60269</v>
      </c>
      <c r="I10" s="30">
        <v>60269</v>
      </c>
      <c r="J10" s="30"/>
      <c r="K10" s="104"/>
      <c r="L10" s="88">
        <v>115736</v>
      </c>
      <c r="M10" s="30">
        <v>115736</v>
      </c>
      <c r="N10" s="30"/>
      <c r="O10" s="104"/>
    </row>
    <row r="11" spans="1:15" s="10" customFormat="1" x14ac:dyDescent="0.25">
      <c r="A11" s="211"/>
      <c r="B11" s="42" t="s">
        <v>35</v>
      </c>
      <c r="C11" s="66" t="s">
        <v>86</v>
      </c>
      <c r="D11" s="88">
        <v>12900</v>
      </c>
      <c r="E11" s="30">
        <v>12900</v>
      </c>
      <c r="F11" s="30"/>
      <c r="G11" s="104"/>
      <c r="H11" s="88">
        <v>13187</v>
      </c>
      <c r="I11" s="30">
        <v>13187</v>
      </c>
      <c r="J11" s="30"/>
      <c r="K11" s="104"/>
      <c r="L11" s="88">
        <v>24840</v>
      </c>
      <c r="M11" s="30">
        <v>24840</v>
      </c>
      <c r="N11" s="30"/>
      <c r="O11" s="104"/>
    </row>
    <row r="12" spans="1:15" s="10" customFormat="1" x14ac:dyDescent="0.25">
      <c r="A12" s="211"/>
      <c r="B12" s="42" t="s">
        <v>36</v>
      </c>
      <c r="C12" s="66" t="s">
        <v>51</v>
      </c>
      <c r="D12" s="88">
        <v>5500</v>
      </c>
      <c r="E12" s="30">
        <v>5500</v>
      </c>
      <c r="F12" s="30"/>
      <c r="G12" s="104"/>
      <c r="H12" s="88">
        <v>5768</v>
      </c>
      <c r="I12" s="30">
        <v>5768</v>
      </c>
      <c r="J12" s="30"/>
      <c r="K12" s="104"/>
      <c r="L12" s="88">
        <v>12688</v>
      </c>
      <c r="M12" s="30">
        <v>12688</v>
      </c>
      <c r="N12" s="30"/>
      <c r="O12" s="104"/>
    </row>
    <row r="13" spans="1:15" s="10" customFormat="1" x14ac:dyDescent="0.25">
      <c r="A13" s="211"/>
      <c r="B13" s="42" t="s">
        <v>43</v>
      </c>
      <c r="C13" s="66" t="s">
        <v>81</v>
      </c>
      <c r="D13" s="88"/>
      <c r="E13" s="30"/>
      <c r="F13" s="30"/>
      <c r="G13" s="104"/>
      <c r="H13" s="88"/>
      <c r="I13" s="30"/>
      <c r="J13" s="30"/>
      <c r="K13" s="104"/>
      <c r="L13" s="88"/>
      <c r="M13" s="30"/>
      <c r="N13" s="30"/>
      <c r="O13" s="104"/>
    </row>
    <row r="14" spans="1:15" s="10" customFormat="1" x14ac:dyDescent="0.25">
      <c r="A14" s="211"/>
      <c r="B14" s="42"/>
      <c r="C14" s="66" t="s">
        <v>137</v>
      </c>
      <c r="D14" s="88">
        <v>500</v>
      </c>
      <c r="E14" s="30">
        <v>500</v>
      </c>
      <c r="F14" s="30"/>
      <c r="G14" s="104"/>
      <c r="H14" s="88">
        <v>500</v>
      </c>
      <c r="I14" s="30">
        <v>500</v>
      </c>
      <c r="J14" s="30"/>
      <c r="K14" s="104"/>
      <c r="L14" s="88">
        <v>740</v>
      </c>
      <c r="M14" s="30">
        <v>740</v>
      </c>
      <c r="N14" s="30"/>
      <c r="O14" s="104"/>
    </row>
    <row r="15" spans="1:15" s="22" customFormat="1" x14ac:dyDescent="0.25">
      <c r="A15" s="212"/>
      <c r="B15" s="213"/>
      <c r="C15" s="214" t="s">
        <v>83</v>
      </c>
      <c r="D15" s="90">
        <f t="shared" ref="D15:O15" si="0">SUM(D14:D14)</f>
        <v>500</v>
      </c>
      <c r="E15" s="40">
        <f t="shared" si="0"/>
        <v>500</v>
      </c>
      <c r="F15" s="40">
        <f t="shared" si="0"/>
        <v>0</v>
      </c>
      <c r="G15" s="105">
        <f t="shared" si="0"/>
        <v>0</v>
      </c>
      <c r="H15" s="90">
        <f t="shared" si="0"/>
        <v>500</v>
      </c>
      <c r="I15" s="40">
        <f t="shared" si="0"/>
        <v>500</v>
      </c>
      <c r="J15" s="40">
        <f t="shared" si="0"/>
        <v>0</v>
      </c>
      <c r="K15" s="105">
        <f t="shared" si="0"/>
        <v>0</v>
      </c>
      <c r="L15" s="90">
        <f t="shared" si="0"/>
        <v>740</v>
      </c>
      <c r="M15" s="40">
        <f t="shared" si="0"/>
        <v>740</v>
      </c>
      <c r="N15" s="40">
        <f t="shared" si="0"/>
        <v>0</v>
      </c>
      <c r="O15" s="105">
        <f t="shared" si="0"/>
        <v>0</v>
      </c>
    </row>
    <row r="16" spans="1:15" s="10" customFormat="1" x14ac:dyDescent="0.25">
      <c r="A16" s="211"/>
      <c r="B16" s="42"/>
      <c r="C16" s="67" t="s">
        <v>31</v>
      </c>
      <c r="D16" s="91">
        <f t="shared" ref="D16:O16" si="1">D10+D11+D12+D15</f>
        <v>77900</v>
      </c>
      <c r="E16" s="51">
        <f t="shared" si="1"/>
        <v>77900</v>
      </c>
      <c r="F16" s="51">
        <f t="shared" si="1"/>
        <v>0</v>
      </c>
      <c r="G16" s="215">
        <f t="shared" si="1"/>
        <v>0</v>
      </c>
      <c r="H16" s="91">
        <f t="shared" si="1"/>
        <v>79724</v>
      </c>
      <c r="I16" s="51">
        <f t="shared" si="1"/>
        <v>79724</v>
      </c>
      <c r="J16" s="51">
        <f t="shared" si="1"/>
        <v>0</v>
      </c>
      <c r="K16" s="215">
        <f t="shared" si="1"/>
        <v>0</v>
      </c>
      <c r="L16" s="91">
        <f t="shared" si="1"/>
        <v>154004</v>
      </c>
      <c r="M16" s="51">
        <f t="shared" si="1"/>
        <v>154004</v>
      </c>
      <c r="N16" s="51">
        <f t="shared" si="1"/>
        <v>0</v>
      </c>
      <c r="O16" s="215">
        <f t="shared" si="1"/>
        <v>0</v>
      </c>
    </row>
    <row r="17" spans="1:15" s="10" customFormat="1" x14ac:dyDescent="0.25">
      <c r="A17" s="211"/>
      <c r="B17" s="42"/>
      <c r="C17" s="66"/>
      <c r="D17" s="66"/>
      <c r="E17" s="31"/>
      <c r="F17" s="31"/>
      <c r="G17" s="32"/>
      <c r="H17" s="66"/>
      <c r="I17" s="31"/>
      <c r="J17" s="31"/>
      <c r="K17" s="32"/>
      <c r="L17" s="66"/>
      <c r="M17" s="31"/>
      <c r="N17" s="31"/>
      <c r="O17" s="32"/>
    </row>
    <row r="18" spans="1:15" s="10" customFormat="1" x14ac:dyDescent="0.25">
      <c r="A18" s="190">
        <v>102</v>
      </c>
      <c r="B18" s="210"/>
      <c r="C18" s="67" t="s">
        <v>74</v>
      </c>
      <c r="D18" s="67"/>
      <c r="E18" s="34"/>
      <c r="F18" s="34"/>
      <c r="G18" s="107"/>
      <c r="H18" s="67"/>
      <c r="I18" s="34"/>
      <c r="J18" s="34"/>
      <c r="K18" s="107"/>
      <c r="L18" s="67"/>
      <c r="M18" s="34"/>
      <c r="N18" s="34"/>
      <c r="O18" s="107"/>
    </row>
    <row r="19" spans="1:15" s="10" customFormat="1" x14ac:dyDescent="0.25">
      <c r="A19" s="211"/>
      <c r="B19" s="42" t="s">
        <v>29</v>
      </c>
      <c r="C19" s="66" t="s">
        <v>46</v>
      </c>
      <c r="D19" s="88">
        <v>143500</v>
      </c>
      <c r="E19" s="30">
        <v>143500</v>
      </c>
      <c r="F19" s="30"/>
      <c r="G19" s="104"/>
      <c r="H19" s="88">
        <v>150935</v>
      </c>
      <c r="I19" s="30">
        <v>150935</v>
      </c>
      <c r="J19" s="30"/>
      <c r="K19" s="104"/>
      <c r="L19" s="88">
        <v>95666</v>
      </c>
      <c r="M19" s="30">
        <v>95666</v>
      </c>
      <c r="N19" s="30"/>
      <c r="O19" s="104"/>
    </row>
    <row r="20" spans="1:15" s="10" customFormat="1" x14ac:dyDescent="0.25">
      <c r="A20" s="211"/>
      <c r="B20" s="42" t="s">
        <v>35</v>
      </c>
      <c r="C20" s="66" t="s">
        <v>86</v>
      </c>
      <c r="D20" s="88">
        <v>31000</v>
      </c>
      <c r="E20" s="30">
        <v>31000</v>
      </c>
      <c r="F20" s="30"/>
      <c r="G20" s="104"/>
      <c r="H20" s="88">
        <v>32634</v>
      </c>
      <c r="I20" s="30">
        <v>32634</v>
      </c>
      <c r="J20" s="30"/>
      <c r="K20" s="104"/>
      <c r="L20" s="88">
        <v>21502</v>
      </c>
      <c r="M20" s="30">
        <v>21502</v>
      </c>
      <c r="N20" s="30"/>
      <c r="O20" s="104"/>
    </row>
    <row r="21" spans="1:15" s="10" customFormat="1" x14ac:dyDescent="0.25">
      <c r="A21" s="211"/>
      <c r="B21" s="42" t="s">
        <v>36</v>
      </c>
      <c r="C21" s="66" t="s">
        <v>51</v>
      </c>
      <c r="D21" s="88">
        <v>16500</v>
      </c>
      <c r="E21" s="30">
        <v>16500</v>
      </c>
      <c r="F21" s="30"/>
      <c r="G21" s="104"/>
      <c r="H21" s="88">
        <v>17192</v>
      </c>
      <c r="I21" s="30">
        <v>17192</v>
      </c>
      <c r="J21" s="30"/>
      <c r="K21" s="104"/>
      <c r="L21" s="88">
        <v>13289</v>
      </c>
      <c r="M21" s="30">
        <v>13289</v>
      </c>
      <c r="N21" s="30"/>
      <c r="O21" s="104"/>
    </row>
    <row r="22" spans="1:15" s="10" customFormat="1" x14ac:dyDescent="0.25">
      <c r="A22" s="211"/>
      <c r="B22" s="42" t="s">
        <v>43</v>
      </c>
      <c r="C22" s="66" t="s">
        <v>81</v>
      </c>
      <c r="D22" s="88"/>
      <c r="E22" s="30"/>
      <c r="F22" s="30"/>
      <c r="G22" s="104"/>
      <c r="H22" s="88"/>
      <c r="I22" s="30"/>
      <c r="J22" s="30"/>
      <c r="K22" s="104"/>
      <c r="L22" s="88"/>
      <c r="M22" s="30"/>
      <c r="N22" s="30"/>
      <c r="O22" s="104"/>
    </row>
    <row r="23" spans="1:15" s="10" customFormat="1" x14ac:dyDescent="0.25">
      <c r="A23" s="211"/>
      <c r="B23" s="42"/>
      <c r="C23" s="66" t="s">
        <v>137</v>
      </c>
      <c r="D23" s="88">
        <v>500</v>
      </c>
      <c r="E23" s="30">
        <v>500</v>
      </c>
      <c r="F23" s="30"/>
      <c r="G23" s="104"/>
      <c r="H23" s="88">
        <v>758</v>
      </c>
      <c r="I23" s="30">
        <v>758</v>
      </c>
      <c r="J23" s="30"/>
      <c r="K23" s="104"/>
      <c r="L23" s="88">
        <v>518</v>
      </c>
      <c r="M23" s="30">
        <v>518</v>
      </c>
      <c r="N23" s="30"/>
      <c r="O23" s="104"/>
    </row>
    <row r="24" spans="1:15" s="22" customFormat="1" x14ac:dyDescent="0.25">
      <c r="A24" s="212"/>
      <c r="B24" s="213"/>
      <c r="C24" s="214" t="s">
        <v>83</v>
      </c>
      <c r="D24" s="90">
        <f t="shared" ref="D24:O24" si="2">SUM(D23:D23)</f>
        <v>500</v>
      </c>
      <c r="E24" s="40">
        <f t="shared" si="2"/>
        <v>500</v>
      </c>
      <c r="F24" s="40">
        <f t="shared" si="2"/>
        <v>0</v>
      </c>
      <c r="G24" s="105">
        <f t="shared" si="2"/>
        <v>0</v>
      </c>
      <c r="H24" s="90">
        <f t="shared" si="2"/>
        <v>758</v>
      </c>
      <c r="I24" s="40">
        <f t="shared" si="2"/>
        <v>758</v>
      </c>
      <c r="J24" s="40">
        <f t="shared" si="2"/>
        <v>0</v>
      </c>
      <c r="K24" s="105">
        <f t="shared" si="2"/>
        <v>0</v>
      </c>
      <c r="L24" s="90">
        <f t="shared" si="2"/>
        <v>518</v>
      </c>
      <c r="M24" s="40">
        <f t="shared" si="2"/>
        <v>518</v>
      </c>
      <c r="N24" s="40">
        <f t="shared" si="2"/>
        <v>0</v>
      </c>
      <c r="O24" s="105">
        <f t="shared" si="2"/>
        <v>0</v>
      </c>
    </row>
    <row r="25" spans="1:15" s="22" customFormat="1" x14ac:dyDescent="0.25">
      <c r="A25" s="212"/>
      <c r="B25" s="42" t="s">
        <v>45</v>
      </c>
      <c r="C25" s="66" t="s">
        <v>44</v>
      </c>
      <c r="D25" s="90"/>
      <c r="E25" s="40"/>
      <c r="F25" s="40"/>
      <c r="G25" s="108"/>
      <c r="H25" s="90"/>
      <c r="I25" s="40"/>
      <c r="J25" s="40"/>
      <c r="K25" s="108"/>
      <c r="L25" s="90"/>
      <c r="M25" s="40"/>
      <c r="N25" s="40"/>
      <c r="O25" s="108"/>
    </row>
    <row r="26" spans="1:15" s="22" customFormat="1" x14ac:dyDescent="0.25">
      <c r="A26" s="212"/>
      <c r="B26" s="42"/>
      <c r="C26" s="66" t="s">
        <v>361</v>
      </c>
      <c r="D26" s="88">
        <v>4000</v>
      </c>
      <c r="E26" s="30">
        <v>4000</v>
      </c>
      <c r="F26" s="30"/>
      <c r="G26" s="110"/>
      <c r="H26" s="88">
        <v>4053</v>
      </c>
      <c r="I26" s="30">
        <v>4053</v>
      </c>
      <c r="J26" s="30"/>
      <c r="K26" s="110"/>
      <c r="L26" s="88">
        <v>4053</v>
      </c>
      <c r="M26" s="30">
        <v>4053</v>
      </c>
      <c r="N26" s="30"/>
      <c r="O26" s="110"/>
    </row>
    <row r="27" spans="1:15" s="22" customFormat="1" x14ac:dyDescent="0.25">
      <c r="A27" s="212"/>
      <c r="B27" s="42"/>
      <c r="C27" s="214" t="s">
        <v>362</v>
      </c>
      <c r="D27" s="90">
        <f t="shared" ref="D27:K27" si="3">SUM(D25:D26)</f>
        <v>4000</v>
      </c>
      <c r="E27" s="40">
        <f t="shared" si="3"/>
        <v>4000</v>
      </c>
      <c r="F27" s="40">
        <f t="shared" si="3"/>
        <v>0</v>
      </c>
      <c r="G27" s="166">
        <f t="shared" si="3"/>
        <v>0</v>
      </c>
      <c r="H27" s="90">
        <f t="shared" si="3"/>
        <v>4053</v>
      </c>
      <c r="I27" s="40">
        <f t="shared" si="3"/>
        <v>4053</v>
      </c>
      <c r="J27" s="40">
        <f t="shared" si="3"/>
        <v>0</v>
      </c>
      <c r="K27" s="166">
        <f t="shared" si="3"/>
        <v>0</v>
      </c>
      <c r="L27" s="90">
        <f>SUM(L25:L26)</f>
        <v>4053</v>
      </c>
      <c r="M27" s="40">
        <f>SUM(M25:M26)</f>
        <v>4053</v>
      </c>
      <c r="N27" s="40">
        <f>SUM(N25:N26)</f>
        <v>0</v>
      </c>
      <c r="O27" s="166">
        <f>SUM(O25:O26)</f>
        <v>0</v>
      </c>
    </row>
    <row r="28" spans="1:15" s="10" customFormat="1" x14ac:dyDescent="0.25">
      <c r="A28" s="211"/>
      <c r="B28" s="42"/>
      <c r="C28" s="67" t="s">
        <v>54</v>
      </c>
      <c r="D28" s="91">
        <f t="shared" ref="D28:O28" si="4">D19+D20+D21+D24+D27</f>
        <v>195500</v>
      </c>
      <c r="E28" s="51">
        <f t="shared" si="4"/>
        <v>195500</v>
      </c>
      <c r="F28" s="51">
        <f t="shared" si="4"/>
        <v>0</v>
      </c>
      <c r="G28" s="215">
        <f t="shared" si="4"/>
        <v>0</v>
      </c>
      <c r="H28" s="91">
        <f t="shared" si="4"/>
        <v>205572</v>
      </c>
      <c r="I28" s="51">
        <f t="shared" si="4"/>
        <v>205572</v>
      </c>
      <c r="J28" s="51">
        <f t="shared" si="4"/>
        <v>0</v>
      </c>
      <c r="K28" s="215">
        <f t="shared" si="4"/>
        <v>0</v>
      </c>
      <c r="L28" s="91">
        <f t="shared" si="4"/>
        <v>135028</v>
      </c>
      <c r="M28" s="51">
        <f t="shared" si="4"/>
        <v>135028</v>
      </c>
      <c r="N28" s="51">
        <f t="shared" si="4"/>
        <v>0</v>
      </c>
      <c r="O28" s="215">
        <f t="shared" si="4"/>
        <v>0</v>
      </c>
    </row>
    <row r="29" spans="1:15" s="10" customFormat="1" x14ac:dyDescent="0.25">
      <c r="A29" s="211"/>
      <c r="B29" s="42"/>
      <c r="C29" s="67"/>
      <c r="D29" s="82"/>
      <c r="E29" s="33"/>
      <c r="F29" s="33"/>
      <c r="G29" s="103"/>
      <c r="H29" s="82"/>
      <c r="I29" s="33"/>
      <c r="J29" s="33"/>
      <c r="K29" s="103"/>
      <c r="L29" s="82"/>
      <c r="M29" s="33"/>
      <c r="N29" s="33"/>
      <c r="O29" s="103"/>
    </row>
    <row r="30" spans="1:15" s="10" customFormat="1" x14ac:dyDescent="0.25">
      <c r="A30" s="190">
        <v>103</v>
      </c>
      <c r="B30" s="210"/>
      <c r="C30" s="67" t="s">
        <v>76</v>
      </c>
      <c r="D30" s="27"/>
      <c r="E30" s="34"/>
      <c r="F30" s="34"/>
      <c r="G30" s="107"/>
      <c r="H30" s="27"/>
      <c r="I30" s="34"/>
      <c r="J30" s="34"/>
      <c r="K30" s="107"/>
      <c r="L30" s="27"/>
      <c r="M30" s="34"/>
      <c r="N30" s="34"/>
      <c r="O30" s="107"/>
    </row>
    <row r="31" spans="1:15" s="10" customFormat="1" x14ac:dyDescent="0.25">
      <c r="A31" s="211"/>
      <c r="B31" s="42" t="s">
        <v>29</v>
      </c>
      <c r="C31" s="66" t="s">
        <v>46</v>
      </c>
      <c r="D31" s="88">
        <v>135000</v>
      </c>
      <c r="E31" s="30">
        <v>135000</v>
      </c>
      <c r="F31" s="30"/>
      <c r="G31" s="104"/>
      <c r="H31" s="88">
        <v>140026</v>
      </c>
      <c r="I31" s="30">
        <v>140026</v>
      </c>
      <c r="J31" s="30"/>
      <c r="K31" s="104"/>
      <c r="L31" s="88">
        <v>141695</v>
      </c>
      <c r="M31" s="30">
        <v>141695</v>
      </c>
      <c r="N31" s="30"/>
      <c r="O31" s="104"/>
    </row>
    <row r="32" spans="1:15" s="10" customFormat="1" x14ac:dyDescent="0.25">
      <c r="A32" s="211"/>
      <c r="B32" s="42" t="s">
        <v>35</v>
      </c>
      <c r="C32" s="66" t="s">
        <v>86</v>
      </c>
      <c r="D32" s="88">
        <v>30600</v>
      </c>
      <c r="E32" s="30">
        <v>30600</v>
      </c>
      <c r="F32" s="30"/>
      <c r="G32" s="104"/>
      <c r="H32" s="88">
        <v>31727</v>
      </c>
      <c r="I32" s="30">
        <v>31727</v>
      </c>
      <c r="J32" s="30"/>
      <c r="K32" s="104"/>
      <c r="L32" s="88">
        <v>32078</v>
      </c>
      <c r="M32" s="30">
        <v>32078</v>
      </c>
      <c r="N32" s="30"/>
      <c r="O32" s="104"/>
    </row>
    <row r="33" spans="1:15" s="10" customFormat="1" x14ac:dyDescent="0.25">
      <c r="A33" s="211"/>
      <c r="B33" s="42" t="s">
        <v>36</v>
      </c>
      <c r="C33" s="66" t="s">
        <v>51</v>
      </c>
      <c r="D33" s="88">
        <v>150000</v>
      </c>
      <c r="E33" s="30">
        <v>150000</v>
      </c>
      <c r="F33" s="30"/>
      <c r="G33" s="104"/>
      <c r="H33" s="88">
        <v>150981</v>
      </c>
      <c r="I33" s="30">
        <v>150981</v>
      </c>
      <c r="J33" s="30"/>
      <c r="K33" s="104"/>
      <c r="L33" s="88">
        <v>152138</v>
      </c>
      <c r="M33" s="30">
        <v>152138</v>
      </c>
      <c r="N33" s="30"/>
      <c r="O33" s="104"/>
    </row>
    <row r="34" spans="1:15" s="10" customFormat="1" x14ac:dyDescent="0.25">
      <c r="A34" s="211"/>
      <c r="B34" s="42" t="s">
        <v>43</v>
      </c>
      <c r="C34" s="66" t="s">
        <v>81</v>
      </c>
      <c r="D34" s="88"/>
      <c r="E34" s="30"/>
      <c r="F34" s="30"/>
      <c r="G34" s="104"/>
      <c r="H34" s="88"/>
      <c r="I34" s="30"/>
      <c r="J34" s="30"/>
      <c r="K34" s="104"/>
      <c r="L34" s="88"/>
      <c r="M34" s="30"/>
      <c r="N34" s="30"/>
      <c r="O34" s="104"/>
    </row>
    <row r="35" spans="1:15" s="10" customFormat="1" x14ac:dyDescent="0.25">
      <c r="A35" s="211"/>
      <c r="B35" s="42"/>
      <c r="C35" s="66" t="s">
        <v>137</v>
      </c>
      <c r="D35" s="88">
        <v>500</v>
      </c>
      <c r="E35" s="30">
        <v>500</v>
      </c>
      <c r="F35" s="30"/>
      <c r="G35" s="104"/>
      <c r="H35" s="88">
        <v>500</v>
      </c>
      <c r="I35" s="30">
        <v>500</v>
      </c>
      <c r="J35" s="30"/>
      <c r="K35" s="104"/>
      <c r="L35" s="88">
        <v>500</v>
      </c>
      <c r="M35" s="30">
        <v>500</v>
      </c>
      <c r="N35" s="30"/>
      <c r="O35" s="104"/>
    </row>
    <row r="36" spans="1:15" s="22" customFormat="1" x14ac:dyDescent="0.25">
      <c r="A36" s="212"/>
      <c r="B36" s="213"/>
      <c r="C36" s="214" t="s">
        <v>83</v>
      </c>
      <c r="D36" s="90">
        <v>500</v>
      </c>
      <c r="E36" s="40">
        <f>SUM(E35:E35)</f>
        <v>500</v>
      </c>
      <c r="F36" s="40">
        <f>SUM(F35:F35)</f>
        <v>0</v>
      </c>
      <c r="G36" s="108">
        <f>SUM(G35:G35)</f>
        <v>0</v>
      </c>
      <c r="H36" s="90">
        <f>SUM(H35)</f>
        <v>500</v>
      </c>
      <c r="I36" s="40">
        <f>SUM(I35:I35)</f>
        <v>500</v>
      </c>
      <c r="J36" s="40">
        <f>SUM(J35:J35)</f>
        <v>0</v>
      </c>
      <c r="K36" s="108">
        <f>SUM(K35:K35)</f>
        <v>0</v>
      </c>
      <c r="L36" s="90">
        <f>SUM(L35)</f>
        <v>500</v>
      </c>
      <c r="M36" s="40">
        <f>SUM(M35:M35)</f>
        <v>500</v>
      </c>
      <c r="N36" s="40">
        <f>SUM(N35:N35)</f>
        <v>0</v>
      </c>
      <c r="O36" s="108">
        <f>SUM(O35:O35)</f>
        <v>0</v>
      </c>
    </row>
    <row r="37" spans="1:15" s="22" customFormat="1" x14ac:dyDescent="0.25">
      <c r="A37" s="212"/>
      <c r="B37" s="42" t="s">
        <v>45</v>
      </c>
      <c r="C37" s="66" t="s">
        <v>44</v>
      </c>
      <c r="D37" s="90"/>
      <c r="E37" s="40"/>
      <c r="F37" s="40"/>
      <c r="G37" s="108"/>
      <c r="H37" s="90"/>
      <c r="I37" s="40"/>
      <c r="J37" s="40"/>
      <c r="K37" s="108"/>
      <c r="L37" s="90"/>
      <c r="M37" s="40"/>
      <c r="N37" s="40"/>
      <c r="O37" s="108"/>
    </row>
    <row r="38" spans="1:15" s="22" customFormat="1" x14ac:dyDescent="0.25">
      <c r="A38" s="212"/>
      <c r="B38" s="42"/>
      <c r="C38" s="66" t="s">
        <v>478</v>
      </c>
      <c r="D38" s="90"/>
      <c r="E38" s="40"/>
      <c r="F38" s="40"/>
      <c r="G38" s="108"/>
      <c r="H38" s="88">
        <v>3721</v>
      </c>
      <c r="I38" s="30">
        <v>3721</v>
      </c>
      <c r="J38" s="40"/>
      <c r="K38" s="108"/>
      <c r="L38" s="88">
        <v>3721</v>
      </c>
      <c r="M38" s="30">
        <v>3721</v>
      </c>
      <c r="N38" s="40"/>
      <c r="O38" s="108"/>
    </row>
    <row r="39" spans="1:15" s="10" customFormat="1" x14ac:dyDescent="0.25">
      <c r="A39" s="211"/>
      <c r="B39" s="42"/>
      <c r="C39" s="67" t="s">
        <v>42</v>
      </c>
      <c r="D39" s="216">
        <f>SUM(D31:D33)+D36</f>
        <v>316100</v>
      </c>
      <c r="E39" s="51">
        <f>SUM(E31:E33)+E36</f>
        <v>316100</v>
      </c>
      <c r="F39" s="51">
        <f>SUM(F31:F33)+F36</f>
        <v>0</v>
      </c>
      <c r="G39" s="217">
        <f>SUM(G31:G33)+G36</f>
        <v>0</v>
      </c>
      <c r="H39" s="91">
        <f>H31+H32+H33+H36+H38</f>
        <v>326955</v>
      </c>
      <c r="I39" s="51">
        <f>I31+I32+I33+I36+I38</f>
        <v>326955</v>
      </c>
      <c r="J39" s="51">
        <f>J31+J32+J33+J36+J38</f>
        <v>0</v>
      </c>
      <c r="K39" s="217">
        <f>SUM(K31:K33)+K36</f>
        <v>0</v>
      </c>
      <c r="L39" s="91">
        <f>L31+L32+L33+L36+L38</f>
        <v>330132</v>
      </c>
      <c r="M39" s="51">
        <f>M31+M32+M33+M36+M38</f>
        <v>330132</v>
      </c>
      <c r="N39" s="51">
        <f>N31+N32+N33+N36+N38</f>
        <v>0</v>
      </c>
      <c r="O39" s="217">
        <f>SUM(O31:O33)+O36</f>
        <v>0</v>
      </c>
    </row>
    <row r="40" spans="1:15" s="10" customFormat="1" x14ac:dyDescent="0.25">
      <c r="A40" s="211"/>
      <c r="B40" s="42"/>
      <c r="C40" s="66"/>
      <c r="D40" s="24"/>
      <c r="E40" s="31"/>
      <c r="F40" s="31"/>
      <c r="G40" s="32"/>
      <c r="H40" s="24"/>
      <c r="I40" s="31"/>
      <c r="J40" s="31"/>
      <c r="K40" s="32"/>
      <c r="L40" s="24"/>
      <c r="M40" s="31"/>
      <c r="N40" s="31"/>
      <c r="O40" s="32"/>
    </row>
    <row r="41" spans="1:15" s="10" customFormat="1" x14ac:dyDescent="0.25">
      <c r="A41" s="190">
        <v>104</v>
      </c>
      <c r="B41" s="42"/>
      <c r="C41" s="67" t="s">
        <v>450</v>
      </c>
      <c r="D41" s="27"/>
      <c r="E41" s="34"/>
      <c r="F41" s="34"/>
      <c r="G41" s="107"/>
      <c r="H41" s="27"/>
      <c r="I41" s="34"/>
      <c r="J41" s="34"/>
      <c r="K41" s="107"/>
      <c r="L41" s="27"/>
      <c r="M41" s="34"/>
      <c r="N41" s="34"/>
      <c r="O41" s="107"/>
    </row>
    <row r="42" spans="1:15" s="10" customFormat="1" x14ac:dyDescent="0.25">
      <c r="A42" s="211"/>
      <c r="B42" s="42" t="s">
        <v>29</v>
      </c>
      <c r="C42" s="66" t="s">
        <v>46</v>
      </c>
      <c r="D42" s="88">
        <v>14800</v>
      </c>
      <c r="E42" s="30">
        <v>14800</v>
      </c>
      <c r="F42" s="30"/>
      <c r="G42" s="104"/>
      <c r="H42" s="88">
        <v>19396</v>
      </c>
      <c r="I42" s="30">
        <v>19396</v>
      </c>
      <c r="J42" s="30"/>
      <c r="K42" s="104"/>
      <c r="L42" s="88">
        <v>20802</v>
      </c>
      <c r="M42" s="30">
        <v>20802</v>
      </c>
      <c r="N42" s="30"/>
      <c r="O42" s="104"/>
    </row>
    <row r="43" spans="1:15" s="10" customFormat="1" x14ac:dyDescent="0.25">
      <c r="A43" s="211"/>
      <c r="B43" s="42" t="s">
        <v>35</v>
      </c>
      <c r="C43" s="66" t="s">
        <v>86</v>
      </c>
      <c r="D43" s="88">
        <v>3250</v>
      </c>
      <c r="E43" s="30">
        <v>3250</v>
      </c>
      <c r="F43" s="30"/>
      <c r="G43" s="104"/>
      <c r="H43" s="88">
        <v>4178</v>
      </c>
      <c r="I43" s="30">
        <v>4178</v>
      </c>
      <c r="J43" s="30"/>
      <c r="K43" s="104"/>
      <c r="L43" s="88">
        <v>4571</v>
      </c>
      <c r="M43" s="30">
        <v>4571</v>
      </c>
      <c r="N43" s="30"/>
      <c r="O43" s="104"/>
    </row>
    <row r="44" spans="1:15" s="10" customFormat="1" x14ac:dyDescent="0.25">
      <c r="A44" s="211"/>
      <c r="B44" s="42" t="s">
        <v>36</v>
      </c>
      <c r="C44" s="66" t="s">
        <v>51</v>
      </c>
      <c r="D44" s="88">
        <v>12000</v>
      </c>
      <c r="E44" s="30">
        <v>12000</v>
      </c>
      <c r="F44" s="30"/>
      <c r="G44" s="104"/>
      <c r="H44" s="88">
        <v>15806</v>
      </c>
      <c r="I44" s="30">
        <v>15806</v>
      </c>
      <c r="J44" s="30"/>
      <c r="K44" s="104"/>
      <c r="L44" s="88">
        <v>16073</v>
      </c>
      <c r="M44" s="30">
        <v>16073</v>
      </c>
      <c r="N44" s="30"/>
      <c r="O44" s="104"/>
    </row>
    <row r="45" spans="1:15" s="10" customFormat="1" x14ac:dyDescent="0.25">
      <c r="A45" s="211"/>
      <c r="B45" s="42" t="s">
        <v>43</v>
      </c>
      <c r="C45" s="66" t="s">
        <v>81</v>
      </c>
      <c r="D45" s="88"/>
      <c r="E45" s="30"/>
      <c r="F45" s="30"/>
      <c r="G45" s="104"/>
      <c r="H45" s="88"/>
      <c r="I45" s="30"/>
      <c r="J45" s="30"/>
      <c r="K45" s="104"/>
      <c r="L45" s="88"/>
      <c r="M45" s="30"/>
      <c r="N45" s="30"/>
      <c r="O45" s="104"/>
    </row>
    <row r="46" spans="1:15" s="10" customFormat="1" x14ac:dyDescent="0.25">
      <c r="A46" s="211"/>
      <c r="B46" s="42"/>
      <c r="C46" s="66" t="s">
        <v>137</v>
      </c>
      <c r="D46" s="88">
        <v>1000</v>
      </c>
      <c r="E46" s="30">
        <v>1000</v>
      </c>
      <c r="F46" s="30"/>
      <c r="G46" s="104"/>
      <c r="H46" s="88">
        <v>1900</v>
      </c>
      <c r="I46" s="30">
        <v>1900</v>
      </c>
      <c r="J46" s="30"/>
      <c r="K46" s="104"/>
      <c r="L46" s="88">
        <v>1900</v>
      </c>
      <c r="M46" s="30">
        <v>1900</v>
      </c>
      <c r="N46" s="30"/>
      <c r="O46" s="104"/>
    </row>
    <row r="47" spans="1:15" s="10" customFormat="1" x14ac:dyDescent="0.25">
      <c r="A47" s="211"/>
      <c r="B47" s="42"/>
      <c r="C47" s="66" t="s">
        <v>495</v>
      </c>
      <c r="D47" s="88"/>
      <c r="E47" s="30"/>
      <c r="F47" s="30"/>
      <c r="G47" s="110"/>
      <c r="H47" s="88">
        <v>2000</v>
      </c>
      <c r="I47" s="30">
        <v>2000</v>
      </c>
      <c r="J47" s="30"/>
      <c r="K47" s="110"/>
      <c r="L47" s="88">
        <v>2000</v>
      </c>
      <c r="M47" s="30">
        <v>2000</v>
      </c>
      <c r="N47" s="30"/>
      <c r="O47" s="110"/>
    </row>
    <row r="48" spans="1:15" s="22" customFormat="1" x14ac:dyDescent="0.25">
      <c r="A48" s="212"/>
      <c r="B48" s="213"/>
      <c r="C48" s="214" t="s">
        <v>83</v>
      </c>
      <c r="D48" s="90">
        <f>SUM(D46:D46)</f>
        <v>1000</v>
      </c>
      <c r="E48" s="40">
        <f>SUM(E46:E46)</f>
        <v>1000</v>
      </c>
      <c r="F48" s="40">
        <f>SUM(F46:F46)</f>
        <v>0</v>
      </c>
      <c r="G48" s="108">
        <f>SUM(G46:G46)</f>
        <v>0</v>
      </c>
      <c r="H48" s="90">
        <f t="shared" ref="H48:O48" si="5">SUM(H46:H47)</f>
        <v>3900</v>
      </c>
      <c r="I48" s="40">
        <f t="shared" si="5"/>
        <v>3900</v>
      </c>
      <c r="J48" s="40">
        <f t="shared" si="5"/>
        <v>0</v>
      </c>
      <c r="K48" s="166">
        <f t="shared" si="5"/>
        <v>0</v>
      </c>
      <c r="L48" s="90">
        <f t="shared" si="5"/>
        <v>3900</v>
      </c>
      <c r="M48" s="40">
        <f t="shared" si="5"/>
        <v>3900</v>
      </c>
      <c r="N48" s="40">
        <f t="shared" si="5"/>
        <v>0</v>
      </c>
      <c r="O48" s="166">
        <f t="shared" si="5"/>
        <v>0</v>
      </c>
    </row>
    <row r="49" spans="1:15" s="22" customFormat="1" x14ac:dyDescent="0.25">
      <c r="A49" s="212"/>
      <c r="B49" s="42" t="s">
        <v>45</v>
      </c>
      <c r="C49" s="66" t="s">
        <v>44</v>
      </c>
      <c r="D49" s="90"/>
      <c r="E49" s="40"/>
      <c r="F49" s="40"/>
      <c r="G49" s="108"/>
      <c r="H49" s="90"/>
      <c r="I49" s="40"/>
      <c r="J49" s="40"/>
      <c r="K49" s="108"/>
      <c r="L49" s="90"/>
      <c r="M49" s="40"/>
      <c r="N49" s="40"/>
      <c r="O49" s="108"/>
    </row>
    <row r="50" spans="1:15" s="22" customFormat="1" x14ac:dyDescent="0.25">
      <c r="A50" s="212"/>
      <c r="B50" s="42"/>
      <c r="C50" s="66" t="s">
        <v>496</v>
      </c>
      <c r="D50" s="88"/>
      <c r="E50" s="30"/>
      <c r="F50" s="30"/>
      <c r="G50" s="110"/>
      <c r="H50" s="88">
        <v>2246</v>
      </c>
      <c r="I50" s="30">
        <v>2246</v>
      </c>
      <c r="J50" s="30"/>
      <c r="K50" s="110"/>
      <c r="L50" s="88">
        <v>2246</v>
      </c>
      <c r="M50" s="30">
        <v>2246</v>
      </c>
      <c r="N50" s="30"/>
      <c r="O50" s="110"/>
    </row>
    <row r="51" spans="1:15" s="22" customFormat="1" x14ac:dyDescent="0.25">
      <c r="A51" s="212"/>
      <c r="B51" s="42"/>
      <c r="C51" s="214" t="s">
        <v>497</v>
      </c>
      <c r="D51" s="90">
        <f t="shared" ref="D51:K51" si="6">SUM(D49:D50)</f>
        <v>0</v>
      </c>
      <c r="E51" s="40">
        <f t="shared" si="6"/>
        <v>0</v>
      </c>
      <c r="F51" s="40">
        <f t="shared" si="6"/>
        <v>0</v>
      </c>
      <c r="G51" s="166">
        <f t="shared" si="6"/>
        <v>0</v>
      </c>
      <c r="H51" s="90">
        <f t="shared" si="6"/>
        <v>2246</v>
      </c>
      <c r="I51" s="40">
        <f t="shared" si="6"/>
        <v>2246</v>
      </c>
      <c r="J51" s="40">
        <f t="shared" si="6"/>
        <v>0</v>
      </c>
      <c r="K51" s="166">
        <f t="shared" si="6"/>
        <v>0</v>
      </c>
      <c r="L51" s="90">
        <f>SUM(L49:L50)</f>
        <v>2246</v>
      </c>
      <c r="M51" s="40">
        <f>SUM(M49:M50)</f>
        <v>2246</v>
      </c>
      <c r="N51" s="40">
        <f>SUM(N49:N50)</f>
        <v>0</v>
      </c>
      <c r="O51" s="166">
        <f>SUM(O49:O50)</f>
        <v>0</v>
      </c>
    </row>
    <row r="52" spans="1:15" s="10" customFormat="1" x14ac:dyDescent="0.25">
      <c r="A52" s="211"/>
      <c r="B52" s="42"/>
      <c r="C52" s="67" t="s">
        <v>78</v>
      </c>
      <c r="D52" s="216">
        <f>SUM(D42:D44)+D48</f>
        <v>31050</v>
      </c>
      <c r="E52" s="51">
        <f>SUM(E42:E44)+E48</f>
        <v>31050</v>
      </c>
      <c r="F52" s="51">
        <f>SUM(F42:F44)+F48</f>
        <v>0</v>
      </c>
      <c r="G52" s="217">
        <f>SUM(G42:G44)+G48</f>
        <v>0</v>
      </c>
      <c r="H52" s="91">
        <f t="shared" ref="H52:O52" si="7">SUM(H42:H44)+H48+H51</f>
        <v>45526</v>
      </c>
      <c r="I52" s="51">
        <f t="shared" si="7"/>
        <v>45526</v>
      </c>
      <c r="J52" s="51">
        <f t="shared" si="7"/>
        <v>0</v>
      </c>
      <c r="K52" s="218">
        <f t="shared" si="7"/>
        <v>0</v>
      </c>
      <c r="L52" s="91">
        <f t="shared" si="7"/>
        <v>47592</v>
      </c>
      <c r="M52" s="51">
        <f t="shared" si="7"/>
        <v>47592</v>
      </c>
      <c r="N52" s="51">
        <f t="shared" si="7"/>
        <v>0</v>
      </c>
      <c r="O52" s="218">
        <f t="shared" si="7"/>
        <v>0</v>
      </c>
    </row>
    <row r="53" spans="1:15" s="10" customFormat="1" x14ac:dyDescent="0.25">
      <c r="A53" s="211"/>
      <c r="B53" s="42"/>
      <c r="C53" s="67"/>
      <c r="D53" s="27"/>
      <c r="E53" s="34"/>
      <c r="F53" s="34"/>
      <c r="G53" s="107"/>
      <c r="H53" s="27"/>
      <c r="I53" s="34"/>
      <c r="J53" s="34"/>
      <c r="K53" s="107"/>
      <c r="L53" s="27"/>
      <c r="M53" s="34"/>
      <c r="N53" s="34"/>
      <c r="O53" s="107"/>
    </row>
    <row r="54" spans="1:15" s="10" customFormat="1" x14ac:dyDescent="0.25">
      <c r="A54" s="211"/>
      <c r="B54" s="42"/>
      <c r="C54" s="67" t="s">
        <v>75</v>
      </c>
      <c r="D54" s="216">
        <f t="shared" ref="D54:K54" si="8">SUM(D16,D28,D39,D52)</f>
        <v>620550</v>
      </c>
      <c r="E54" s="51">
        <f t="shared" si="8"/>
        <v>620550</v>
      </c>
      <c r="F54" s="51">
        <f t="shared" si="8"/>
        <v>0</v>
      </c>
      <c r="G54" s="217">
        <f t="shared" si="8"/>
        <v>0</v>
      </c>
      <c r="H54" s="216">
        <f t="shared" si="8"/>
        <v>657777</v>
      </c>
      <c r="I54" s="51">
        <f t="shared" si="8"/>
        <v>657777</v>
      </c>
      <c r="J54" s="51">
        <f t="shared" si="8"/>
        <v>0</v>
      </c>
      <c r="K54" s="217">
        <f t="shared" si="8"/>
        <v>0</v>
      </c>
      <c r="L54" s="216">
        <f>SUM(L16,L28,L39,L52)</f>
        <v>666756</v>
      </c>
      <c r="M54" s="51">
        <f>SUM(M16,M28,M39,M52)</f>
        <v>666756</v>
      </c>
      <c r="N54" s="51">
        <f>SUM(N16,N28,N39,N52)</f>
        <v>0</v>
      </c>
      <c r="O54" s="217">
        <f>SUM(O16,O28,O39,O52)</f>
        <v>0</v>
      </c>
    </row>
    <row r="55" spans="1:15" s="10" customFormat="1" x14ac:dyDescent="0.25">
      <c r="A55" s="211"/>
      <c r="B55" s="42"/>
      <c r="C55" s="67"/>
      <c r="D55" s="27"/>
      <c r="E55" s="34"/>
      <c r="F55" s="34"/>
      <c r="G55" s="107"/>
      <c r="H55" s="27"/>
      <c r="I55" s="34"/>
      <c r="J55" s="34"/>
      <c r="K55" s="107"/>
      <c r="L55" s="27"/>
      <c r="M55" s="34"/>
      <c r="N55" s="34"/>
      <c r="O55" s="107"/>
    </row>
    <row r="56" spans="1:15" s="10" customFormat="1" x14ac:dyDescent="0.25">
      <c r="A56" s="190">
        <v>105</v>
      </c>
      <c r="B56" s="42"/>
      <c r="C56" s="67" t="s">
        <v>77</v>
      </c>
      <c r="D56" s="67"/>
      <c r="E56" s="34"/>
      <c r="F56" s="34"/>
      <c r="G56" s="107"/>
      <c r="H56" s="67"/>
      <c r="I56" s="34"/>
      <c r="J56" s="34"/>
      <c r="K56" s="107"/>
      <c r="L56" s="67"/>
      <c r="M56" s="34"/>
      <c r="N56" s="34"/>
      <c r="O56" s="107"/>
    </row>
    <row r="57" spans="1:15" s="10" customFormat="1" x14ac:dyDescent="0.25">
      <c r="A57" s="211"/>
      <c r="B57" s="42" t="s">
        <v>29</v>
      </c>
      <c r="C57" s="66" t="s">
        <v>46</v>
      </c>
      <c r="D57" s="88">
        <v>230068</v>
      </c>
      <c r="E57" s="30">
        <v>230068</v>
      </c>
      <c r="F57" s="30"/>
      <c r="G57" s="104"/>
      <c r="H57" s="88">
        <v>231317</v>
      </c>
      <c r="I57" s="30">
        <v>231317</v>
      </c>
      <c r="J57" s="30"/>
      <c r="K57" s="104"/>
      <c r="L57" s="88">
        <v>232064</v>
      </c>
      <c r="M57" s="30">
        <v>232064</v>
      </c>
      <c r="N57" s="30"/>
      <c r="O57" s="104"/>
    </row>
    <row r="58" spans="1:15" s="10" customFormat="1" x14ac:dyDescent="0.25">
      <c r="A58" s="211"/>
      <c r="B58" s="42" t="s">
        <v>35</v>
      </c>
      <c r="C58" s="66" t="s">
        <v>86</v>
      </c>
      <c r="D58" s="88">
        <v>49632</v>
      </c>
      <c r="E58" s="30">
        <v>49632</v>
      </c>
      <c r="F58" s="30"/>
      <c r="G58" s="104"/>
      <c r="H58" s="88">
        <v>49911</v>
      </c>
      <c r="I58" s="30">
        <v>49911</v>
      </c>
      <c r="J58" s="30"/>
      <c r="K58" s="104"/>
      <c r="L58" s="88">
        <v>50225</v>
      </c>
      <c r="M58" s="30">
        <v>50225</v>
      </c>
      <c r="N58" s="30"/>
      <c r="O58" s="104"/>
    </row>
    <row r="59" spans="1:15" s="10" customFormat="1" x14ac:dyDescent="0.25">
      <c r="A59" s="211"/>
      <c r="B59" s="42" t="s">
        <v>36</v>
      </c>
      <c r="C59" s="66" t="s">
        <v>51</v>
      </c>
      <c r="D59" s="88">
        <v>80000</v>
      </c>
      <c r="E59" s="30">
        <v>80000</v>
      </c>
      <c r="F59" s="30"/>
      <c r="G59" s="104"/>
      <c r="H59" s="88">
        <v>80000</v>
      </c>
      <c r="I59" s="30">
        <v>80000</v>
      </c>
      <c r="J59" s="30"/>
      <c r="K59" s="104"/>
      <c r="L59" s="88">
        <v>79110</v>
      </c>
      <c r="M59" s="30">
        <v>79110</v>
      </c>
      <c r="N59" s="30"/>
      <c r="O59" s="104"/>
    </row>
    <row r="60" spans="1:15" s="10" customFormat="1" x14ac:dyDescent="0.25">
      <c r="A60" s="211"/>
      <c r="B60" s="42" t="s">
        <v>43</v>
      </c>
      <c r="C60" s="66" t="s">
        <v>81</v>
      </c>
      <c r="D60" s="88"/>
      <c r="E60" s="30"/>
      <c r="F60" s="30"/>
      <c r="G60" s="104"/>
      <c r="H60" s="88"/>
      <c r="I60" s="30"/>
      <c r="J60" s="30"/>
      <c r="K60" s="104"/>
      <c r="L60" s="88"/>
      <c r="M60" s="30"/>
      <c r="N60" s="30"/>
      <c r="O60" s="104"/>
    </row>
    <row r="61" spans="1:15" s="10" customFormat="1" x14ac:dyDescent="0.25">
      <c r="A61" s="211"/>
      <c r="B61" s="42"/>
      <c r="C61" s="66" t="s">
        <v>0</v>
      </c>
      <c r="D61" s="88">
        <v>3000</v>
      </c>
      <c r="E61" s="30">
        <v>3000</v>
      </c>
      <c r="F61" s="30"/>
      <c r="G61" s="104"/>
      <c r="H61" s="88">
        <v>3000</v>
      </c>
      <c r="I61" s="30">
        <v>3000</v>
      </c>
      <c r="J61" s="30"/>
      <c r="K61" s="104"/>
      <c r="L61" s="88">
        <v>3000</v>
      </c>
      <c r="M61" s="30">
        <v>3000</v>
      </c>
      <c r="N61" s="30"/>
      <c r="O61" s="104"/>
    </row>
    <row r="62" spans="1:15" s="10" customFormat="1" x14ac:dyDescent="0.25">
      <c r="A62" s="211"/>
      <c r="B62" s="42"/>
      <c r="C62" s="66" t="s">
        <v>124</v>
      </c>
      <c r="D62" s="88">
        <v>600</v>
      </c>
      <c r="E62" s="30">
        <v>600</v>
      </c>
      <c r="F62" s="30"/>
      <c r="G62" s="104"/>
      <c r="H62" s="88">
        <v>600</v>
      </c>
      <c r="I62" s="30">
        <v>600</v>
      </c>
      <c r="J62" s="30"/>
      <c r="K62" s="104"/>
      <c r="L62" s="88">
        <v>725</v>
      </c>
      <c r="M62" s="30">
        <v>725</v>
      </c>
      <c r="N62" s="30"/>
      <c r="O62" s="104"/>
    </row>
    <row r="63" spans="1:15" s="10" customFormat="1" x14ac:dyDescent="0.25">
      <c r="A63" s="211"/>
      <c r="B63" s="42"/>
      <c r="C63" s="66" t="s">
        <v>1</v>
      </c>
      <c r="D63" s="88">
        <v>5000</v>
      </c>
      <c r="E63" s="30">
        <v>5000</v>
      </c>
      <c r="F63" s="30"/>
      <c r="G63" s="104"/>
      <c r="H63" s="88">
        <v>5000</v>
      </c>
      <c r="I63" s="30">
        <v>5000</v>
      </c>
      <c r="J63" s="30"/>
      <c r="K63" s="104"/>
      <c r="L63" s="88">
        <v>5000</v>
      </c>
      <c r="M63" s="30">
        <v>5000</v>
      </c>
      <c r="N63" s="30"/>
      <c r="O63" s="104"/>
    </row>
    <row r="64" spans="1:15" s="10" customFormat="1" x14ac:dyDescent="0.25">
      <c r="A64" s="211"/>
      <c r="B64" s="42"/>
      <c r="C64" s="66" t="s">
        <v>363</v>
      </c>
      <c r="D64" s="88">
        <v>4700</v>
      </c>
      <c r="E64" s="30">
        <v>4700</v>
      </c>
      <c r="F64" s="30"/>
      <c r="G64" s="104"/>
      <c r="H64" s="88">
        <v>4700</v>
      </c>
      <c r="I64" s="30">
        <v>4700</v>
      </c>
      <c r="J64" s="30"/>
      <c r="K64" s="104"/>
      <c r="L64" s="88">
        <v>4700</v>
      </c>
      <c r="M64" s="30">
        <v>4700</v>
      </c>
      <c r="N64" s="30"/>
      <c r="O64" s="104"/>
    </row>
    <row r="65" spans="1:15" s="10" customFormat="1" x14ac:dyDescent="0.25">
      <c r="A65" s="211"/>
      <c r="B65" s="42"/>
      <c r="C65" s="66" t="s">
        <v>145</v>
      </c>
      <c r="D65" s="88">
        <v>1500</v>
      </c>
      <c r="E65" s="30">
        <v>1500</v>
      </c>
      <c r="F65" s="30"/>
      <c r="G65" s="104"/>
      <c r="H65" s="88">
        <v>1500</v>
      </c>
      <c r="I65" s="30">
        <v>1500</v>
      </c>
      <c r="J65" s="30"/>
      <c r="K65" s="104"/>
      <c r="L65" s="88">
        <v>1500</v>
      </c>
      <c r="M65" s="30">
        <v>1500</v>
      </c>
      <c r="N65" s="30"/>
      <c r="O65" s="104"/>
    </row>
    <row r="66" spans="1:15" s="10" customFormat="1" x14ac:dyDescent="0.25">
      <c r="A66" s="211"/>
      <c r="B66" s="42"/>
      <c r="C66" s="62" t="s">
        <v>317</v>
      </c>
      <c r="D66" s="88"/>
      <c r="E66" s="30"/>
      <c r="F66" s="30"/>
      <c r="G66" s="110"/>
      <c r="H66" s="88">
        <v>500</v>
      </c>
      <c r="I66" s="30">
        <v>500</v>
      </c>
      <c r="J66" s="30"/>
      <c r="K66" s="110"/>
      <c r="L66" s="88">
        <v>500</v>
      </c>
      <c r="M66" s="30">
        <v>500</v>
      </c>
      <c r="N66" s="30"/>
      <c r="O66" s="110"/>
    </row>
    <row r="67" spans="1:15" s="10" customFormat="1" x14ac:dyDescent="0.25">
      <c r="A67" s="212"/>
      <c r="B67" s="213"/>
      <c r="C67" s="214" t="s">
        <v>83</v>
      </c>
      <c r="D67" s="90">
        <f>SUM(D61:D65)</f>
        <v>14800</v>
      </c>
      <c r="E67" s="40">
        <f>SUM(E61:E65)</f>
        <v>14800</v>
      </c>
      <c r="F67" s="40">
        <f>SUM(F61:F65)</f>
        <v>0</v>
      </c>
      <c r="G67" s="108">
        <f>SUM(G61:G65)</f>
        <v>0</v>
      </c>
      <c r="H67" s="90">
        <f>SUM(H61:H66)</f>
        <v>15300</v>
      </c>
      <c r="I67" s="40">
        <f>SUM(I61:I66)</f>
        <v>15300</v>
      </c>
      <c r="J67" s="40">
        <f>SUM(J61:J65)</f>
        <v>0</v>
      </c>
      <c r="K67" s="108">
        <f>SUM(K61:K65)</f>
        <v>0</v>
      </c>
      <c r="L67" s="90">
        <f>SUM(L61:L66)</f>
        <v>15425</v>
      </c>
      <c r="M67" s="40">
        <f>SUM(M61:M66)</f>
        <v>15425</v>
      </c>
      <c r="N67" s="40">
        <f>SUM(N61:N65)</f>
        <v>0</v>
      </c>
      <c r="O67" s="108">
        <f>SUM(O61:O65)</f>
        <v>0</v>
      </c>
    </row>
    <row r="68" spans="1:15" s="10" customFormat="1" x14ac:dyDescent="0.25">
      <c r="A68" s="211"/>
      <c r="B68" s="42"/>
      <c r="C68" s="67" t="s">
        <v>33</v>
      </c>
      <c r="D68" s="188">
        <f t="shared" ref="D68:O68" si="9">D57+D58+D59+D67</f>
        <v>374500</v>
      </c>
      <c r="E68" s="33">
        <f t="shared" si="9"/>
        <v>374500</v>
      </c>
      <c r="F68" s="33">
        <f t="shared" si="9"/>
        <v>0</v>
      </c>
      <c r="G68" s="189">
        <f t="shared" si="9"/>
        <v>0</v>
      </c>
      <c r="H68" s="188">
        <f t="shared" si="9"/>
        <v>376528</v>
      </c>
      <c r="I68" s="33">
        <f t="shared" si="9"/>
        <v>376528</v>
      </c>
      <c r="J68" s="33">
        <f t="shared" si="9"/>
        <v>0</v>
      </c>
      <c r="K68" s="189">
        <f t="shared" si="9"/>
        <v>0</v>
      </c>
      <c r="L68" s="188">
        <f t="shared" si="9"/>
        <v>376824</v>
      </c>
      <c r="M68" s="33">
        <f t="shared" si="9"/>
        <v>376824</v>
      </c>
      <c r="N68" s="33">
        <f t="shared" si="9"/>
        <v>0</v>
      </c>
      <c r="O68" s="189">
        <f t="shared" si="9"/>
        <v>0</v>
      </c>
    </row>
    <row r="69" spans="1:15" s="10" customFormat="1" x14ac:dyDescent="0.25">
      <c r="A69" s="211"/>
      <c r="B69" s="42"/>
      <c r="C69" s="85"/>
      <c r="D69" s="41"/>
      <c r="E69" s="72"/>
      <c r="F69" s="72"/>
      <c r="G69" s="109"/>
      <c r="H69" s="41"/>
      <c r="I69" s="72"/>
      <c r="J69" s="72"/>
      <c r="K69" s="109"/>
      <c r="L69" s="41"/>
      <c r="M69" s="72"/>
      <c r="N69" s="72"/>
      <c r="O69" s="109"/>
    </row>
    <row r="70" spans="1:15" s="10" customFormat="1" x14ac:dyDescent="0.25">
      <c r="A70" s="190">
        <v>106</v>
      </c>
      <c r="B70" s="42"/>
      <c r="C70" s="67" t="s">
        <v>56</v>
      </c>
      <c r="D70" s="27"/>
      <c r="E70" s="34"/>
      <c r="F70" s="34"/>
      <c r="G70" s="107"/>
      <c r="H70" s="27"/>
      <c r="I70" s="34"/>
      <c r="J70" s="34"/>
      <c r="K70" s="107"/>
      <c r="L70" s="27"/>
      <c r="M70" s="34"/>
      <c r="N70" s="34"/>
      <c r="O70" s="107"/>
    </row>
    <row r="71" spans="1:15" s="10" customFormat="1" x14ac:dyDescent="0.25">
      <c r="A71" s="211"/>
      <c r="B71" s="42" t="s">
        <v>29</v>
      </c>
      <c r="C71" s="66" t="s">
        <v>46</v>
      </c>
      <c r="D71" s="219"/>
      <c r="E71" s="44"/>
      <c r="F71" s="44"/>
      <c r="G71" s="220"/>
      <c r="H71" s="219"/>
      <c r="I71" s="44"/>
      <c r="J71" s="44"/>
      <c r="K71" s="220"/>
      <c r="L71" s="219"/>
      <c r="M71" s="44"/>
      <c r="N71" s="44"/>
      <c r="O71" s="220"/>
    </row>
    <row r="72" spans="1:15" s="10" customFormat="1" x14ac:dyDescent="0.25">
      <c r="A72" s="211"/>
      <c r="B72" s="42"/>
      <c r="C72" s="66" t="s">
        <v>138</v>
      </c>
      <c r="D72" s="35">
        <v>322</v>
      </c>
      <c r="E72" s="30"/>
      <c r="F72" s="30">
        <v>322</v>
      </c>
      <c r="G72" s="104"/>
      <c r="H72" s="35">
        <v>322</v>
      </c>
      <c r="I72" s="30"/>
      <c r="J72" s="30">
        <v>322</v>
      </c>
      <c r="K72" s="104"/>
      <c r="L72" s="35">
        <v>322</v>
      </c>
      <c r="M72" s="30"/>
      <c r="N72" s="30">
        <v>322</v>
      </c>
      <c r="O72" s="104"/>
    </row>
    <row r="73" spans="1:15" s="10" customFormat="1" x14ac:dyDescent="0.25">
      <c r="A73" s="211"/>
      <c r="B73" s="42"/>
      <c r="C73" s="66" t="s">
        <v>89</v>
      </c>
      <c r="D73" s="35">
        <v>16565</v>
      </c>
      <c r="E73" s="30"/>
      <c r="F73" s="30">
        <v>16565</v>
      </c>
      <c r="G73" s="104"/>
      <c r="H73" s="35">
        <v>16565</v>
      </c>
      <c r="I73" s="30"/>
      <c r="J73" s="30">
        <v>16565</v>
      </c>
      <c r="K73" s="104"/>
      <c r="L73" s="35">
        <v>16565</v>
      </c>
      <c r="M73" s="30"/>
      <c r="N73" s="30">
        <v>16565</v>
      </c>
      <c r="O73" s="104"/>
    </row>
    <row r="74" spans="1:15" s="10" customFormat="1" x14ac:dyDescent="0.25">
      <c r="A74" s="211"/>
      <c r="B74" s="42"/>
      <c r="C74" s="66" t="s">
        <v>139</v>
      </c>
      <c r="D74" s="35">
        <v>29764</v>
      </c>
      <c r="E74" s="30">
        <v>29764</v>
      </c>
      <c r="F74" s="30"/>
      <c r="G74" s="104"/>
      <c r="H74" s="35">
        <v>29764</v>
      </c>
      <c r="I74" s="30">
        <v>29764</v>
      </c>
      <c r="J74" s="30"/>
      <c r="K74" s="104"/>
      <c r="L74" s="35">
        <v>29764</v>
      </c>
      <c r="M74" s="30">
        <v>29764</v>
      </c>
      <c r="N74" s="30"/>
      <c r="O74" s="104"/>
    </row>
    <row r="75" spans="1:15" s="10" customFormat="1" x14ac:dyDescent="0.25">
      <c r="A75" s="211"/>
      <c r="B75" s="42"/>
      <c r="C75" s="66" t="s">
        <v>90</v>
      </c>
      <c r="D75" s="35">
        <v>10398</v>
      </c>
      <c r="E75" s="30">
        <v>10398</v>
      </c>
      <c r="F75" s="30"/>
      <c r="G75" s="104"/>
      <c r="H75" s="35">
        <v>11628</v>
      </c>
      <c r="I75" s="30">
        <v>11628</v>
      </c>
      <c r="J75" s="30"/>
      <c r="K75" s="104"/>
      <c r="L75" s="35">
        <v>11628</v>
      </c>
      <c r="M75" s="30">
        <v>11628</v>
      </c>
      <c r="N75" s="30"/>
      <c r="O75" s="104"/>
    </row>
    <row r="76" spans="1:15" s="10" customFormat="1" x14ac:dyDescent="0.25">
      <c r="A76" s="211"/>
      <c r="B76" s="42"/>
      <c r="C76" s="62" t="s">
        <v>140</v>
      </c>
      <c r="D76" s="88">
        <v>15177</v>
      </c>
      <c r="E76" s="30">
        <v>15177</v>
      </c>
      <c r="F76" s="30"/>
      <c r="G76" s="110"/>
      <c r="H76" s="88">
        <v>15177</v>
      </c>
      <c r="I76" s="30">
        <v>15177</v>
      </c>
      <c r="J76" s="30"/>
      <c r="K76" s="110"/>
      <c r="L76" s="88">
        <v>15177</v>
      </c>
      <c r="M76" s="30">
        <v>15177</v>
      </c>
      <c r="N76" s="30"/>
      <c r="O76" s="110"/>
    </row>
    <row r="77" spans="1:15" s="10" customFormat="1" x14ac:dyDescent="0.25">
      <c r="A77" s="211"/>
      <c r="B77" s="42"/>
      <c r="C77" s="62" t="s">
        <v>141</v>
      </c>
      <c r="D77" s="88">
        <v>3305</v>
      </c>
      <c r="E77" s="30"/>
      <c r="F77" s="30">
        <v>3305</v>
      </c>
      <c r="G77" s="110"/>
      <c r="H77" s="88">
        <v>3305</v>
      </c>
      <c r="I77" s="30"/>
      <c r="J77" s="30">
        <v>3305</v>
      </c>
      <c r="K77" s="110"/>
      <c r="L77" s="88">
        <v>3305</v>
      </c>
      <c r="M77" s="30"/>
      <c r="N77" s="30">
        <v>3305</v>
      </c>
      <c r="O77" s="110"/>
    </row>
    <row r="78" spans="1:15" s="10" customFormat="1" x14ac:dyDescent="0.25">
      <c r="A78" s="211"/>
      <c r="B78" s="42"/>
      <c r="C78" s="62" t="s">
        <v>142</v>
      </c>
      <c r="D78" s="88">
        <v>2760</v>
      </c>
      <c r="E78" s="30">
        <v>2760</v>
      </c>
      <c r="F78" s="30"/>
      <c r="G78" s="110"/>
      <c r="H78" s="88">
        <v>2760</v>
      </c>
      <c r="I78" s="30">
        <v>2760</v>
      </c>
      <c r="J78" s="30"/>
      <c r="K78" s="110"/>
      <c r="L78" s="88">
        <v>2760</v>
      </c>
      <c r="M78" s="30">
        <v>2760</v>
      </c>
      <c r="N78" s="30"/>
      <c r="O78" s="110"/>
    </row>
    <row r="79" spans="1:15" s="10" customFormat="1" ht="30" x14ac:dyDescent="0.25">
      <c r="A79" s="211"/>
      <c r="B79" s="42"/>
      <c r="C79" s="62" t="s">
        <v>498</v>
      </c>
      <c r="D79" s="88"/>
      <c r="E79" s="30"/>
      <c r="F79" s="30"/>
      <c r="G79" s="110"/>
      <c r="H79" s="88">
        <v>406</v>
      </c>
      <c r="I79" s="30">
        <v>406</v>
      </c>
      <c r="J79" s="30"/>
      <c r="K79" s="110"/>
      <c r="L79" s="88">
        <v>406</v>
      </c>
      <c r="M79" s="30">
        <v>406</v>
      </c>
      <c r="N79" s="30"/>
      <c r="O79" s="110"/>
    </row>
    <row r="80" spans="1:15" s="10" customFormat="1" ht="45" x14ac:dyDescent="0.25">
      <c r="A80" s="211"/>
      <c r="B80" s="42"/>
      <c r="C80" s="62" t="s">
        <v>499</v>
      </c>
      <c r="D80" s="88"/>
      <c r="E80" s="30"/>
      <c r="F80" s="30"/>
      <c r="G80" s="110"/>
      <c r="H80" s="88">
        <v>3000</v>
      </c>
      <c r="I80" s="30">
        <v>3000</v>
      </c>
      <c r="J80" s="30"/>
      <c r="K80" s="110"/>
      <c r="L80" s="88">
        <v>3000</v>
      </c>
      <c r="M80" s="30">
        <v>3000</v>
      </c>
      <c r="N80" s="30"/>
      <c r="O80" s="110"/>
    </row>
    <row r="81" spans="1:15" s="10" customFormat="1" ht="30" customHeight="1" x14ac:dyDescent="0.25">
      <c r="A81" s="211"/>
      <c r="B81" s="42"/>
      <c r="C81" s="62" t="s">
        <v>500</v>
      </c>
      <c r="D81" s="88"/>
      <c r="E81" s="30"/>
      <c r="F81" s="30"/>
      <c r="G81" s="110"/>
      <c r="H81" s="88">
        <v>2386</v>
      </c>
      <c r="I81" s="30">
        <v>2386</v>
      </c>
      <c r="J81" s="30"/>
      <c r="K81" s="110"/>
      <c r="L81" s="88">
        <v>2386</v>
      </c>
      <c r="M81" s="30">
        <v>2386</v>
      </c>
      <c r="N81" s="30"/>
      <c r="O81" s="110"/>
    </row>
    <row r="82" spans="1:15" s="10" customFormat="1" ht="45" x14ac:dyDescent="0.25">
      <c r="A82" s="211"/>
      <c r="B82" s="42"/>
      <c r="C82" s="62" t="s">
        <v>501</v>
      </c>
      <c r="D82" s="88"/>
      <c r="E82" s="30"/>
      <c r="F82" s="30"/>
      <c r="G82" s="110"/>
      <c r="H82" s="88">
        <v>2650</v>
      </c>
      <c r="I82" s="30">
        <v>2650</v>
      </c>
      <c r="J82" s="30"/>
      <c r="K82" s="110"/>
      <c r="L82" s="88">
        <v>2650</v>
      </c>
      <c r="M82" s="30">
        <v>2650</v>
      </c>
      <c r="N82" s="30"/>
      <c r="O82" s="110"/>
    </row>
    <row r="83" spans="1:15" s="10" customFormat="1" x14ac:dyDescent="0.25">
      <c r="A83" s="211"/>
      <c r="B83" s="42"/>
      <c r="C83" s="85" t="s">
        <v>62</v>
      </c>
      <c r="D83" s="92">
        <f>SUM(D72:D78)</f>
        <v>78291</v>
      </c>
      <c r="E83" s="44">
        <f>SUM(E72:E78)</f>
        <v>58099</v>
      </c>
      <c r="F83" s="44">
        <f>SUM(F72:F78)</f>
        <v>20192</v>
      </c>
      <c r="G83" s="118">
        <f>SUM(G72:G78)</f>
        <v>0</v>
      </c>
      <c r="H83" s="92">
        <f>SUM(H72:H82)</f>
        <v>87963</v>
      </c>
      <c r="I83" s="44">
        <f>SUM(I72:I82)</f>
        <v>67771</v>
      </c>
      <c r="J83" s="44">
        <f>SUM(J72:J78)</f>
        <v>20192</v>
      </c>
      <c r="K83" s="118">
        <f>SUM(K72:K78)</f>
        <v>0</v>
      </c>
      <c r="L83" s="92">
        <f>SUM(L72:L82)</f>
        <v>87963</v>
      </c>
      <c r="M83" s="44">
        <f>SUM(M72:M82)</f>
        <v>67771</v>
      </c>
      <c r="N83" s="44">
        <f>SUM(N72:N78)</f>
        <v>20192</v>
      </c>
      <c r="O83" s="118">
        <f>SUM(O72:O78)</f>
        <v>0</v>
      </c>
    </row>
    <row r="84" spans="1:15" s="10" customFormat="1" x14ac:dyDescent="0.25">
      <c r="A84" s="211"/>
      <c r="B84" s="42"/>
      <c r="C84" s="85"/>
      <c r="D84" s="219"/>
      <c r="E84" s="44"/>
      <c r="F84" s="44"/>
      <c r="G84" s="220"/>
      <c r="H84" s="219"/>
      <c r="I84" s="44"/>
      <c r="J84" s="44"/>
      <c r="K84" s="220"/>
      <c r="L84" s="219"/>
      <c r="M84" s="44"/>
      <c r="N84" s="44"/>
      <c r="O84" s="220"/>
    </row>
    <row r="85" spans="1:15" s="10" customFormat="1" x14ac:dyDescent="0.25">
      <c r="A85" s="211"/>
      <c r="B85" s="42" t="s">
        <v>35</v>
      </c>
      <c r="C85" s="66" t="s">
        <v>86</v>
      </c>
      <c r="D85" s="219"/>
      <c r="E85" s="44"/>
      <c r="F85" s="44"/>
      <c r="G85" s="220"/>
      <c r="H85" s="219"/>
      <c r="I85" s="44"/>
      <c r="J85" s="44"/>
      <c r="K85" s="220"/>
      <c r="L85" s="219"/>
      <c r="M85" s="44"/>
      <c r="N85" s="44"/>
      <c r="O85" s="220"/>
    </row>
    <row r="86" spans="1:15" s="10" customFormat="1" x14ac:dyDescent="0.25">
      <c r="A86" s="211"/>
      <c r="B86" s="42"/>
      <c r="C86" s="66" t="s">
        <v>138</v>
      </c>
      <c r="D86" s="88">
        <v>71</v>
      </c>
      <c r="E86" s="30"/>
      <c r="F86" s="30">
        <v>71</v>
      </c>
      <c r="G86" s="104"/>
      <c r="H86" s="88">
        <v>71</v>
      </c>
      <c r="I86" s="30"/>
      <c r="J86" s="30">
        <v>71</v>
      </c>
      <c r="K86" s="104"/>
      <c r="L86" s="88">
        <v>71</v>
      </c>
      <c r="M86" s="30"/>
      <c r="N86" s="30">
        <v>71</v>
      </c>
      <c r="O86" s="104"/>
    </row>
    <row r="87" spans="1:15" s="22" customFormat="1" x14ac:dyDescent="0.25">
      <c r="A87" s="212"/>
      <c r="B87" s="213"/>
      <c r="C87" s="66" t="s">
        <v>89</v>
      </c>
      <c r="D87" s="88">
        <v>2044</v>
      </c>
      <c r="E87" s="30"/>
      <c r="F87" s="30">
        <v>2044</v>
      </c>
      <c r="G87" s="104"/>
      <c r="H87" s="88">
        <v>2044</v>
      </c>
      <c r="I87" s="30"/>
      <c r="J87" s="30">
        <v>2044</v>
      </c>
      <c r="K87" s="104"/>
      <c r="L87" s="88">
        <v>2044</v>
      </c>
      <c r="M87" s="30"/>
      <c r="N87" s="30">
        <v>2044</v>
      </c>
      <c r="O87" s="104"/>
    </row>
    <row r="88" spans="1:15" s="10" customFormat="1" x14ac:dyDescent="0.25">
      <c r="A88" s="211"/>
      <c r="B88" s="42"/>
      <c r="C88" s="66" t="s">
        <v>139</v>
      </c>
      <c r="D88" s="88">
        <v>6144</v>
      </c>
      <c r="E88" s="30">
        <v>6144</v>
      </c>
      <c r="F88" s="30"/>
      <c r="G88" s="104"/>
      <c r="H88" s="88">
        <v>6144</v>
      </c>
      <c r="I88" s="30">
        <v>6144</v>
      </c>
      <c r="J88" s="30"/>
      <c r="K88" s="104"/>
      <c r="L88" s="88">
        <v>6144</v>
      </c>
      <c r="M88" s="30">
        <v>6144</v>
      </c>
      <c r="N88" s="30"/>
      <c r="O88" s="104"/>
    </row>
    <row r="89" spans="1:15" s="10" customFormat="1" x14ac:dyDescent="0.25">
      <c r="A89" s="211"/>
      <c r="B89" s="42"/>
      <c r="C89" s="66" t="s">
        <v>90</v>
      </c>
      <c r="D89" s="88">
        <v>2922</v>
      </c>
      <c r="E89" s="30">
        <v>2922</v>
      </c>
      <c r="F89" s="30"/>
      <c r="G89" s="104"/>
      <c r="H89" s="88">
        <v>3192</v>
      </c>
      <c r="I89" s="30">
        <v>3192</v>
      </c>
      <c r="J89" s="30"/>
      <c r="K89" s="104"/>
      <c r="L89" s="88">
        <v>3192</v>
      </c>
      <c r="M89" s="30">
        <v>3192</v>
      </c>
      <c r="N89" s="30"/>
      <c r="O89" s="104"/>
    </row>
    <row r="90" spans="1:15" s="10" customFormat="1" x14ac:dyDescent="0.25">
      <c r="A90" s="211"/>
      <c r="B90" s="42"/>
      <c r="C90" s="62" t="s">
        <v>140</v>
      </c>
      <c r="D90" s="88">
        <v>3292</v>
      </c>
      <c r="E90" s="30">
        <v>3292</v>
      </c>
      <c r="F90" s="30"/>
      <c r="G90" s="104"/>
      <c r="H90" s="88">
        <v>3292</v>
      </c>
      <c r="I90" s="30">
        <v>3292</v>
      </c>
      <c r="J90" s="30"/>
      <c r="K90" s="104"/>
      <c r="L90" s="88">
        <v>3292</v>
      </c>
      <c r="M90" s="30">
        <v>3292</v>
      </c>
      <c r="N90" s="30"/>
      <c r="O90" s="104"/>
    </row>
    <row r="91" spans="1:15" s="10" customFormat="1" x14ac:dyDescent="0.25">
      <c r="A91" s="211"/>
      <c r="B91" s="42"/>
      <c r="C91" s="62" t="s">
        <v>141</v>
      </c>
      <c r="D91" s="88">
        <v>507</v>
      </c>
      <c r="E91" s="30"/>
      <c r="F91" s="30">
        <v>507</v>
      </c>
      <c r="G91" s="104"/>
      <c r="H91" s="88">
        <v>507</v>
      </c>
      <c r="I91" s="30"/>
      <c r="J91" s="30">
        <v>507</v>
      </c>
      <c r="K91" s="104"/>
      <c r="L91" s="88">
        <v>507</v>
      </c>
      <c r="M91" s="30"/>
      <c r="N91" s="30">
        <v>507</v>
      </c>
      <c r="O91" s="104"/>
    </row>
    <row r="92" spans="1:15" s="10" customFormat="1" x14ac:dyDescent="0.25">
      <c r="A92" s="211"/>
      <c r="B92" s="42"/>
      <c r="C92" s="62" t="s">
        <v>142</v>
      </c>
      <c r="D92" s="88">
        <v>607</v>
      </c>
      <c r="E92" s="30">
        <v>607</v>
      </c>
      <c r="F92" s="30"/>
      <c r="G92" s="110"/>
      <c r="H92" s="88">
        <v>607</v>
      </c>
      <c r="I92" s="30">
        <v>607</v>
      </c>
      <c r="J92" s="30"/>
      <c r="K92" s="110"/>
      <c r="L92" s="88">
        <v>607</v>
      </c>
      <c r="M92" s="30">
        <v>607</v>
      </c>
      <c r="N92" s="30"/>
      <c r="O92" s="110"/>
    </row>
    <row r="93" spans="1:15" s="10" customFormat="1" ht="30" x14ac:dyDescent="0.25">
      <c r="A93" s="211"/>
      <c r="B93" s="42"/>
      <c r="C93" s="62" t="s">
        <v>498</v>
      </c>
      <c r="D93" s="88"/>
      <c r="E93" s="30"/>
      <c r="F93" s="30"/>
      <c r="G93" s="110"/>
      <c r="H93" s="88">
        <v>80</v>
      </c>
      <c r="I93" s="30">
        <v>80</v>
      </c>
      <c r="J93" s="30"/>
      <c r="K93" s="110"/>
      <c r="L93" s="88">
        <v>80</v>
      </c>
      <c r="M93" s="30">
        <v>80</v>
      </c>
      <c r="N93" s="30"/>
      <c r="O93" s="110"/>
    </row>
    <row r="94" spans="1:15" s="10" customFormat="1" ht="45" x14ac:dyDescent="0.25">
      <c r="A94" s="211"/>
      <c r="B94" s="42"/>
      <c r="C94" s="62" t="s">
        <v>499</v>
      </c>
      <c r="D94" s="88"/>
      <c r="E94" s="30"/>
      <c r="F94" s="30"/>
      <c r="G94" s="110"/>
      <c r="H94" s="88">
        <v>810</v>
      </c>
      <c r="I94" s="30">
        <v>810</v>
      </c>
      <c r="J94" s="30"/>
      <c r="K94" s="110"/>
      <c r="L94" s="88">
        <v>810</v>
      </c>
      <c r="M94" s="30">
        <v>810</v>
      </c>
      <c r="N94" s="30"/>
      <c r="O94" s="110"/>
    </row>
    <row r="95" spans="1:15" s="10" customFormat="1" ht="45" x14ac:dyDescent="0.25">
      <c r="A95" s="211"/>
      <c r="B95" s="42"/>
      <c r="C95" s="62" t="s">
        <v>500</v>
      </c>
      <c r="D95" s="88"/>
      <c r="E95" s="30"/>
      <c r="F95" s="30"/>
      <c r="G95" s="110"/>
      <c r="H95" s="88">
        <v>644</v>
      </c>
      <c r="I95" s="30">
        <v>644</v>
      </c>
      <c r="J95" s="30"/>
      <c r="K95" s="110"/>
      <c r="L95" s="88">
        <v>644</v>
      </c>
      <c r="M95" s="30">
        <v>644</v>
      </c>
      <c r="N95" s="30"/>
      <c r="O95" s="110"/>
    </row>
    <row r="96" spans="1:15" s="10" customFormat="1" ht="45" x14ac:dyDescent="0.25">
      <c r="A96" s="211"/>
      <c r="B96" s="42"/>
      <c r="C96" s="62" t="s">
        <v>501</v>
      </c>
      <c r="D96" s="88"/>
      <c r="E96" s="30"/>
      <c r="F96" s="30"/>
      <c r="G96" s="110"/>
      <c r="H96" s="88">
        <v>716</v>
      </c>
      <c r="I96" s="30">
        <v>716</v>
      </c>
      <c r="J96" s="30"/>
      <c r="K96" s="110"/>
      <c r="L96" s="88">
        <v>716</v>
      </c>
      <c r="M96" s="30">
        <v>716</v>
      </c>
      <c r="N96" s="30"/>
      <c r="O96" s="110"/>
    </row>
    <row r="97" spans="1:15" s="10" customFormat="1" x14ac:dyDescent="0.25">
      <c r="A97" s="211"/>
      <c r="B97" s="42"/>
      <c r="C97" s="85" t="s">
        <v>63</v>
      </c>
      <c r="D97" s="92">
        <f>SUM(D86:D92)</f>
        <v>15587</v>
      </c>
      <c r="E97" s="44">
        <f>SUM(E86:E92)</f>
        <v>12965</v>
      </c>
      <c r="F97" s="44">
        <f>SUM(F86:F92)</f>
        <v>2622</v>
      </c>
      <c r="G97" s="118">
        <f>SUM(G86:G92)</f>
        <v>0</v>
      </c>
      <c r="H97" s="92">
        <f t="shared" ref="H97:O97" si="10">SUM(H86:H96)</f>
        <v>18107</v>
      </c>
      <c r="I97" s="44">
        <f t="shared" si="10"/>
        <v>15485</v>
      </c>
      <c r="J97" s="44">
        <f t="shared" si="10"/>
        <v>2622</v>
      </c>
      <c r="K97" s="118">
        <f t="shared" si="10"/>
        <v>0</v>
      </c>
      <c r="L97" s="92">
        <f t="shared" si="10"/>
        <v>18107</v>
      </c>
      <c r="M97" s="44">
        <f t="shared" si="10"/>
        <v>15485</v>
      </c>
      <c r="N97" s="44">
        <f t="shared" si="10"/>
        <v>2622</v>
      </c>
      <c r="O97" s="118">
        <f t="shared" si="10"/>
        <v>0</v>
      </c>
    </row>
    <row r="98" spans="1:15" s="10" customFormat="1" x14ac:dyDescent="0.25">
      <c r="A98" s="211"/>
      <c r="B98" s="42"/>
      <c r="C98" s="85"/>
      <c r="D98" s="41"/>
      <c r="E98" s="72"/>
      <c r="F98" s="72"/>
      <c r="G98" s="109"/>
      <c r="H98" s="41"/>
      <c r="I98" s="72"/>
      <c r="J98" s="72"/>
      <c r="K98" s="109"/>
      <c r="L98" s="41"/>
      <c r="M98" s="72"/>
      <c r="N98" s="72"/>
      <c r="O98" s="109"/>
    </row>
    <row r="99" spans="1:15" s="10" customFormat="1" x14ac:dyDescent="0.25">
      <c r="A99" s="211"/>
      <c r="B99" s="42" t="s">
        <v>36</v>
      </c>
      <c r="C99" s="66" t="s">
        <v>51</v>
      </c>
      <c r="D99" s="219"/>
      <c r="E99" s="44"/>
      <c r="F99" s="44"/>
      <c r="G99" s="220"/>
      <c r="H99" s="219"/>
      <c r="I99" s="44"/>
      <c r="J99" s="44"/>
      <c r="K99" s="220"/>
      <c r="L99" s="219"/>
      <c r="M99" s="44"/>
      <c r="N99" s="44"/>
      <c r="O99" s="220"/>
    </row>
    <row r="100" spans="1:15" s="10" customFormat="1" x14ac:dyDescent="0.25">
      <c r="A100" s="211"/>
      <c r="B100" s="31"/>
      <c r="C100" s="66" t="s">
        <v>58</v>
      </c>
      <c r="D100" s="35">
        <v>2000</v>
      </c>
      <c r="E100" s="30"/>
      <c r="F100" s="30">
        <v>2000</v>
      </c>
      <c r="G100" s="104"/>
      <c r="H100" s="35">
        <v>2000</v>
      </c>
      <c r="I100" s="30"/>
      <c r="J100" s="30">
        <v>2000</v>
      </c>
      <c r="K100" s="104"/>
      <c r="L100" s="35">
        <v>1863</v>
      </c>
      <c r="M100" s="30"/>
      <c r="N100" s="30">
        <v>1863</v>
      </c>
      <c r="O100" s="104"/>
    </row>
    <row r="101" spans="1:15" s="10" customFormat="1" x14ac:dyDescent="0.25">
      <c r="A101" s="211"/>
      <c r="B101" s="42"/>
      <c r="C101" s="66" t="s">
        <v>168</v>
      </c>
      <c r="D101" s="35">
        <f>2048+152</f>
        <v>2200</v>
      </c>
      <c r="E101" s="30">
        <v>2200</v>
      </c>
      <c r="F101" s="30"/>
      <c r="G101" s="104"/>
      <c r="H101" s="35">
        <v>2200</v>
      </c>
      <c r="I101" s="30">
        <v>2200</v>
      </c>
      <c r="J101" s="30"/>
      <c r="K101" s="104"/>
      <c r="L101" s="35">
        <v>2200</v>
      </c>
      <c r="M101" s="30">
        <v>2200</v>
      </c>
      <c r="N101" s="30"/>
      <c r="O101" s="104"/>
    </row>
    <row r="102" spans="1:15" s="10" customFormat="1" x14ac:dyDescent="0.25">
      <c r="A102" s="211"/>
      <c r="B102" s="42"/>
      <c r="C102" s="66" t="s">
        <v>218</v>
      </c>
      <c r="D102" s="35">
        <v>870</v>
      </c>
      <c r="E102" s="30">
        <v>870</v>
      </c>
      <c r="F102" s="30"/>
      <c r="G102" s="104"/>
      <c r="H102" s="35">
        <v>870</v>
      </c>
      <c r="I102" s="30">
        <v>870</v>
      </c>
      <c r="J102" s="30"/>
      <c r="K102" s="104"/>
      <c r="L102" s="35">
        <v>870</v>
      </c>
      <c r="M102" s="30">
        <v>870</v>
      </c>
      <c r="N102" s="30"/>
      <c r="O102" s="104"/>
    </row>
    <row r="103" spans="1:15" s="10" customFormat="1" x14ac:dyDescent="0.25">
      <c r="A103" s="211"/>
      <c r="B103" s="42"/>
      <c r="C103" s="66" t="s">
        <v>219</v>
      </c>
      <c r="D103" s="35">
        <v>1240</v>
      </c>
      <c r="E103" s="30">
        <v>1240</v>
      </c>
      <c r="F103" s="30"/>
      <c r="G103" s="104"/>
      <c r="H103" s="35">
        <v>1240</v>
      </c>
      <c r="I103" s="30">
        <v>1240</v>
      </c>
      <c r="J103" s="30"/>
      <c r="K103" s="104"/>
      <c r="L103" s="35">
        <v>1240</v>
      </c>
      <c r="M103" s="30">
        <v>1240</v>
      </c>
      <c r="N103" s="30"/>
      <c r="O103" s="104"/>
    </row>
    <row r="104" spans="1:15" s="10" customFormat="1" x14ac:dyDescent="0.25">
      <c r="A104" s="211"/>
      <c r="B104" s="42"/>
      <c r="C104" s="66" t="s">
        <v>220</v>
      </c>
      <c r="D104" s="35">
        <v>2200</v>
      </c>
      <c r="E104" s="30">
        <v>2200</v>
      </c>
      <c r="F104" s="30"/>
      <c r="G104" s="104"/>
      <c r="H104" s="35">
        <v>2200</v>
      </c>
      <c r="I104" s="30">
        <v>2200</v>
      </c>
      <c r="J104" s="30"/>
      <c r="K104" s="104"/>
      <c r="L104" s="35">
        <v>2200</v>
      </c>
      <c r="M104" s="30">
        <v>2200</v>
      </c>
      <c r="N104" s="30"/>
      <c r="O104" s="104"/>
    </row>
    <row r="105" spans="1:15" s="10" customFormat="1" x14ac:dyDescent="0.25">
      <c r="A105" s="211"/>
      <c r="B105" s="42"/>
      <c r="C105" s="66" t="s">
        <v>221</v>
      </c>
      <c r="D105" s="35">
        <v>35160</v>
      </c>
      <c r="E105" s="30">
        <v>35160</v>
      </c>
      <c r="F105" s="30"/>
      <c r="G105" s="104"/>
      <c r="H105" s="35">
        <v>33170</v>
      </c>
      <c r="I105" s="30">
        <v>33170</v>
      </c>
      <c r="J105" s="30"/>
      <c r="K105" s="104"/>
      <c r="L105" s="35">
        <v>33170</v>
      </c>
      <c r="M105" s="30">
        <v>33170</v>
      </c>
      <c r="N105" s="30"/>
      <c r="O105" s="104"/>
    </row>
    <row r="106" spans="1:15" s="10" customFormat="1" x14ac:dyDescent="0.25">
      <c r="A106" s="211"/>
      <c r="B106" s="42"/>
      <c r="C106" s="66" t="s">
        <v>222</v>
      </c>
      <c r="D106" s="35">
        <v>4500</v>
      </c>
      <c r="E106" s="30">
        <v>4500</v>
      </c>
      <c r="F106" s="30"/>
      <c r="G106" s="104"/>
      <c r="H106" s="35">
        <v>2130</v>
      </c>
      <c r="I106" s="30">
        <v>2130</v>
      </c>
      <c r="J106" s="30"/>
      <c r="K106" s="104"/>
      <c r="L106" s="35">
        <v>2130</v>
      </c>
      <c r="M106" s="30">
        <v>2130</v>
      </c>
      <c r="N106" s="30"/>
      <c r="O106" s="104"/>
    </row>
    <row r="107" spans="1:15" s="10" customFormat="1" x14ac:dyDescent="0.25">
      <c r="A107" s="211"/>
      <c r="B107" s="42"/>
      <c r="C107" s="66" t="s">
        <v>223</v>
      </c>
      <c r="D107" s="35">
        <v>5000</v>
      </c>
      <c r="E107" s="30">
        <v>5000</v>
      </c>
      <c r="F107" s="30"/>
      <c r="G107" s="104"/>
      <c r="H107" s="35">
        <v>500</v>
      </c>
      <c r="I107" s="30">
        <v>500</v>
      </c>
      <c r="J107" s="30"/>
      <c r="K107" s="104"/>
      <c r="L107" s="35">
        <v>500</v>
      </c>
      <c r="M107" s="30">
        <v>500</v>
      </c>
      <c r="N107" s="30"/>
      <c r="O107" s="104"/>
    </row>
    <row r="108" spans="1:15" s="10" customFormat="1" x14ac:dyDescent="0.25">
      <c r="A108" s="211"/>
      <c r="B108" s="42"/>
      <c r="C108" s="66" t="s">
        <v>224</v>
      </c>
      <c r="D108" s="35">
        <v>18775</v>
      </c>
      <c r="E108" s="30">
        <v>18775</v>
      </c>
      <c r="F108" s="30"/>
      <c r="G108" s="104"/>
      <c r="H108" s="35">
        <v>21504</v>
      </c>
      <c r="I108" s="30">
        <v>21504</v>
      </c>
      <c r="J108" s="30"/>
      <c r="K108" s="104"/>
      <c r="L108" s="35">
        <v>21504</v>
      </c>
      <c r="M108" s="30">
        <v>21504</v>
      </c>
      <c r="N108" s="30"/>
      <c r="O108" s="104"/>
    </row>
    <row r="109" spans="1:15" s="10" customFormat="1" x14ac:dyDescent="0.25">
      <c r="A109" s="211"/>
      <c r="B109" s="42"/>
      <c r="C109" s="66" t="s">
        <v>225</v>
      </c>
      <c r="D109" s="35">
        <v>4800</v>
      </c>
      <c r="E109" s="30">
        <v>4800</v>
      </c>
      <c r="F109" s="30"/>
      <c r="G109" s="104"/>
      <c r="H109" s="35">
        <v>4800</v>
      </c>
      <c r="I109" s="30">
        <v>4800</v>
      </c>
      <c r="J109" s="30"/>
      <c r="K109" s="104"/>
      <c r="L109" s="35">
        <v>4800</v>
      </c>
      <c r="M109" s="30">
        <v>4800</v>
      </c>
      <c r="N109" s="30"/>
      <c r="O109" s="104"/>
    </row>
    <row r="110" spans="1:15" s="10" customFormat="1" x14ac:dyDescent="0.25">
      <c r="A110" s="211"/>
      <c r="B110" s="42"/>
      <c r="C110" s="66" t="s">
        <v>226</v>
      </c>
      <c r="D110" s="35">
        <v>6395</v>
      </c>
      <c r="E110" s="30">
        <v>6395</v>
      </c>
      <c r="F110" s="30"/>
      <c r="G110" s="104"/>
      <c r="H110" s="35">
        <v>6395</v>
      </c>
      <c r="I110" s="30">
        <v>6395</v>
      </c>
      <c r="J110" s="30"/>
      <c r="K110" s="104"/>
      <c r="L110" s="35">
        <v>6395</v>
      </c>
      <c r="M110" s="30">
        <v>6395</v>
      </c>
      <c r="N110" s="30"/>
      <c r="O110" s="104"/>
    </row>
    <row r="111" spans="1:15" s="10" customFormat="1" x14ac:dyDescent="0.25">
      <c r="A111" s="211"/>
      <c r="B111" s="42"/>
      <c r="C111" s="66" t="s">
        <v>227</v>
      </c>
      <c r="D111" s="35">
        <v>14589</v>
      </c>
      <c r="E111" s="30">
        <v>14589</v>
      </c>
      <c r="F111" s="30"/>
      <c r="G111" s="104"/>
      <c r="H111" s="35">
        <v>16265</v>
      </c>
      <c r="I111" s="30">
        <v>16265</v>
      </c>
      <c r="J111" s="30"/>
      <c r="K111" s="104"/>
      <c r="L111" s="35">
        <v>16265</v>
      </c>
      <c r="M111" s="30">
        <v>16265</v>
      </c>
      <c r="N111" s="30"/>
      <c r="O111" s="104"/>
    </row>
    <row r="112" spans="1:15" s="10" customFormat="1" x14ac:dyDescent="0.25">
      <c r="A112" s="211"/>
      <c r="B112" s="42"/>
      <c r="C112" s="66" t="s">
        <v>228</v>
      </c>
      <c r="D112" s="35"/>
      <c r="E112" s="30"/>
      <c r="F112" s="30"/>
      <c r="G112" s="104"/>
      <c r="H112" s="35"/>
      <c r="I112" s="30"/>
      <c r="J112" s="30"/>
      <c r="K112" s="104"/>
      <c r="L112" s="35"/>
      <c r="M112" s="30"/>
      <c r="N112" s="30"/>
      <c r="O112" s="104"/>
    </row>
    <row r="113" spans="1:15" s="10" customFormat="1" ht="30" x14ac:dyDescent="0.25">
      <c r="A113" s="211"/>
      <c r="B113" s="42"/>
      <c r="C113" s="62" t="s">
        <v>229</v>
      </c>
      <c r="D113" s="35">
        <v>62291</v>
      </c>
      <c r="E113" s="30">
        <v>62291</v>
      </c>
      <c r="F113" s="30"/>
      <c r="G113" s="104"/>
      <c r="H113" s="35">
        <v>24404</v>
      </c>
      <c r="I113" s="30">
        <v>24404</v>
      </c>
      <c r="J113" s="30"/>
      <c r="K113" s="104"/>
      <c r="L113" s="35">
        <v>24404</v>
      </c>
      <c r="M113" s="30">
        <v>24404</v>
      </c>
      <c r="N113" s="30"/>
      <c r="O113" s="104"/>
    </row>
    <row r="114" spans="1:15" s="10" customFormat="1" x14ac:dyDescent="0.25">
      <c r="A114" s="211"/>
      <c r="B114" s="42"/>
      <c r="C114" s="66" t="s">
        <v>230</v>
      </c>
      <c r="D114" s="35">
        <v>22656</v>
      </c>
      <c r="E114" s="30">
        <v>22656</v>
      </c>
      <c r="F114" s="30"/>
      <c r="G114" s="104"/>
      <c r="H114" s="35">
        <v>22656</v>
      </c>
      <c r="I114" s="30">
        <v>22656</v>
      </c>
      <c r="J114" s="30"/>
      <c r="K114" s="104"/>
      <c r="L114" s="35">
        <v>22656</v>
      </c>
      <c r="M114" s="30">
        <v>22656</v>
      </c>
      <c r="N114" s="30"/>
      <c r="O114" s="104"/>
    </row>
    <row r="115" spans="1:15" s="10" customFormat="1" x14ac:dyDescent="0.25">
      <c r="A115" s="211"/>
      <c r="B115" s="42"/>
      <c r="C115" s="66" t="s">
        <v>231</v>
      </c>
      <c r="D115" s="35">
        <v>57226</v>
      </c>
      <c r="E115" s="30">
        <v>57226</v>
      </c>
      <c r="F115" s="30"/>
      <c r="G115" s="104"/>
      <c r="H115" s="35">
        <v>57226</v>
      </c>
      <c r="I115" s="30">
        <v>57226</v>
      </c>
      <c r="J115" s="30"/>
      <c r="K115" s="104"/>
      <c r="L115" s="35">
        <v>57226</v>
      </c>
      <c r="M115" s="30">
        <v>57226</v>
      </c>
      <c r="N115" s="30"/>
      <c r="O115" s="104"/>
    </row>
    <row r="116" spans="1:15" s="10" customFormat="1" x14ac:dyDescent="0.25">
      <c r="A116" s="211"/>
      <c r="B116" s="42"/>
      <c r="C116" s="66" t="s">
        <v>502</v>
      </c>
      <c r="D116" s="35"/>
      <c r="E116" s="30"/>
      <c r="F116" s="30"/>
      <c r="G116" s="104"/>
      <c r="H116" s="35">
        <v>21272</v>
      </c>
      <c r="I116" s="30">
        <v>21272</v>
      </c>
      <c r="J116" s="30"/>
      <c r="K116" s="104"/>
      <c r="L116" s="35">
        <v>21272</v>
      </c>
      <c r="M116" s="30">
        <v>21272</v>
      </c>
      <c r="N116" s="30"/>
      <c r="O116" s="104"/>
    </row>
    <row r="117" spans="1:15" s="10" customFormat="1" ht="30" x14ac:dyDescent="0.25">
      <c r="A117" s="211"/>
      <c r="B117" s="42"/>
      <c r="C117" s="62" t="s">
        <v>232</v>
      </c>
      <c r="D117" s="35"/>
      <c r="E117" s="30"/>
      <c r="F117" s="30"/>
      <c r="G117" s="104"/>
      <c r="H117" s="35"/>
      <c r="I117" s="30"/>
      <c r="J117" s="30"/>
      <c r="K117" s="104"/>
      <c r="L117" s="35"/>
      <c r="M117" s="30"/>
      <c r="N117" s="30"/>
      <c r="O117" s="104"/>
    </row>
    <row r="118" spans="1:15" s="10" customFormat="1" x14ac:dyDescent="0.25">
      <c r="A118" s="211"/>
      <c r="B118" s="42"/>
      <c r="C118" s="66" t="s">
        <v>233</v>
      </c>
      <c r="D118" s="35">
        <v>1500</v>
      </c>
      <c r="E118" s="30">
        <v>1500</v>
      </c>
      <c r="F118" s="30"/>
      <c r="G118" s="104"/>
      <c r="H118" s="35">
        <v>1500</v>
      </c>
      <c r="I118" s="30">
        <v>1500</v>
      </c>
      <c r="J118" s="30"/>
      <c r="K118" s="104"/>
      <c r="L118" s="35">
        <v>1500</v>
      </c>
      <c r="M118" s="30">
        <v>1500</v>
      </c>
      <c r="N118" s="30"/>
      <c r="O118" s="104"/>
    </row>
    <row r="119" spans="1:15" s="10" customFormat="1" x14ac:dyDescent="0.25">
      <c r="A119" s="211"/>
      <c r="B119" s="42"/>
      <c r="C119" s="66" t="s">
        <v>234</v>
      </c>
      <c r="D119" s="35">
        <v>1800</v>
      </c>
      <c r="E119" s="30">
        <v>1800</v>
      </c>
      <c r="F119" s="30"/>
      <c r="G119" s="104"/>
      <c r="H119" s="35">
        <v>1800</v>
      </c>
      <c r="I119" s="30">
        <v>1800</v>
      </c>
      <c r="J119" s="30"/>
      <c r="K119" s="104"/>
      <c r="L119" s="35">
        <v>1800</v>
      </c>
      <c r="M119" s="30">
        <v>1800</v>
      </c>
      <c r="N119" s="30"/>
      <c r="O119" s="104"/>
    </row>
    <row r="120" spans="1:15" s="10" customFormat="1" x14ac:dyDescent="0.25">
      <c r="A120" s="211"/>
      <c r="B120" s="42"/>
      <c r="C120" s="66" t="s">
        <v>235</v>
      </c>
      <c r="D120" s="35">
        <v>3500</v>
      </c>
      <c r="E120" s="30">
        <v>3500</v>
      </c>
      <c r="F120" s="30"/>
      <c r="G120" s="104"/>
      <c r="H120" s="35">
        <v>3500</v>
      </c>
      <c r="I120" s="30">
        <v>3500</v>
      </c>
      <c r="J120" s="30"/>
      <c r="K120" s="104"/>
      <c r="L120" s="35">
        <v>3500</v>
      </c>
      <c r="M120" s="30">
        <v>3500</v>
      </c>
      <c r="N120" s="30"/>
      <c r="O120" s="104"/>
    </row>
    <row r="121" spans="1:15" s="10" customFormat="1" x14ac:dyDescent="0.25">
      <c r="A121" s="211"/>
      <c r="B121" s="42"/>
      <c r="C121" s="66" t="s">
        <v>236</v>
      </c>
      <c r="D121" s="35">
        <v>1000</v>
      </c>
      <c r="E121" s="30">
        <v>1000</v>
      </c>
      <c r="F121" s="30"/>
      <c r="G121" s="104"/>
      <c r="H121" s="35">
        <v>1000</v>
      </c>
      <c r="I121" s="30">
        <v>1000</v>
      </c>
      <c r="J121" s="30"/>
      <c r="K121" s="104"/>
      <c r="L121" s="35">
        <v>1000</v>
      </c>
      <c r="M121" s="30">
        <v>1000</v>
      </c>
      <c r="N121" s="30"/>
      <c r="O121" s="104"/>
    </row>
    <row r="122" spans="1:15" s="10" customFormat="1" x14ac:dyDescent="0.25">
      <c r="A122" s="211"/>
      <c r="B122" s="42"/>
      <c r="C122" s="66" t="s">
        <v>237</v>
      </c>
      <c r="D122" s="35">
        <v>260</v>
      </c>
      <c r="E122" s="30">
        <v>260</v>
      </c>
      <c r="F122" s="30"/>
      <c r="G122" s="104"/>
      <c r="H122" s="35">
        <v>260</v>
      </c>
      <c r="I122" s="30">
        <v>260</v>
      </c>
      <c r="J122" s="30"/>
      <c r="K122" s="104"/>
      <c r="L122" s="35">
        <v>260</v>
      </c>
      <c r="M122" s="30">
        <v>260</v>
      </c>
      <c r="N122" s="30"/>
      <c r="O122" s="104"/>
    </row>
    <row r="123" spans="1:15" s="10" customFormat="1" x14ac:dyDescent="0.25">
      <c r="A123" s="211"/>
      <c r="B123" s="42"/>
      <c r="C123" s="66" t="s">
        <v>238</v>
      </c>
      <c r="D123" s="35">
        <v>56485</v>
      </c>
      <c r="E123" s="30">
        <v>56485</v>
      </c>
      <c r="F123" s="30"/>
      <c r="G123" s="104"/>
      <c r="H123" s="35">
        <v>57770</v>
      </c>
      <c r="I123" s="30">
        <v>57770</v>
      </c>
      <c r="J123" s="30"/>
      <c r="K123" s="104"/>
      <c r="L123" s="35">
        <v>57770</v>
      </c>
      <c r="M123" s="30">
        <v>57770</v>
      </c>
      <c r="N123" s="30"/>
      <c r="O123" s="104"/>
    </row>
    <row r="124" spans="1:15" s="10" customFormat="1" x14ac:dyDescent="0.25">
      <c r="A124" s="211"/>
      <c r="B124" s="42"/>
      <c r="C124" s="66" t="s">
        <v>239</v>
      </c>
      <c r="D124" s="35">
        <v>500</v>
      </c>
      <c r="E124" s="30">
        <v>500</v>
      </c>
      <c r="F124" s="30"/>
      <c r="G124" s="104"/>
      <c r="H124" s="35">
        <v>500</v>
      </c>
      <c r="I124" s="30">
        <v>500</v>
      </c>
      <c r="J124" s="30"/>
      <c r="K124" s="104"/>
      <c r="L124" s="35">
        <v>500</v>
      </c>
      <c r="M124" s="30">
        <v>500</v>
      </c>
      <c r="N124" s="30"/>
      <c r="O124" s="104"/>
    </row>
    <row r="125" spans="1:15" s="10" customFormat="1" x14ac:dyDescent="0.25">
      <c r="A125" s="211"/>
      <c r="B125" s="42"/>
      <c r="C125" s="66" t="s">
        <v>240</v>
      </c>
      <c r="D125" s="35">
        <v>2500</v>
      </c>
      <c r="E125" s="30">
        <v>2500</v>
      </c>
      <c r="F125" s="30"/>
      <c r="G125" s="104"/>
      <c r="H125" s="35">
        <v>2500</v>
      </c>
      <c r="I125" s="30">
        <v>2500</v>
      </c>
      <c r="J125" s="30"/>
      <c r="K125" s="104"/>
      <c r="L125" s="35">
        <v>2500</v>
      </c>
      <c r="M125" s="30">
        <v>2500</v>
      </c>
      <c r="N125" s="30"/>
      <c r="O125" s="104"/>
    </row>
    <row r="126" spans="1:15" s="10" customFormat="1" x14ac:dyDescent="0.25">
      <c r="A126" s="211"/>
      <c r="B126" s="42"/>
      <c r="C126" s="66" t="s">
        <v>241</v>
      </c>
      <c r="D126" s="35">
        <v>5000</v>
      </c>
      <c r="E126" s="30">
        <v>5000</v>
      </c>
      <c r="F126" s="30"/>
      <c r="G126" s="104"/>
      <c r="H126" s="35">
        <v>2000</v>
      </c>
      <c r="I126" s="30">
        <v>2000</v>
      </c>
      <c r="J126" s="30"/>
      <c r="K126" s="104"/>
      <c r="L126" s="35">
        <v>2000</v>
      </c>
      <c r="M126" s="30">
        <v>2000</v>
      </c>
      <c r="N126" s="30"/>
      <c r="O126" s="104"/>
    </row>
    <row r="127" spans="1:15" s="10" customFormat="1" x14ac:dyDescent="0.25">
      <c r="A127" s="211"/>
      <c r="B127" s="42"/>
      <c r="C127" s="66" t="s">
        <v>242</v>
      </c>
      <c r="D127" s="35"/>
      <c r="E127" s="30"/>
      <c r="F127" s="30"/>
      <c r="G127" s="104"/>
      <c r="H127" s="35"/>
      <c r="I127" s="30"/>
      <c r="J127" s="30"/>
      <c r="K127" s="104"/>
      <c r="L127" s="35"/>
      <c r="M127" s="30"/>
      <c r="N127" s="30"/>
      <c r="O127" s="104"/>
    </row>
    <row r="128" spans="1:15" s="10" customFormat="1" x14ac:dyDescent="0.25">
      <c r="A128" s="211"/>
      <c r="B128" s="42"/>
      <c r="C128" s="66" t="s">
        <v>243</v>
      </c>
      <c r="D128" s="35">
        <v>7000</v>
      </c>
      <c r="E128" s="30">
        <v>7000</v>
      </c>
      <c r="F128" s="30"/>
      <c r="G128" s="104"/>
      <c r="H128" s="35">
        <v>7000</v>
      </c>
      <c r="I128" s="30">
        <v>7000</v>
      </c>
      <c r="J128" s="30"/>
      <c r="K128" s="104"/>
      <c r="L128" s="35">
        <v>7000</v>
      </c>
      <c r="M128" s="30">
        <v>7000</v>
      </c>
      <c r="N128" s="30"/>
      <c r="O128" s="104"/>
    </row>
    <row r="129" spans="1:15" s="10" customFormat="1" x14ac:dyDescent="0.25">
      <c r="A129" s="211"/>
      <c r="B129" s="42"/>
      <c r="C129" s="66" t="s">
        <v>244</v>
      </c>
      <c r="D129" s="35">
        <v>3600</v>
      </c>
      <c r="E129" s="30">
        <v>3600</v>
      </c>
      <c r="F129" s="30"/>
      <c r="G129" s="104"/>
      <c r="H129" s="35">
        <v>3600</v>
      </c>
      <c r="I129" s="30">
        <v>3600</v>
      </c>
      <c r="J129" s="30"/>
      <c r="K129" s="104"/>
      <c r="L129" s="35">
        <v>3600</v>
      </c>
      <c r="M129" s="30">
        <v>3600</v>
      </c>
      <c r="N129" s="30"/>
      <c r="O129" s="104"/>
    </row>
    <row r="130" spans="1:15" s="10" customFormat="1" ht="18.75" customHeight="1" x14ac:dyDescent="0.25">
      <c r="A130" s="211"/>
      <c r="B130" s="42"/>
      <c r="C130" s="66" t="s">
        <v>245</v>
      </c>
      <c r="D130" s="35">
        <v>2715</v>
      </c>
      <c r="E130" s="30">
        <v>2715</v>
      </c>
      <c r="F130" s="30"/>
      <c r="G130" s="104"/>
      <c r="H130" s="35">
        <v>2715</v>
      </c>
      <c r="I130" s="30">
        <v>2715</v>
      </c>
      <c r="J130" s="30"/>
      <c r="K130" s="104"/>
      <c r="L130" s="35">
        <v>2715</v>
      </c>
      <c r="M130" s="30">
        <v>2715</v>
      </c>
      <c r="N130" s="30"/>
      <c r="O130" s="104"/>
    </row>
    <row r="131" spans="1:15" s="10" customFormat="1" x14ac:dyDescent="0.25">
      <c r="A131" s="211"/>
      <c r="B131" s="42"/>
      <c r="C131" s="62" t="s">
        <v>246</v>
      </c>
      <c r="D131" s="83">
        <v>250</v>
      </c>
      <c r="E131" s="54"/>
      <c r="F131" s="54">
        <v>250</v>
      </c>
      <c r="G131" s="111"/>
      <c r="H131" s="83">
        <v>250</v>
      </c>
      <c r="I131" s="54"/>
      <c r="J131" s="54">
        <v>250</v>
      </c>
      <c r="K131" s="111"/>
      <c r="L131" s="83">
        <v>250</v>
      </c>
      <c r="M131" s="54"/>
      <c r="N131" s="54">
        <v>250</v>
      </c>
      <c r="O131" s="111"/>
    </row>
    <row r="132" spans="1:15" s="10" customFormat="1" x14ac:dyDescent="0.25">
      <c r="A132" s="211"/>
      <c r="B132" s="42"/>
      <c r="C132" s="62" t="s">
        <v>247</v>
      </c>
      <c r="D132" s="83">
        <v>17425</v>
      </c>
      <c r="E132" s="54"/>
      <c r="F132" s="54">
        <v>17425</v>
      </c>
      <c r="G132" s="111"/>
      <c r="H132" s="83">
        <v>18125</v>
      </c>
      <c r="I132" s="54"/>
      <c r="J132" s="54">
        <v>18125</v>
      </c>
      <c r="K132" s="111"/>
      <c r="L132" s="83">
        <v>18125</v>
      </c>
      <c r="M132" s="54"/>
      <c r="N132" s="54">
        <v>18125</v>
      </c>
      <c r="O132" s="111"/>
    </row>
    <row r="133" spans="1:15" s="10" customFormat="1" x14ac:dyDescent="0.25">
      <c r="A133" s="211"/>
      <c r="B133" s="42"/>
      <c r="C133" s="62" t="s">
        <v>248</v>
      </c>
      <c r="D133" s="83">
        <v>17648</v>
      </c>
      <c r="E133" s="54"/>
      <c r="F133" s="54">
        <v>17648</v>
      </c>
      <c r="G133" s="111"/>
      <c r="H133" s="83">
        <v>17648</v>
      </c>
      <c r="I133" s="54"/>
      <c r="J133" s="54">
        <v>17648</v>
      </c>
      <c r="K133" s="111"/>
      <c r="L133" s="83">
        <v>22648</v>
      </c>
      <c r="M133" s="54"/>
      <c r="N133" s="54">
        <v>22648</v>
      </c>
      <c r="O133" s="111"/>
    </row>
    <row r="134" spans="1:15" s="10" customFormat="1" x14ac:dyDescent="0.25">
      <c r="A134" s="211"/>
      <c r="B134" s="42"/>
      <c r="C134" s="62" t="s">
        <v>249</v>
      </c>
      <c r="D134" s="83">
        <v>1500</v>
      </c>
      <c r="E134" s="54"/>
      <c r="F134" s="54">
        <v>1500</v>
      </c>
      <c r="G134" s="111"/>
      <c r="H134" s="83">
        <v>1500</v>
      </c>
      <c r="I134" s="54"/>
      <c r="J134" s="54">
        <v>1500</v>
      </c>
      <c r="K134" s="111"/>
      <c r="L134" s="83">
        <v>1500</v>
      </c>
      <c r="M134" s="54"/>
      <c r="N134" s="54">
        <v>1500</v>
      </c>
      <c r="O134" s="111"/>
    </row>
    <row r="135" spans="1:15" s="10" customFormat="1" x14ac:dyDescent="0.25">
      <c r="A135" s="211"/>
      <c r="B135" s="42"/>
      <c r="C135" s="62" t="s">
        <v>250</v>
      </c>
      <c r="D135" s="83">
        <v>25726</v>
      </c>
      <c r="E135" s="54">
        <v>25726</v>
      </c>
      <c r="F135" s="54"/>
      <c r="G135" s="111"/>
      <c r="H135" s="83">
        <v>25726</v>
      </c>
      <c r="I135" s="54">
        <v>25726</v>
      </c>
      <c r="J135" s="54"/>
      <c r="K135" s="111"/>
      <c r="L135" s="83">
        <v>25726</v>
      </c>
      <c r="M135" s="54">
        <v>25726</v>
      </c>
      <c r="N135" s="54"/>
      <c r="O135" s="111"/>
    </row>
    <row r="136" spans="1:15" s="10" customFormat="1" x14ac:dyDescent="0.25">
      <c r="A136" s="211"/>
      <c r="B136" s="42"/>
      <c r="C136" s="62" t="s">
        <v>251</v>
      </c>
      <c r="D136" s="83">
        <v>45000</v>
      </c>
      <c r="E136" s="54"/>
      <c r="F136" s="54">
        <v>45000</v>
      </c>
      <c r="G136" s="111"/>
      <c r="H136" s="83">
        <v>45000</v>
      </c>
      <c r="I136" s="54"/>
      <c r="J136" s="54">
        <v>45000</v>
      </c>
      <c r="K136" s="111"/>
      <c r="L136" s="83">
        <v>45000</v>
      </c>
      <c r="M136" s="54"/>
      <c r="N136" s="54">
        <v>45000</v>
      </c>
      <c r="O136" s="111"/>
    </row>
    <row r="137" spans="1:15" s="10" customFormat="1" x14ac:dyDescent="0.25">
      <c r="A137" s="211"/>
      <c r="B137" s="42"/>
      <c r="C137" s="62" t="s">
        <v>252</v>
      </c>
      <c r="D137" s="83">
        <v>26000</v>
      </c>
      <c r="E137" s="54"/>
      <c r="F137" s="54">
        <v>26000</v>
      </c>
      <c r="G137" s="111"/>
      <c r="H137" s="83">
        <v>31000</v>
      </c>
      <c r="I137" s="54"/>
      <c r="J137" s="54">
        <v>31000</v>
      </c>
      <c r="K137" s="111"/>
      <c r="L137" s="83">
        <v>31000</v>
      </c>
      <c r="M137" s="54"/>
      <c r="N137" s="54">
        <v>31000</v>
      </c>
      <c r="O137" s="111"/>
    </row>
    <row r="138" spans="1:15" s="10" customFormat="1" x14ac:dyDescent="0.25">
      <c r="A138" s="211"/>
      <c r="B138" s="42"/>
      <c r="C138" s="62" t="s">
        <v>253</v>
      </c>
      <c r="D138" s="83">
        <v>2881</v>
      </c>
      <c r="E138" s="54"/>
      <c r="F138" s="54">
        <v>2881</v>
      </c>
      <c r="G138" s="111"/>
      <c r="H138" s="83">
        <v>1800</v>
      </c>
      <c r="I138" s="54"/>
      <c r="J138" s="54">
        <v>1800</v>
      </c>
      <c r="K138" s="111"/>
      <c r="L138" s="83">
        <v>1800</v>
      </c>
      <c r="M138" s="54"/>
      <c r="N138" s="54">
        <v>1800</v>
      </c>
      <c r="O138" s="111"/>
    </row>
    <row r="139" spans="1:15" s="10" customFormat="1" x14ac:dyDescent="0.25">
      <c r="A139" s="211"/>
      <c r="B139" s="42"/>
      <c r="C139" s="62" t="s">
        <v>254</v>
      </c>
      <c r="D139" s="83">
        <v>11976</v>
      </c>
      <c r="E139" s="54">
        <v>11976</v>
      </c>
      <c r="F139" s="54"/>
      <c r="G139" s="111"/>
      <c r="H139" s="83">
        <v>11976</v>
      </c>
      <c r="I139" s="54">
        <v>11976</v>
      </c>
      <c r="J139" s="54"/>
      <c r="K139" s="111"/>
      <c r="L139" s="83">
        <v>11976</v>
      </c>
      <c r="M139" s="54">
        <v>11976</v>
      </c>
      <c r="N139" s="54"/>
      <c r="O139" s="111"/>
    </row>
    <row r="140" spans="1:15" s="10" customFormat="1" ht="30" x14ac:dyDescent="0.25">
      <c r="A140" s="211"/>
      <c r="B140" s="42"/>
      <c r="C140" s="62" t="s">
        <v>255</v>
      </c>
      <c r="D140" s="35">
        <v>2000</v>
      </c>
      <c r="E140" s="30">
        <v>2000</v>
      </c>
      <c r="F140" s="30"/>
      <c r="G140" s="104"/>
      <c r="H140" s="35">
        <v>2000</v>
      </c>
      <c r="I140" s="30">
        <v>2000</v>
      </c>
      <c r="J140" s="30"/>
      <c r="K140" s="104"/>
      <c r="L140" s="35">
        <v>2000</v>
      </c>
      <c r="M140" s="30">
        <v>2000</v>
      </c>
      <c r="N140" s="30"/>
      <c r="O140" s="104"/>
    </row>
    <row r="141" spans="1:15" s="10" customFormat="1" x14ac:dyDescent="0.25">
      <c r="A141" s="211"/>
      <c r="B141" s="42"/>
      <c r="C141" s="62" t="s">
        <v>256</v>
      </c>
      <c r="D141" s="89">
        <v>23085</v>
      </c>
      <c r="E141" s="54">
        <v>23085</v>
      </c>
      <c r="F141" s="54"/>
      <c r="G141" s="111"/>
      <c r="H141" s="89">
        <v>0</v>
      </c>
      <c r="I141" s="54">
        <v>0</v>
      </c>
      <c r="J141" s="54"/>
      <c r="K141" s="111"/>
      <c r="L141" s="89">
        <v>0</v>
      </c>
      <c r="M141" s="54">
        <v>0</v>
      </c>
      <c r="N141" s="54"/>
      <c r="O141" s="111"/>
    </row>
    <row r="142" spans="1:15" s="10" customFormat="1" x14ac:dyDescent="0.25">
      <c r="A142" s="211"/>
      <c r="B142" s="42"/>
      <c r="C142" s="62" t="s">
        <v>257</v>
      </c>
      <c r="D142" s="89">
        <v>1715</v>
      </c>
      <c r="E142" s="54">
        <v>1715</v>
      </c>
      <c r="F142" s="54"/>
      <c r="G142" s="111"/>
      <c r="H142" s="89">
        <v>1715</v>
      </c>
      <c r="I142" s="54">
        <v>1715</v>
      </c>
      <c r="J142" s="54"/>
      <c r="K142" s="111"/>
      <c r="L142" s="89">
        <v>1715</v>
      </c>
      <c r="M142" s="54">
        <v>1715</v>
      </c>
      <c r="N142" s="54"/>
      <c r="O142" s="111"/>
    </row>
    <row r="143" spans="1:15" s="10" customFormat="1" x14ac:dyDescent="0.25">
      <c r="A143" s="211"/>
      <c r="B143" s="42"/>
      <c r="C143" s="62" t="s">
        <v>258</v>
      </c>
      <c r="D143" s="89">
        <v>1088</v>
      </c>
      <c r="E143" s="54">
        <v>1088</v>
      </c>
      <c r="F143" s="54"/>
      <c r="G143" s="111"/>
      <c r="H143" s="89">
        <v>1088</v>
      </c>
      <c r="I143" s="54">
        <v>1088</v>
      </c>
      <c r="J143" s="54"/>
      <c r="K143" s="111"/>
      <c r="L143" s="89">
        <v>1088</v>
      </c>
      <c r="M143" s="54">
        <v>1088</v>
      </c>
      <c r="N143" s="54"/>
      <c r="O143" s="111"/>
    </row>
    <row r="144" spans="1:15" s="10" customFormat="1" x14ac:dyDescent="0.25">
      <c r="A144" s="211"/>
      <c r="B144" s="42"/>
      <c r="C144" s="62" t="s">
        <v>259</v>
      </c>
      <c r="D144" s="89"/>
      <c r="E144" s="54"/>
      <c r="F144" s="54"/>
      <c r="G144" s="112"/>
      <c r="H144" s="89"/>
      <c r="I144" s="54"/>
      <c r="J144" s="54"/>
      <c r="K144" s="112"/>
      <c r="L144" s="89"/>
      <c r="M144" s="54"/>
      <c r="N144" s="54"/>
      <c r="O144" s="112"/>
    </row>
    <row r="145" spans="1:15" s="10" customFormat="1" x14ac:dyDescent="0.25">
      <c r="A145" s="211"/>
      <c r="B145" s="42"/>
      <c r="C145" s="62" t="s">
        <v>260</v>
      </c>
      <c r="D145" s="89">
        <v>7500</v>
      </c>
      <c r="E145" s="54"/>
      <c r="F145" s="54">
        <v>7500</v>
      </c>
      <c r="G145" s="112"/>
      <c r="H145" s="89">
        <v>7500</v>
      </c>
      <c r="I145" s="54"/>
      <c r="J145" s="54">
        <v>7500</v>
      </c>
      <c r="K145" s="112"/>
      <c r="L145" s="89">
        <v>7500</v>
      </c>
      <c r="M145" s="54"/>
      <c r="N145" s="54">
        <v>7500</v>
      </c>
      <c r="O145" s="112"/>
    </row>
    <row r="146" spans="1:15" s="10" customFormat="1" x14ac:dyDescent="0.25">
      <c r="A146" s="211"/>
      <c r="B146" s="42"/>
      <c r="C146" s="62" t="s">
        <v>261</v>
      </c>
      <c r="D146" s="89">
        <v>400</v>
      </c>
      <c r="E146" s="54"/>
      <c r="F146" s="54">
        <v>400</v>
      </c>
      <c r="G146" s="112"/>
      <c r="H146" s="89">
        <v>400</v>
      </c>
      <c r="I146" s="54"/>
      <c r="J146" s="54">
        <v>400</v>
      </c>
      <c r="K146" s="112"/>
      <c r="L146" s="89">
        <v>400</v>
      </c>
      <c r="M146" s="54"/>
      <c r="N146" s="54">
        <v>400</v>
      </c>
      <c r="O146" s="112"/>
    </row>
    <row r="147" spans="1:15" s="10" customFormat="1" x14ac:dyDescent="0.25">
      <c r="A147" s="211"/>
      <c r="B147" s="42"/>
      <c r="C147" s="62" t="s">
        <v>262</v>
      </c>
      <c r="D147" s="89">
        <v>1000</v>
      </c>
      <c r="E147" s="54">
        <v>1000</v>
      </c>
      <c r="F147" s="54"/>
      <c r="G147" s="112"/>
      <c r="H147" s="89">
        <v>1000</v>
      </c>
      <c r="I147" s="54">
        <v>1000</v>
      </c>
      <c r="J147" s="54"/>
      <c r="K147" s="112"/>
      <c r="L147" s="89">
        <v>1000</v>
      </c>
      <c r="M147" s="54">
        <v>1000</v>
      </c>
      <c r="N147" s="54"/>
      <c r="O147" s="112"/>
    </row>
    <row r="148" spans="1:15" s="10" customFormat="1" x14ac:dyDescent="0.25">
      <c r="A148" s="211"/>
      <c r="B148" s="42"/>
      <c r="C148" s="62" t="s">
        <v>263</v>
      </c>
      <c r="D148" s="89">
        <v>2000</v>
      </c>
      <c r="E148" s="54">
        <v>2000</v>
      </c>
      <c r="F148" s="54"/>
      <c r="G148" s="112"/>
      <c r="H148" s="89">
        <v>2000</v>
      </c>
      <c r="I148" s="54">
        <v>2000</v>
      </c>
      <c r="J148" s="54"/>
      <c r="K148" s="112"/>
      <c r="L148" s="89">
        <v>2000</v>
      </c>
      <c r="M148" s="54">
        <v>2000</v>
      </c>
      <c r="N148" s="54"/>
      <c r="O148" s="112"/>
    </row>
    <row r="149" spans="1:15" s="10" customFormat="1" x14ac:dyDescent="0.25">
      <c r="A149" s="211"/>
      <c r="B149" s="42"/>
      <c r="C149" s="62" t="s">
        <v>264</v>
      </c>
      <c r="D149" s="89">
        <v>1500</v>
      </c>
      <c r="E149" s="54">
        <v>1500</v>
      </c>
      <c r="F149" s="54"/>
      <c r="G149" s="112"/>
      <c r="H149" s="89">
        <v>1500</v>
      </c>
      <c r="I149" s="54">
        <v>1500</v>
      </c>
      <c r="J149" s="54"/>
      <c r="K149" s="112"/>
      <c r="L149" s="89">
        <v>1500</v>
      </c>
      <c r="M149" s="54">
        <v>1500</v>
      </c>
      <c r="N149" s="54"/>
      <c r="O149" s="112"/>
    </row>
    <row r="150" spans="1:15" s="10" customFormat="1" x14ac:dyDescent="0.25">
      <c r="A150" s="211"/>
      <c r="B150" s="42"/>
      <c r="C150" s="62" t="s">
        <v>265</v>
      </c>
      <c r="D150" s="89">
        <v>20000</v>
      </c>
      <c r="E150" s="54">
        <v>20000</v>
      </c>
      <c r="F150" s="54"/>
      <c r="G150" s="112"/>
      <c r="H150" s="89">
        <v>14120</v>
      </c>
      <c r="I150" s="54">
        <v>14120</v>
      </c>
      <c r="J150" s="54"/>
      <c r="K150" s="112"/>
      <c r="L150" s="89">
        <v>14120</v>
      </c>
      <c r="M150" s="54">
        <v>14120</v>
      </c>
      <c r="N150" s="54"/>
      <c r="O150" s="112"/>
    </row>
    <row r="151" spans="1:15" s="10" customFormat="1" x14ac:dyDescent="0.25">
      <c r="A151" s="211"/>
      <c r="B151" s="42"/>
      <c r="C151" s="62" t="s">
        <v>266</v>
      </c>
      <c r="D151" s="89"/>
      <c r="E151" s="54"/>
      <c r="F151" s="54"/>
      <c r="G151" s="112"/>
      <c r="H151" s="89"/>
      <c r="I151" s="54"/>
      <c r="J151" s="54"/>
      <c r="K151" s="112"/>
      <c r="L151" s="89"/>
      <c r="M151" s="54"/>
      <c r="N151" s="54"/>
      <c r="O151" s="112"/>
    </row>
    <row r="152" spans="1:15" s="10" customFormat="1" x14ac:dyDescent="0.25">
      <c r="A152" s="211"/>
      <c r="B152" s="42"/>
      <c r="C152" s="62" t="s">
        <v>415</v>
      </c>
      <c r="D152" s="89">
        <f>2783+17770</f>
        <v>20553</v>
      </c>
      <c r="E152" s="54">
        <v>20553</v>
      </c>
      <c r="F152" s="54"/>
      <c r="G152" s="112"/>
      <c r="H152" s="89">
        <v>22500</v>
      </c>
      <c r="I152" s="54">
        <v>22500</v>
      </c>
      <c r="J152" s="54"/>
      <c r="K152" s="112"/>
      <c r="L152" s="89">
        <v>21636</v>
      </c>
      <c r="M152" s="54">
        <v>21636</v>
      </c>
      <c r="N152" s="54"/>
      <c r="O152" s="112"/>
    </row>
    <row r="153" spans="1:15" s="10" customFormat="1" x14ac:dyDescent="0.25">
      <c r="A153" s="211"/>
      <c r="B153" s="42"/>
      <c r="C153" s="62" t="s">
        <v>416</v>
      </c>
      <c r="D153" s="89">
        <v>3397</v>
      </c>
      <c r="E153" s="54">
        <v>3397</v>
      </c>
      <c r="F153" s="54"/>
      <c r="G153" s="112"/>
      <c r="H153" s="89">
        <v>3397</v>
      </c>
      <c r="I153" s="54">
        <v>3397</v>
      </c>
      <c r="J153" s="54"/>
      <c r="K153" s="112"/>
      <c r="L153" s="89">
        <v>3397</v>
      </c>
      <c r="M153" s="54">
        <v>3397</v>
      </c>
      <c r="N153" s="54"/>
      <c r="O153" s="112"/>
    </row>
    <row r="154" spans="1:15" s="10" customFormat="1" x14ac:dyDescent="0.25">
      <c r="A154" s="211"/>
      <c r="B154" s="42"/>
      <c r="C154" s="62" t="s">
        <v>267</v>
      </c>
      <c r="D154" s="89">
        <v>7753</v>
      </c>
      <c r="E154" s="54">
        <v>7753</v>
      </c>
      <c r="F154" s="54"/>
      <c r="G154" s="112"/>
      <c r="H154" s="89">
        <v>7753</v>
      </c>
      <c r="I154" s="54">
        <v>7753</v>
      </c>
      <c r="J154" s="54"/>
      <c r="K154" s="112"/>
      <c r="L154" s="89">
        <v>7753</v>
      </c>
      <c r="M154" s="54">
        <v>7753</v>
      </c>
      <c r="N154" s="54"/>
      <c r="O154" s="112"/>
    </row>
    <row r="155" spans="1:15" s="10" customFormat="1" ht="30" x14ac:dyDescent="0.25">
      <c r="A155" s="211"/>
      <c r="B155" s="42"/>
      <c r="C155" s="62" t="s">
        <v>268</v>
      </c>
      <c r="D155" s="89">
        <v>3500</v>
      </c>
      <c r="E155" s="54">
        <v>3500</v>
      </c>
      <c r="F155" s="54"/>
      <c r="G155" s="112"/>
      <c r="H155" s="89">
        <v>3500</v>
      </c>
      <c r="I155" s="54">
        <v>3500</v>
      </c>
      <c r="J155" s="54"/>
      <c r="K155" s="112"/>
      <c r="L155" s="89">
        <v>3500</v>
      </c>
      <c r="M155" s="54">
        <v>3500</v>
      </c>
      <c r="N155" s="54"/>
      <c r="O155" s="112"/>
    </row>
    <row r="156" spans="1:15" s="10" customFormat="1" x14ac:dyDescent="0.25">
      <c r="A156" s="211"/>
      <c r="B156" s="42"/>
      <c r="C156" s="62" t="s">
        <v>269</v>
      </c>
      <c r="D156" s="89">
        <v>2500</v>
      </c>
      <c r="E156" s="54"/>
      <c r="F156" s="54">
        <v>2500</v>
      </c>
      <c r="G156" s="112"/>
      <c r="H156" s="89">
        <v>2500</v>
      </c>
      <c r="I156" s="54"/>
      <c r="J156" s="54">
        <v>2500</v>
      </c>
      <c r="K156" s="112"/>
      <c r="L156" s="89">
        <v>2500</v>
      </c>
      <c r="M156" s="54"/>
      <c r="N156" s="54">
        <v>2500</v>
      </c>
      <c r="O156" s="112"/>
    </row>
    <row r="157" spans="1:15" s="10" customFormat="1" x14ac:dyDescent="0.25">
      <c r="A157" s="211"/>
      <c r="B157" s="42"/>
      <c r="C157" s="62" t="s">
        <v>270</v>
      </c>
      <c r="D157" s="89">
        <v>3120</v>
      </c>
      <c r="E157" s="54"/>
      <c r="F157" s="54">
        <v>3120</v>
      </c>
      <c r="G157" s="112"/>
      <c r="H157" s="89">
        <v>3120</v>
      </c>
      <c r="I157" s="54"/>
      <c r="J157" s="54">
        <v>3120</v>
      </c>
      <c r="K157" s="112"/>
      <c r="L157" s="89">
        <v>3120</v>
      </c>
      <c r="M157" s="54"/>
      <c r="N157" s="54">
        <v>3120</v>
      </c>
      <c r="O157" s="112"/>
    </row>
    <row r="158" spans="1:15" s="10" customFormat="1" x14ac:dyDescent="0.25">
      <c r="A158" s="211"/>
      <c r="B158" s="42"/>
      <c r="C158" s="62" t="s">
        <v>271</v>
      </c>
      <c r="D158" s="89">
        <v>1245</v>
      </c>
      <c r="E158" s="54"/>
      <c r="F158" s="54">
        <v>1245</v>
      </c>
      <c r="G158" s="112"/>
      <c r="H158" s="89">
        <v>1245</v>
      </c>
      <c r="I158" s="54"/>
      <c r="J158" s="54">
        <v>1245</v>
      </c>
      <c r="K158" s="112"/>
      <c r="L158" s="89">
        <v>1245</v>
      </c>
      <c r="M158" s="54"/>
      <c r="N158" s="54">
        <v>1245</v>
      </c>
      <c r="O158" s="112"/>
    </row>
    <row r="159" spans="1:15" s="10" customFormat="1" x14ac:dyDescent="0.25">
      <c r="A159" s="211"/>
      <c r="B159" s="42"/>
      <c r="C159" s="62" t="s">
        <v>272</v>
      </c>
      <c r="D159" s="89">
        <v>5000</v>
      </c>
      <c r="E159" s="54">
        <v>5000</v>
      </c>
      <c r="F159" s="54"/>
      <c r="G159" s="112"/>
      <c r="H159" s="89">
        <v>0</v>
      </c>
      <c r="I159" s="54">
        <v>0</v>
      </c>
      <c r="J159" s="54"/>
      <c r="K159" s="112"/>
      <c r="L159" s="89">
        <v>0</v>
      </c>
      <c r="M159" s="54">
        <v>0</v>
      </c>
      <c r="N159" s="54"/>
      <c r="O159" s="112"/>
    </row>
    <row r="160" spans="1:15" s="10" customFormat="1" x14ac:dyDescent="0.25">
      <c r="A160" s="211"/>
      <c r="B160" s="42"/>
      <c r="C160" s="62" t="s">
        <v>273</v>
      </c>
      <c r="D160" s="89">
        <v>500</v>
      </c>
      <c r="E160" s="54"/>
      <c r="F160" s="54">
        <v>500</v>
      </c>
      <c r="G160" s="112"/>
      <c r="H160" s="89">
        <v>500</v>
      </c>
      <c r="I160" s="54"/>
      <c r="J160" s="54">
        <v>500</v>
      </c>
      <c r="K160" s="112"/>
      <c r="L160" s="89">
        <v>500</v>
      </c>
      <c r="M160" s="54"/>
      <c r="N160" s="54">
        <v>500</v>
      </c>
      <c r="O160" s="112"/>
    </row>
    <row r="161" spans="1:15" s="10" customFormat="1" x14ac:dyDescent="0.25">
      <c r="A161" s="211"/>
      <c r="B161" s="42"/>
      <c r="C161" s="62" t="s">
        <v>274</v>
      </c>
      <c r="D161" s="89">
        <v>3050</v>
      </c>
      <c r="E161" s="54"/>
      <c r="F161" s="54">
        <v>3050</v>
      </c>
      <c r="G161" s="112"/>
      <c r="H161" s="89">
        <v>3050</v>
      </c>
      <c r="I161" s="54"/>
      <c r="J161" s="54">
        <v>3050</v>
      </c>
      <c r="K161" s="112"/>
      <c r="L161" s="89">
        <v>3050</v>
      </c>
      <c r="M161" s="54"/>
      <c r="N161" s="54">
        <v>3050</v>
      </c>
      <c r="O161" s="112"/>
    </row>
    <row r="162" spans="1:15" s="10" customFormat="1" x14ac:dyDescent="0.25">
      <c r="A162" s="211"/>
      <c r="B162" s="42"/>
      <c r="C162" s="62" t="s">
        <v>275</v>
      </c>
      <c r="D162" s="89">
        <v>1270</v>
      </c>
      <c r="E162" s="54"/>
      <c r="F162" s="54">
        <v>1270</v>
      </c>
      <c r="G162" s="112"/>
      <c r="H162" s="89">
        <v>1270</v>
      </c>
      <c r="I162" s="54"/>
      <c r="J162" s="54">
        <v>1270</v>
      </c>
      <c r="K162" s="112"/>
      <c r="L162" s="89">
        <v>1270</v>
      </c>
      <c r="M162" s="54"/>
      <c r="N162" s="54">
        <v>1270</v>
      </c>
      <c r="O162" s="112"/>
    </row>
    <row r="163" spans="1:15" s="10" customFormat="1" x14ac:dyDescent="0.25">
      <c r="A163" s="211"/>
      <c r="B163" s="42"/>
      <c r="C163" s="62" t="s">
        <v>276</v>
      </c>
      <c r="D163" s="89">
        <v>3000</v>
      </c>
      <c r="E163" s="54">
        <v>3000</v>
      </c>
      <c r="F163" s="54"/>
      <c r="G163" s="112"/>
      <c r="H163" s="89">
        <v>4500</v>
      </c>
      <c r="I163" s="54">
        <v>4500</v>
      </c>
      <c r="J163" s="54"/>
      <c r="K163" s="112"/>
      <c r="L163" s="89">
        <v>4500</v>
      </c>
      <c r="M163" s="54">
        <v>4500</v>
      </c>
      <c r="N163" s="54"/>
      <c r="O163" s="112"/>
    </row>
    <row r="164" spans="1:15" s="10" customFormat="1" x14ac:dyDescent="0.25">
      <c r="A164" s="211"/>
      <c r="B164" s="42"/>
      <c r="C164" s="62" t="s">
        <v>277</v>
      </c>
      <c r="D164" s="89">
        <v>2000</v>
      </c>
      <c r="E164" s="54"/>
      <c r="F164" s="54">
        <v>2000</v>
      </c>
      <c r="G164" s="112"/>
      <c r="H164" s="89">
        <v>2000</v>
      </c>
      <c r="I164" s="54"/>
      <c r="J164" s="54">
        <v>2000</v>
      </c>
      <c r="K164" s="112"/>
      <c r="L164" s="89">
        <v>2000</v>
      </c>
      <c r="M164" s="54"/>
      <c r="N164" s="54">
        <v>2000</v>
      </c>
      <c r="O164" s="112"/>
    </row>
    <row r="165" spans="1:15" s="10" customFormat="1" x14ac:dyDescent="0.25">
      <c r="A165" s="211"/>
      <c r="B165" s="42"/>
      <c r="C165" s="62" t="s">
        <v>278</v>
      </c>
      <c r="D165" s="89">
        <v>500</v>
      </c>
      <c r="E165" s="54">
        <v>500</v>
      </c>
      <c r="F165" s="54"/>
      <c r="G165" s="112"/>
      <c r="H165" s="89">
        <v>500</v>
      </c>
      <c r="I165" s="54">
        <v>500</v>
      </c>
      <c r="J165" s="54"/>
      <c r="K165" s="112"/>
      <c r="L165" s="89">
        <v>500</v>
      </c>
      <c r="M165" s="54">
        <v>500</v>
      </c>
      <c r="N165" s="54"/>
      <c r="O165" s="112"/>
    </row>
    <row r="166" spans="1:15" s="10" customFormat="1" x14ac:dyDescent="0.25">
      <c r="A166" s="211"/>
      <c r="B166" s="42"/>
      <c r="C166" s="62" t="s">
        <v>279</v>
      </c>
      <c r="D166" s="89">
        <v>762</v>
      </c>
      <c r="E166" s="54">
        <v>762</v>
      </c>
      <c r="F166" s="54"/>
      <c r="G166" s="112"/>
      <c r="H166" s="89">
        <v>762</v>
      </c>
      <c r="I166" s="54">
        <v>762</v>
      </c>
      <c r="J166" s="54"/>
      <c r="K166" s="112"/>
      <c r="L166" s="89">
        <v>762</v>
      </c>
      <c r="M166" s="54">
        <v>762</v>
      </c>
      <c r="N166" s="54"/>
      <c r="O166" s="112"/>
    </row>
    <row r="167" spans="1:15" s="10" customFormat="1" x14ac:dyDescent="0.25">
      <c r="A167" s="211"/>
      <c r="B167" s="42"/>
      <c r="C167" s="62" t="s">
        <v>280</v>
      </c>
      <c r="D167" s="89">
        <v>3810</v>
      </c>
      <c r="E167" s="54">
        <v>3810</v>
      </c>
      <c r="F167" s="54"/>
      <c r="G167" s="112"/>
      <c r="H167" s="89">
        <v>3810</v>
      </c>
      <c r="I167" s="54">
        <v>3810</v>
      </c>
      <c r="J167" s="54"/>
      <c r="K167" s="112"/>
      <c r="L167" s="89">
        <v>3810</v>
      </c>
      <c r="M167" s="54">
        <v>3810</v>
      </c>
      <c r="N167" s="54"/>
      <c r="O167" s="112"/>
    </row>
    <row r="168" spans="1:15" s="10" customFormat="1" x14ac:dyDescent="0.25">
      <c r="A168" s="211"/>
      <c r="B168" s="42"/>
      <c r="C168" s="62" t="s">
        <v>281</v>
      </c>
      <c r="D168" s="89">
        <v>943</v>
      </c>
      <c r="E168" s="54">
        <v>943</v>
      </c>
      <c r="F168" s="54"/>
      <c r="G168" s="112"/>
      <c r="H168" s="89">
        <v>943</v>
      </c>
      <c r="I168" s="54">
        <v>943</v>
      </c>
      <c r="J168" s="54"/>
      <c r="K168" s="112"/>
      <c r="L168" s="89">
        <v>943</v>
      </c>
      <c r="M168" s="54">
        <v>943</v>
      </c>
      <c r="N168" s="54"/>
      <c r="O168" s="112"/>
    </row>
    <row r="169" spans="1:15" s="10" customFormat="1" x14ac:dyDescent="0.25">
      <c r="A169" s="211"/>
      <c r="B169" s="42"/>
      <c r="C169" s="62" t="s">
        <v>282</v>
      </c>
      <c r="D169" s="89">
        <v>2413</v>
      </c>
      <c r="E169" s="54">
        <v>2413</v>
      </c>
      <c r="F169" s="54"/>
      <c r="G169" s="112"/>
      <c r="H169" s="89">
        <v>2413</v>
      </c>
      <c r="I169" s="54">
        <v>2413</v>
      </c>
      <c r="J169" s="54"/>
      <c r="K169" s="112"/>
      <c r="L169" s="89">
        <v>2413</v>
      </c>
      <c r="M169" s="54">
        <v>2413</v>
      </c>
      <c r="N169" s="54"/>
      <c r="O169" s="112"/>
    </row>
    <row r="170" spans="1:15" s="10" customFormat="1" ht="30" x14ac:dyDescent="0.25">
      <c r="A170" s="211"/>
      <c r="B170" s="42"/>
      <c r="C170" s="62" t="s">
        <v>283</v>
      </c>
      <c r="D170" s="89">
        <v>1715</v>
      </c>
      <c r="E170" s="54">
        <v>1715</v>
      </c>
      <c r="F170" s="54"/>
      <c r="G170" s="112"/>
      <c r="H170" s="89">
        <v>1715</v>
      </c>
      <c r="I170" s="54">
        <v>1715</v>
      </c>
      <c r="J170" s="54"/>
      <c r="K170" s="112"/>
      <c r="L170" s="89">
        <v>1715</v>
      </c>
      <c r="M170" s="54">
        <v>1715</v>
      </c>
      <c r="N170" s="54"/>
      <c r="O170" s="112"/>
    </row>
    <row r="171" spans="1:15" s="10" customFormat="1" x14ac:dyDescent="0.25">
      <c r="A171" s="211"/>
      <c r="B171" s="42"/>
      <c r="C171" s="62" t="s">
        <v>284</v>
      </c>
      <c r="D171" s="89">
        <v>558</v>
      </c>
      <c r="E171" s="54">
        <v>558</v>
      </c>
      <c r="F171" s="54"/>
      <c r="G171" s="112"/>
      <c r="H171" s="89">
        <v>558</v>
      </c>
      <c r="I171" s="54">
        <v>558</v>
      </c>
      <c r="J171" s="54"/>
      <c r="K171" s="112"/>
      <c r="L171" s="89">
        <v>558</v>
      </c>
      <c r="M171" s="54">
        <v>558</v>
      </c>
      <c r="N171" s="54"/>
      <c r="O171" s="112"/>
    </row>
    <row r="172" spans="1:15" s="10" customFormat="1" x14ac:dyDescent="0.25">
      <c r="A172" s="211"/>
      <c r="B172" s="42"/>
      <c r="C172" s="62" t="s">
        <v>285</v>
      </c>
      <c r="D172" s="89">
        <v>1530</v>
      </c>
      <c r="E172" s="54">
        <v>1530</v>
      </c>
      <c r="F172" s="54"/>
      <c r="G172" s="112"/>
      <c r="H172" s="89">
        <v>1530</v>
      </c>
      <c r="I172" s="54">
        <v>1530</v>
      </c>
      <c r="J172" s="54"/>
      <c r="K172" s="112"/>
      <c r="L172" s="89">
        <v>1530</v>
      </c>
      <c r="M172" s="54">
        <v>1530</v>
      </c>
      <c r="N172" s="54"/>
      <c r="O172" s="112"/>
    </row>
    <row r="173" spans="1:15" s="10" customFormat="1" x14ac:dyDescent="0.25">
      <c r="A173" s="211"/>
      <c r="B173" s="42"/>
      <c r="C173" s="62" t="s">
        <v>286</v>
      </c>
      <c r="D173" s="89">
        <v>1270</v>
      </c>
      <c r="E173" s="54">
        <v>1270</v>
      </c>
      <c r="F173" s="54"/>
      <c r="G173" s="112"/>
      <c r="H173" s="89">
        <v>1270</v>
      </c>
      <c r="I173" s="54">
        <v>1270</v>
      </c>
      <c r="J173" s="54"/>
      <c r="K173" s="112"/>
      <c r="L173" s="89">
        <v>1270</v>
      </c>
      <c r="M173" s="54">
        <v>1270</v>
      </c>
      <c r="N173" s="54"/>
      <c r="O173" s="112"/>
    </row>
    <row r="174" spans="1:15" s="10" customFormat="1" x14ac:dyDescent="0.25">
      <c r="A174" s="211"/>
      <c r="B174" s="42"/>
      <c r="C174" s="62" t="s">
        <v>287</v>
      </c>
      <c r="D174" s="89">
        <v>2840</v>
      </c>
      <c r="E174" s="54">
        <v>2840</v>
      </c>
      <c r="F174" s="54"/>
      <c r="G174" s="112"/>
      <c r="H174" s="89">
        <v>2840</v>
      </c>
      <c r="I174" s="54">
        <v>2840</v>
      </c>
      <c r="J174" s="54"/>
      <c r="K174" s="112"/>
      <c r="L174" s="89">
        <v>2840</v>
      </c>
      <c r="M174" s="54">
        <v>2840</v>
      </c>
      <c r="N174" s="54"/>
      <c r="O174" s="112"/>
    </row>
    <row r="175" spans="1:15" s="10" customFormat="1" ht="30" x14ac:dyDescent="0.25">
      <c r="A175" s="211"/>
      <c r="B175" s="42"/>
      <c r="C175" s="62" t="s">
        <v>288</v>
      </c>
      <c r="D175" s="89">
        <v>3384</v>
      </c>
      <c r="E175" s="54">
        <v>3384</v>
      </c>
      <c r="F175" s="54"/>
      <c r="G175" s="112"/>
      <c r="H175" s="89">
        <v>3384</v>
      </c>
      <c r="I175" s="54">
        <v>3384</v>
      </c>
      <c r="J175" s="54"/>
      <c r="K175" s="112"/>
      <c r="L175" s="89">
        <v>3384</v>
      </c>
      <c r="M175" s="54">
        <v>3384</v>
      </c>
      <c r="N175" s="54"/>
      <c r="O175" s="112"/>
    </row>
    <row r="176" spans="1:15" s="10" customFormat="1" ht="30" x14ac:dyDescent="0.25">
      <c r="A176" s="211"/>
      <c r="B176" s="42"/>
      <c r="C176" s="62" t="s">
        <v>289</v>
      </c>
      <c r="D176" s="89">
        <v>1214</v>
      </c>
      <c r="E176" s="54"/>
      <c r="F176" s="54">
        <v>1214</v>
      </c>
      <c r="G176" s="112"/>
      <c r="H176" s="89">
        <v>1214</v>
      </c>
      <c r="I176" s="54"/>
      <c r="J176" s="54">
        <v>1214</v>
      </c>
      <c r="K176" s="112"/>
      <c r="L176" s="89">
        <v>1214</v>
      </c>
      <c r="M176" s="54"/>
      <c r="N176" s="54">
        <v>1214</v>
      </c>
      <c r="O176" s="112"/>
    </row>
    <row r="177" spans="1:15" s="10" customFormat="1" ht="30" x14ac:dyDescent="0.25">
      <c r="A177" s="211"/>
      <c r="B177" s="42"/>
      <c r="C177" s="62" t="s">
        <v>290</v>
      </c>
      <c r="D177" s="89">
        <v>1600</v>
      </c>
      <c r="E177" s="54">
        <v>1600</v>
      </c>
      <c r="F177" s="54"/>
      <c r="G177" s="112"/>
      <c r="H177" s="89">
        <v>0</v>
      </c>
      <c r="I177" s="54">
        <v>0</v>
      </c>
      <c r="J177" s="54"/>
      <c r="K177" s="112"/>
      <c r="L177" s="89">
        <v>0</v>
      </c>
      <c r="M177" s="54">
        <v>0</v>
      </c>
      <c r="N177" s="54"/>
      <c r="O177" s="112"/>
    </row>
    <row r="178" spans="1:15" s="10" customFormat="1" x14ac:dyDescent="0.25">
      <c r="A178" s="211"/>
      <c r="B178" s="42"/>
      <c r="C178" s="62" t="s">
        <v>291</v>
      </c>
      <c r="D178" s="89">
        <v>5000</v>
      </c>
      <c r="E178" s="54">
        <v>5000</v>
      </c>
      <c r="F178" s="54"/>
      <c r="G178" s="112"/>
      <c r="H178" s="89">
        <v>0</v>
      </c>
      <c r="I178" s="54">
        <v>0</v>
      </c>
      <c r="J178" s="54"/>
      <c r="K178" s="112"/>
      <c r="L178" s="89">
        <v>0</v>
      </c>
      <c r="M178" s="54">
        <v>0</v>
      </c>
      <c r="N178" s="54"/>
      <c r="O178" s="112"/>
    </row>
    <row r="179" spans="1:15" s="10" customFormat="1" x14ac:dyDescent="0.25">
      <c r="A179" s="211"/>
      <c r="B179" s="42"/>
      <c r="C179" s="62" t="s">
        <v>292</v>
      </c>
      <c r="D179" s="89">
        <v>3000</v>
      </c>
      <c r="E179" s="54"/>
      <c r="F179" s="54">
        <v>3000</v>
      </c>
      <c r="G179" s="112"/>
      <c r="H179" s="89">
        <v>3000</v>
      </c>
      <c r="I179" s="54"/>
      <c r="J179" s="54">
        <v>3000</v>
      </c>
      <c r="K179" s="112"/>
      <c r="L179" s="89">
        <v>3000</v>
      </c>
      <c r="M179" s="54"/>
      <c r="N179" s="54">
        <v>3000</v>
      </c>
      <c r="O179" s="112"/>
    </row>
    <row r="180" spans="1:15" s="10" customFormat="1" x14ac:dyDescent="0.25">
      <c r="A180" s="211"/>
      <c r="B180" s="42"/>
      <c r="C180" s="62" t="s">
        <v>293</v>
      </c>
      <c r="D180" s="89">
        <v>2500</v>
      </c>
      <c r="E180" s="54">
        <v>2500</v>
      </c>
      <c r="F180" s="54"/>
      <c r="G180" s="112"/>
      <c r="H180" s="89">
        <v>2500</v>
      </c>
      <c r="I180" s="54">
        <v>2500</v>
      </c>
      <c r="J180" s="54"/>
      <c r="K180" s="112"/>
      <c r="L180" s="89">
        <v>2500</v>
      </c>
      <c r="M180" s="54">
        <v>2500</v>
      </c>
      <c r="N180" s="54"/>
      <c r="O180" s="112"/>
    </row>
    <row r="181" spans="1:15" s="10" customFormat="1" x14ac:dyDescent="0.25">
      <c r="A181" s="211"/>
      <c r="B181" s="42"/>
      <c r="C181" s="62" t="s">
        <v>294</v>
      </c>
      <c r="D181" s="89">
        <v>1000</v>
      </c>
      <c r="E181" s="54">
        <v>1000</v>
      </c>
      <c r="F181" s="54"/>
      <c r="G181" s="112"/>
      <c r="H181" s="89">
        <v>1000</v>
      </c>
      <c r="I181" s="54">
        <v>1000</v>
      </c>
      <c r="J181" s="54"/>
      <c r="K181" s="112"/>
      <c r="L181" s="89">
        <v>1000</v>
      </c>
      <c r="M181" s="54">
        <v>1000</v>
      </c>
      <c r="N181" s="54"/>
      <c r="O181" s="112"/>
    </row>
    <row r="182" spans="1:15" s="10" customFormat="1" ht="30" x14ac:dyDescent="0.25">
      <c r="A182" s="211"/>
      <c r="B182" s="42"/>
      <c r="C182" s="62" t="s">
        <v>295</v>
      </c>
      <c r="D182" s="89">
        <v>2500</v>
      </c>
      <c r="E182" s="54">
        <v>2500</v>
      </c>
      <c r="F182" s="54"/>
      <c r="G182" s="112"/>
      <c r="H182" s="89">
        <v>0</v>
      </c>
      <c r="I182" s="54">
        <v>0</v>
      </c>
      <c r="J182" s="54"/>
      <c r="K182" s="112"/>
      <c r="L182" s="89">
        <v>0</v>
      </c>
      <c r="M182" s="54">
        <v>0</v>
      </c>
      <c r="N182" s="54"/>
      <c r="O182" s="112"/>
    </row>
    <row r="183" spans="1:15" s="10" customFormat="1" ht="30" x14ac:dyDescent="0.25">
      <c r="A183" s="211"/>
      <c r="B183" s="42"/>
      <c r="C183" s="62" t="s">
        <v>296</v>
      </c>
      <c r="D183" s="89">
        <v>671</v>
      </c>
      <c r="E183" s="54">
        <v>671</v>
      </c>
      <c r="F183" s="54"/>
      <c r="G183" s="112"/>
      <c r="H183" s="89">
        <v>671</v>
      </c>
      <c r="I183" s="54">
        <v>671</v>
      </c>
      <c r="J183" s="54"/>
      <c r="K183" s="112"/>
      <c r="L183" s="89">
        <v>671</v>
      </c>
      <c r="M183" s="54">
        <v>671</v>
      </c>
      <c r="N183" s="54"/>
      <c r="O183" s="112"/>
    </row>
    <row r="184" spans="1:15" s="10" customFormat="1" x14ac:dyDescent="0.25">
      <c r="A184" s="211"/>
      <c r="B184" s="42"/>
      <c r="C184" s="62" t="s">
        <v>297</v>
      </c>
      <c r="D184" s="89">
        <v>1245</v>
      </c>
      <c r="E184" s="54">
        <v>1245</v>
      </c>
      <c r="F184" s="54"/>
      <c r="G184" s="112"/>
      <c r="H184" s="89">
        <v>1245</v>
      </c>
      <c r="I184" s="54">
        <v>1245</v>
      </c>
      <c r="J184" s="54"/>
      <c r="K184" s="112"/>
      <c r="L184" s="89">
        <v>1245</v>
      </c>
      <c r="M184" s="54">
        <v>1245</v>
      </c>
      <c r="N184" s="54"/>
      <c r="O184" s="112"/>
    </row>
    <row r="185" spans="1:15" s="10" customFormat="1" ht="30" x14ac:dyDescent="0.25">
      <c r="A185" s="211"/>
      <c r="B185" s="42"/>
      <c r="C185" s="62" t="s">
        <v>298</v>
      </c>
      <c r="D185" s="89">
        <v>2000</v>
      </c>
      <c r="E185" s="54"/>
      <c r="F185" s="54">
        <v>2000</v>
      </c>
      <c r="G185" s="112"/>
      <c r="H185" s="89">
        <v>2000</v>
      </c>
      <c r="I185" s="54"/>
      <c r="J185" s="54">
        <v>2000</v>
      </c>
      <c r="K185" s="112"/>
      <c r="L185" s="89">
        <v>2000</v>
      </c>
      <c r="M185" s="54"/>
      <c r="N185" s="54">
        <v>2000</v>
      </c>
      <c r="O185" s="112"/>
    </row>
    <row r="186" spans="1:15" s="10" customFormat="1" x14ac:dyDescent="0.25">
      <c r="A186" s="211"/>
      <c r="B186" s="42"/>
      <c r="C186" s="62" t="s">
        <v>299</v>
      </c>
      <c r="D186" s="89">
        <v>2000</v>
      </c>
      <c r="E186" s="54">
        <v>2000</v>
      </c>
      <c r="F186" s="54"/>
      <c r="G186" s="112"/>
      <c r="H186" s="89">
        <v>2000</v>
      </c>
      <c r="I186" s="54">
        <v>2000</v>
      </c>
      <c r="J186" s="54"/>
      <c r="K186" s="112"/>
      <c r="L186" s="89">
        <v>2000</v>
      </c>
      <c r="M186" s="54">
        <v>2000</v>
      </c>
      <c r="N186" s="54"/>
      <c r="O186" s="112"/>
    </row>
    <row r="187" spans="1:15" s="10" customFormat="1" x14ac:dyDescent="0.25">
      <c r="A187" s="211"/>
      <c r="B187" s="42"/>
      <c r="C187" s="62" t="s">
        <v>300</v>
      </c>
      <c r="D187" s="89">
        <v>3000</v>
      </c>
      <c r="E187" s="54">
        <v>3000</v>
      </c>
      <c r="F187" s="54"/>
      <c r="G187" s="112"/>
      <c r="H187" s="89">
        <v>0</v>
      </c>
      <c r="I187" s="54">
        <v>0</v>
      </c>
      <c r="J187" s="54"/>
      <c r="K187" s="112"/>
      <c r="L187" s="89">
        <v>0</v>
      </c>
      <c r="M187" s="54">
        <v>0</v>
      </c>
      <c r="N187" s="54"/>
      <c r="O187" s="112"/>
    </row>
    <row r="188" spans="1:15" s="10" customFormat="1" x14ac:dyDescent="0.25">
      <c r="A188" s="211"/>
      <c r="B188" s="42"/>
      <c r="C188" s="62" t="s">
        <v>417</v>
      </c>
      <c r="D188" s="89">
        <v>500</v>
      </c>
      <c r="E188" s="54">
        <v>500</v>
      </c>
      <c r="F188" s="54"/>
      <c r="G188" s="112"/>
      <c r="H188" s="89">
        <v>0</v>
      </c>
      <c r="I188" s="54">
        <v>0</v>
      </c>
      <c r="J188" s="54"/>
      <c r="K188" s="112"/>
      <c r="L188" s="89">
        <v>0</v>
      </c>
      <c r="M188" s="54">
        <v>0</v>
      </c>
      <c r="N188" s="54"/>
      <c r="O188" s="112"/>
    </row>
    <row r="189" spans="1:15" s="10" customFormat="1" ht="45" x14ac:dyDescent="0.25">
      <c r="A189" s="211"/>
      <c r="B189" s="42"/>
      <c r="C189" s="62" t="s">
        <v>427</v>
      </c>
      <c r="D189" s="89"/>
      <c r="E189" s="54"/>
      <c r="F189" s="54"/>
      <c r="G189" s="165"/>
      <c r="H189" s="89">
        <v>6250</v>
      </c>
      <c r="I189" s="54">
        <v>6250</v>
      </c>
      <c r="J189" s="54"/>
      <c r="K189" s="165"/>
      <c r="L189" s="89">
        <v>6250</v>
      </c>
      <c r="M189" s="54">
        <v>6250</v>
      </c>
      <c r="N189" s="54"/>
      <c r="O189" s="165"/>
    </row>
    <row r="190" spans="1:15" s="10" customFormat="1" x14ac:dyDescent="0.25">
      <c r="A190" s="211"/>
      <c r="B190" s="42"/>
      <c r="C190" s="62" t="s">
        <v>428</v>
      </c>
      <c r="D190" s="89"/>
      <c r="E190" s="54"/>
      <c r="F190" s="54"/>
      <c r="G190" s="165"/>
      <c r="H190" s="89">
        <v>5842</v>
      </c>
      <c r="I190" s="54">
        <v>5842</v>
      </c>
      <c r="J190" s="54"/>
      <c r="K190" s="165"/>
      <c r="L190" s="89">
        <v>5842</v>
      </c>
      <c r="M190" s="54">
        <v>5842</v>
      </c>
      <c r="N190" s="54"/>
      <c r="O190" s="165"/>
    </row>
    <row r="191" spans="1:15" s="10" customFormat="1" x14ac:dyDescent="0.25">
      <c r="A191" s="211"/>
      <c r="B191" s="42"/>
      <c r="C191" s="62" t="s">
        <v>429</v>
      </c>
      <c r="D191" s="89"/>
      <c r="E191" s="54"/>
      <c r="F191" s="54"/>
      <c r="G191" s="165"/>
      <c r="H191" s="89">
        <v>2096</v>
      </c>
      <c r="I191" s="54">
        <v>2096</v>
      </c>
      <c r="J191" s="54"/>
      <c r="K191" s="165"/>
      <c r="L191" s="89">
        <v>2096</v>
      </c>
      <c r="M191" s="54">
        <v>2096</v>
      </c>
      <c r="N191" s="54"/>
      <c r="O191" s="165"/>
    </row>
    <row r="192" spans="1:15" s="10" customFormat="1" x14ac:dyDescent="0.25">
      <c r="A192" s="211"/>
      <c r="B192" s="42"/>
      <c r="C192" s="62" t="s">
        <v>430</v>
      </c>
      <c r="D192" s="89"/>
      <c r="E192" s="54"/>
      <c r="F192" s="54"/>
      <c r="G192" s="165"/>
      <c r="H192" s="89">
        <v>180</v>
      </c>
      <c r="I192" s="54">
        <v>180</v>
      </c>
      <c r="J192" s="54"/>
      <c r="K192" s="165"/>
      <c r="L192" s="89">
        <v>180</v>
      </c>
      <c r="M192" s="54">
        <v>180</v>
      </c>
      <c r="N192" s="54"/>
      <c r="O192" s="165"/>
    </row>
    <row r="193" spans="1:15" s="10" customFormat="1" x14ac:dyDescent="0.25">
      <c r="A193" s="211"/>
      <c r="B193" s="42"/>
      <c r="C193" s="62" t="s">
        <v>431</v>
      </c>
      <c r="D193" s="89"/>
      <c r="E193" s="54"/>
      <c r="F193" s="54"/>
      <c r="G193" s="165"/>
      <c r="H193" s="89">
        <v>500</v>
      </c>
      <c r="I193" s="54">
        <v>500</v>
      </c>
      <c r="J193" s="54"/>
      <c r="K193" s="165"/>
      <c r="L193" s="89">
        <v>500</v>
      </c>
      <c r="M193" s="54">
        <v>500</v>
      </c>
      <c r="N193" s="54"/>
      <c r="O193" s="165"/>
    </row>
    <row r="194" spans="1:15" s="10" customFormat="1" x14ac:dyDescent="0.25">
      <c r="A194" s="211"/>
      <c r="B194" s="42"/>
      <c r="C194" s="62" t="s">
        <v>477</v>
      </c>
      <c r="D194" s="89"/>
      <c r="E194" s="54"/>
      <c r="F194" s="54"/>
      <c r="G194" s="165"/>
      <c r="H194" s="89">
        <v>500</v>
      </c>
      <c r="I194" s="54">
        <v>500</v>
      </c>
      <c r="J194" s="54"/>
      <c r="K194" s="165"/>
      <c r="L194" s="89">
        <v>500</v>
      </c>
      <c r="M194" s="54">
        <v>500</v>
      </c>
      <c r="N194" s="54"/>
      <c r="O194" s="165"/>
    </row>
    <row r="195" spans="1:15" s="10" customFormat="1" x14ac:dyDescent="0.25">
      <c r="A195" s="211"/>
      <c r="B195" s="42"/>
      <c r="C195" s="62" t="s">
        <v>476</v>
      </c>
      <c r="D195" s="89"/>
      <c r="E195" s="54"/>
      <c r="F195" s="54"/>
      <c r="G195" s="165"/>
      <c r="H195" s="89">
        <v>1000</v>
      </c>
      <c r="I195" s="54">
        <v>1000</v>
      </c>
      <c r="J195" s="54"/>
      <c r="K195" s="165"/>
      <c r="L195" s="89">
        <v>1000</v>
      </c>
      <c r="M195" s="54">
        <v>1000</v>
      </c>
      <c r="N195" s="54"/>
      <c r="O195" s="165"/>
    </row>
    <row r="196" spans="1:15" s="10" customFormat="1" x14ac:dyDescent="0.25">
      <c r="A196" s="211"/>
      <c r="B196" s="42"/>
      <c r="C196" s="62" t="s">
        <v>475</v>
      </c>
      <c r="D196" s="89"/>
      <c r="E196" s="54"/>
      <c r="F196" s="54"/>
      <c r="G196" s="165"/>
      <c r="H196" s="89">
        <v>490</v>
      </c>
      <c r="I196" s="54">
        <v>490</v>
      </c>
      <c r="J196" s="54"/>
      <c r="K196" s="165"/>
      <c r="L196" s="89">
        <v>490</v>
      </c>
      <c r="M196" s="54">
        <v>490</v>
      </c>
      <c r="N196" s="54"/>
      <c r="O196" s="165"/>
    </row>
    <row r="197" spans="1:15" s="10" customFormat="1" x14ac:dyDescent="0.25">
      <c r="A197" s="211"/>
      <c r="B197" s="42"/>
      <c r="C197" s="62" t="s">
        <v>474</v>
      </c>
      <c r="D197" s="89"/>
      <c r="E197" s="54"/>
      <c r="F197" s="54"/>
      <c r="G197" s="165"/>
      <c r="H197" s="89">
        <v>360</v>
      </c>
      <c r="I197" s="54">
        <v>360</v>
      </c>
      <c r="J197" s="54"/>
      <c r="K197" s="165"/>
      <c r="L197" s="89">
        <v>360</v>
      </c>
      <c r="M197" s="54">
        <v>360</v>
      </c>
      <c r="N197" s="54"/>
      <c r="O197" s="165"/>
    </row>
    <row r="198" spans="1:15" s="10" customFormat="1" ht="30" x14ac:dyDescent="0.25">
      <c r="A198" s="211"/>
      <c r="B198" s="42"/>
      <c r="C198" s="62" t="s">
        <v>503</v>
      </c>
      <c r="D198" s="89"/>
      <c r="E198" s="54"/>
      <c r="F198" s="54"/>
      <c r="G198" s="165"/>
      <c r="H198" s="89">
        <v>6343</v>
      </c>
      <c r="I198" s="54">
        <v>6343</v>
      </c>
      <c r="J198" s="54"/>
      <c r="K198" s="165"/>
      <c r="L198" s="89">
        <v>6343</v>
      </c>
      <c r="M198" s="54">
        <v>6343</v>
      </c>
      <c r="N198" s="54"/>
      <c r="O198" s="165"/>
    </row>
    <row r="199" spans="1:15" s="10" customFormat="1" x14ac:dyDescent="0.25">
      <c r="A199" s="211"/>
      <c r="B199" s="42"/>
      <c r="C199" s="62" t="s">
        <v>504</v>
      </c>
      <c r="D199" s="89"/>
      <c r="E199" s="54"/>
      <c r="F199" s="54"/>
      <c r="G199" s="165"/>
      <c r="H199" s="89">
        <v>704</v>
      </c>
      <c r="I199" s="54">
        <v>704</v>
      </c>
      <c r="J199" s="54"/>
      <c r="K199" s="165"/>
      <c r="L199" s="89">
        <v>704</v>
      </c>
      <c r="M199" s="54">
        <v>704</v>
      </c>
      <c r="N199" s="54"/>
      <c r="O199" s="165"/>
    </row>
    <row r="200" spans="1:15" s="10" customFormat="1" x14ac:dyDescent="0.25">
      <c r="A200" s="211"/>
      <c r="B200" s="42"/>
      <c r="C200" s="62" t="s">
        <v>505</v>
      </c>
      <c r="D200" s="89"/>
      <c r="E200" s="54"/>
      <c r="F200" s="54"/>
      <c r="G200" s="165"/>
      <c r="H200" s="89">
        <v>1990</v>
      </c>
      <c r="I200" s="54">
        <v>1990</v>
      </c>
      <c r="J200" s="54"/>
      <c r="K200" s="165"/>
      <c r="L200" s="89">
        <v>1990</v>
      </c>
      <c r="M200" s="54">
        <v>1990</v>
      </c>
      <c r="N200" s="54"/>
      <c r="O200" s="165"/>
    </row>
    <row r="201" spans="1:15" s="10" customFormat="1" ht="30" x14ac:dyDescent="0.25">
      <c r="A201" s="211"/>
      <c r="B201" s="42"/>
      <c r="C201" s="62" t="s">
        <v>506</v>
      </c>
      <c r="D201" s="89"/>
      <c r="E201" s="54"/>
      <c r="F201" s="54"/>
      <c r="G201" s="165"/>
      <c r="H201" s="89">
        <v>2513</v>
      </c>
      <c r="I201" s="54">
        <v>2513</v>
      </c>
      <c r="J201" s="54"/>
      <c r="K201" s="165"/>
      <c r="L201" s="89">
        <v>2513</v>
      </c>
      <c r="M201" s="54">
        <v>2513</v>
      </c>
      <c r="N201" s="54"/>
      <c r="O201" s="165"/>
    </row>
    <row r="202" spans="1:15" s="10" customFormat="1" ht="30" x14ac:dyDescent="0.25">
      <c r="A202" s="211"/>
      <c r="B202" s="42"/>
      <c r="C202" s="62" t="s">
        <v>507</v>
      </c>
      <c r="D202" s="89"/>
      <c r="E202" s="54"/>
      <c r="F202" s="54"/>
      <c r="G202" s="165"/>
      <c r="H202" s="89">
        <v>1037</v>
      </c>
      <c r="I202" s="54">
        <v>1037</v>
      </c>
      <c r="J202" s="54"/>
      <c r="K202" s="165"/>
      <c r="L202" s="89">
        <v>1037</v>
      </c>
      <c r="M202" s="54">
        <v>1037</v>
      </c>
      <c r="N202" s="54"/>
      <c r="O202" s="165"/>
    </row>
    <row r="203" spans="1:15" s="10" customFormat="1" ht="30" customHeight="1" x14ac:dyDescent="0.25">
      <c r="A203" s="211"/>
      <c r="B203" s="42"/>
      <c r="C203" s="62" t="s">
        <v>508</v>
      </c>
      <c r="D203" s="89"/>
      <c r="E203" s="54"/>
      <c r="F203" s="54"/>
      <c r="G203" s="165"/>
      <c r="H203" s="89">
        <v>3150</v>
      </c>
      <c r="I203" s="54">
        <v>3150</v>
      </c>
      <c r="J203" s="54"/>
      <c r="K203" s="165"/>
      <c r="L203" s="89">
        <v>3150</v>
      </c>
      <c r="M203" s="54">
        <v>3150</v>
      </c>
      <c r="N203" s="54"/>
      <c r="O203" s="165"/>
    </row>
    <row r="204" spans="1:15" s="10" customFormat="1" ht="30.75" customHeight="1" x14ac:dyDescent="0.25">
      <c r="A204" s="211"/>
      <c r="B204" s="42"/>
      <c r="C204" s="62" t="s">
        <v>509</v>
      </c>
      <c r="D204" s="89"/>
      <c r="E204" s="54"/>
      <c r="F204" s="54"/>
      <c r="G204" s="165"/>
      <c r="H204" s="89">
        <v>3288</v>
      </c>
      <c r="I204" s="54">
        <v>3288</v>
      </c>
      <c r="J204" s="54"/>
      <c r="K204" s="165"/>
      <c r="L204" s="89">
        <v>3288</v>
      </c>
      <c r="M204" s="54">
        <v>3288</v>
      </c>
      <c r="N204" s="54"/>
      <c r="O204" s="165"/>
    </row>
    <row r="205" spans="1:15" s="10" customFormat="1" ht="45" x14ac:dyDescent="0.25">
      <c r="A205" s="211"/>
      <c r="B205" s="42"/>
      <c r="C205" s="62" t="s">
        <v>510</v>
      </c>
      <c r="D205" s="89"/>
      <c r="E205" s="54"/>
      <c r="F205" s="54"/>
      <c r="G205" s="165"/>
      <c r="H205" s="89">
        <v>9562</v>
      </c>
      <c r="I205" s="54">
        <v>9562</v>
      </c>
      <c r="J205" s="54"/>
      <c r="K205" s="165"/>
      <c r="L205" s="89">
        <v>9562</v>
      </c>
      <c r="M205" s="54">
        <v>9562</v>
      </c>
      <c r="N205" s="54"/>
      <c r="O205" s="165"/>
    </row>
    <row r="206" spans="1:15" s="10" customFormat="1" ht="30" x14ac:dyDescent="0.25">
      <c r="A206" s="211"/>
      <c r="B206" s="42"/>
      <c r="C206" s="62" t="s">
        <v>511</v>
      </c>
      <c r="D206" s="89"/>
      <c r="E206" s="54"/>
      <c r="F206" s="54"/>
      <c r="G206" s="165"/>
      <c r="H206" s="89">
        <v>1000</v>
      </c>
      <c r="I206" s="54"/>
      <c r="J206" s="54">
        <v>1000</v>
      </c>
      <c r="K206" s="165"/>
      <c r="L206" s="89">
        <v>1000</v>
      </c>
      <c r="M206" s="54"/>
      <c r="N206" s="54">
        <v>1000</v>
      </c>
      <c r="O206" s="165"/>
    </row>
    <row r="207" spans="1:15" s="10" customFormat="1" x14ac:dyDescent="0.25">
      <c r="A207" s="211"/>
      <c r="B207" s="42"/>
      <c r="C207" s="62" t="s">
        <v>512</v>
      </c>
      <c r="D207" s="89"/>
      <c r="E207" s="54"/>
      <c r="F207" s="54"/>
      <c r="G207" s="165"/>
      <c r="H207" s="89">
        <v>1787</v>
      </c>
      <c r="I207" s="54">
        <v>1787</v>
      </c>
      <c r="J207" s="54"/>
      <c r="K207" s="165"/>
      <c r="L207" s="89">
        <v>1787</v>
      </c>
      <c r="M207" s="54">
        <v>1787</v>
      </c>
      <c r="N207" s="54"/>
      <c r="O207" s="165"/>
    </row>
    <row r="208" spans="1:15" s="10" customFormat="1" x14ac:dyDescent="0.25">
      <c r="A208" s="211"/>
      <c r="B208" s="42"/>
      <c r="C208" s="85" t="s">
        <v>64</v>
      </c>
      <c r="D208" s="92">
        <f>SUM(D100:D188)</f>
        <v>637299</v>
      </c>
      <c r="E208" s="44">
        <f>SUM(E100:E188)</f>
        <v>496796</v>
      </c>
      <c r="F208" s="44">
        <f>SUM(F100:F188)</f>
        <v>140503</v>
      </c>
      <c r="G208" s="221">
        <f>SUM(G100:G188)</f>
        <v>0</v>
      </c>
      <c r="H208" s="92">
        <f t="shared" ref="H208:O208" si="11">SUM(H100:H207)</f>
        <v>624607</v>
      </c>
      <c r="I208" s="44">
        <f t="shared" si="11"/>
        <v>478485</v>
      </c>
      <c r="J208" s="44">
        <f t="shared" si="11"/>
        <v>146122</v>
      </c>
      <c r="K208" s="221">
        <f t="shared" si="11"/>
        <v>0</v>
      </c>
      <c r="L208" s="92">
        <f t="shared" si="11"/>
        <v>628606</v>
      </c>
      <c r="M208" s="44">
        <f t="shared" si="11"/>
        <v>477621</v>
      </c>
      <c r="N208" s="44">
        <f t="shared" si="11"/>
        <v>150985</v>
      </c>
      <c r="O208" s="221">
        <f t="shared" si="11"/>
        <v>0</v>
      </c>
    </row>
    <row r="209" spans="1:15" s="10" customFormat="1" x14ac:dyDescent="0.25">
      <c r="A209" s="211"/>
      <c r="B209" s="42"/>
      <c r="C209" s="85"/>
      <c r="D209" s="222"/>
      <c r="E209" s="84"/>
      <c r="F209" s="84"/>
      <c r="G209" s="113"/>
      <c r="H209" s="222"/>
      <c r="I209" s="84"/>
      <c r="J209" s="84"/>
      <c r="K209" s="223"/>
      <c r="L209" s="222"/>
      <c r="M209" s="84"/>
      <c r="N209" s="84"/>
      <c r="O209" s="223"/>
    </row>
    <row r="210" spans="1:15" s="10" customFormat="1" x14ac:dyDescent="0.25">
      <c r="A210" s="211"/>
      <c r="B210" s="42" t="s">
        <v>30</v>
      </c>
      <c r="C210" s="66" t="s">
        <v>79</v>
      </c>
      <c r="D210" s="81"/>
      <c r="E210" s="84"/>
      <c r="F210" s="84"/>
      <c r="G210" s="113"/>
      <c r="H210" s="81"/>
      <c r="I210" s="84"/>
      <c r="J210" s="84"/>
      <c r="K210" s="113"/>
      <c r="L210" s="81"/>
      <c r="M210" s="84"/>
      <c r="N210" s="84"/>
      <c r="O210" s="113"/>
    </row>
    <row r="211" spans="1:15" s="117" customFormat="1" x14ac:dyDescent="0.25">
      <c r="A211" s="224"/>
      <c r="B211" s="42"/>
      <c r="C211" s="62" t="s">
        <v>172</v>
      </c>
      <c r="D211" s="35"/>
      <c r="E211" s="30"/>
      <c r="F211" s="30"/>
      <c r="G211" s="104"/>
      <c r="H211" s="35"/>
      <c r="I211" s="30"/>
      <c r="J211" s="30"/>
      <c r="K211" s="104"/>
      <c r="L211" s="35"/>
      <c r="M211" s="30"/>
      <c r="N211" s="30"/>
      <c r="O211" s="104"/>
    </row>
    <row r="212" spans="1:15" s="117" customFormat="1" x14ac:dyDescent="0.25">
      <c r="A212" s="224"/>
      <c r="B212" s="42"/>
      <c r="C212" s="62" t="s">
        <v>173</v>
      </c>
      <c r="D212" s="35">
        <v>10000</v>
      </c>
      <c r="E212" s="30"/>
      <c r="F212" s="30"/>
      <c r="G212" s="110">
        <v>10000</v>
      </c>
      <c r="H212" s="35">
        <v>10000</v>
      </c>
      <c r="I212" s="30"/>
      <c r="J212" s="30"/>
      <c r="K212" s="110">
        <v>10000</v>
      </c>
      <c r="L212" s="35">
        <v>10000</v>
      </c>
      <c r="M212" s="30"/>
      <c r="N212" s="30"/>
      <c r="O212" s="110">
        <v>10000</v>
      </c>
    </row>
    <row r="213" spans="1:15" s="117" customFormat="1" ht="30" x14ac:dyDescent="0.25">
      <c r="A213" s="224"/>
      <c r="B213" s="42"/>
      <c r="C213" s="62" t="s">
        <v>174</v>
      </c>
      <c r="D213" s="35">
        <v>1000</v>
      </c>
      <c r="E213" s="30"/>
      <c r="F213" s="30"/>
      <c r="G213" s="110">
        <v>1000</v>
      </c>
      <c r="H213" s="35">
        <v>1000</v>
      </c>
      <c r="I213" s="30"/>
      <c r="J213" s="30"/>
      <c r="K213" s="110">
        <v>1000</v>
      </c>
      <c r="L213" s="35">
        <v>1000</v>
      </c>
      <c r="M213" s="30"/>
      <c r="N213" s="30"/>
      <c r="O213" s="110">
        <v>1000</v>
      </c>
    </row>
    <row r="214" spans="1:15" s="117" customFormat="1" x14ac:dyDescent="0.25">
      <c r="A214" s="224"/>
      <c r="B214" s="42"/>
      <c r="C214" s="62" t="s">
        <v>175</v>
      </c>
      <c r="D214" s="35">
        <v>400</v>
      </c>
      <c r="E214" s="30"/>
      <c r="F214" s="30"/>
      <c r="G214" s="110">
        <v>400</v>
      </c>
      <c r="H214" s="35">
        <v>1500</v>
      </c>
      <c r="I214" s="30"/>
      <c r="J214" s="30"/>
      <c r="K214" s="110">
        <v>1500</v>
      </c>
      <c r="L214" s="35">
        <v>1500</v>
      </c>
      <c r="M214" s="30"/>
      <c r="N214" s="30"/>
      <c r="O214" s="110">
        <v>1500</v>
      </c>
    </row>
    <row r="215" spans="1:15" s="117" customFormat="1" x14ac:dyDescent="0.25">
      <c r="A215" s="224"/>
      <c r="B215" s="42"/>
      <c r="C215" s="62" t="s">
        <v>176</v>
      </c>
      <c r="D215" s="35">
        <v>8000</v>
      </c>
      <c r="E215" s="30"/>
      <c r="F215" s="30"/>
      <c r="G215" s="110">
        <v>8000</v>
      </c>
      <c r="H215" s="35">
        <v>8000</v>
      </c>
      <c r="I215" s="30"/>
      <c r="J215" s="30"/>
      <c r="K215" s="110">
        <v>8000</v>
      </c>
      <c r="L215" s="35">
        <v>8000</v>
      </c>
      <c r="M215" s="30"/>
      <c r="N215" s="30"/>
      <c r="O215" s="110">
        <v>8000</v>
      </c>
    </row>
    <row r="216" spans="1:15" s="117" customFormat="1" ht="30" customHeight="1" x14ac:dyDescent="0.25">
      <c r="A216" s="224"/>
      <c r="B216" s="42"/>
      <c r="C216" s="62" t="s">
        <v>177</v>
      </c>
      <c r="D216" s="35">
        <v>200</v>
      </c>
      <c r="E216" s="30"/>
      <c r="F216" s="30"/>
      <c r="G216" s="110">
        <v>200</v>
      </c>
      <c r="H216" s="35">
        <v>200</v>
      </c>
      <c r="I216" s="30"/>
      <c r="J216" s="30"/>
      <c r="K216" s="110">
        <v>200</v>
      </c>
      <c r="L216" s="35">
        <v>200</v>
      </c>
      <c r="M216" s="30"/>
      <c r="N216" s="30"/>
      <c r="O216" s="110">
        <v>200</v>
      </c>
    </row>
    <row r="217" spans="1:15" s="117" customFormat="1" x14ac:dyDescent="0.25">
      <c r="A217" s="224"/>
      <c r="B217" s="42"/>
      <c r="C217" s="62" t="s">
        <v>178</v>
      </c>
      <c r="D217" s="35">
        <v>200</v>
      </c>
      <c r="E217" s="30"/>
      <c r="F217" s="30"/>
      <c r="G217" s="110">
        <v>200</v>
      </c>
      <c r="H217" s="35">
        <v>200</v>
      </c>
      <c r="I217" s="30"/>
      <c r="J217" s="30"/>
      <c r="K217" s="110">
        <v>200</v>
      </c>
      <c r="L217" s="35">
        <v>200</v>
      </c>
      <c r="M217" s="30"/>
      <c r="N217" s="30"/>
      <c r="O217" s="110">
        <v>200</v>
      </c>
    </row>
    <row r="218" spans="1:15" s="117" customFormat="1" x14ac:dyDescent="0.25">
      <c r="A218" s="224"/>
      <c r="B218" s="42"/>
      <c r="C218" s="62" t="s">
        <v>179</v>
      </c>
      <c r="D218" s="35">
        <v>50</v>
      </c>
      <c r="E218" s="30"/>
      <c r="F218" s="30"/>
      <c r="G218" s="110">
        <v>50</v>
      </c>
      <c r="H218" s="35">
        <v>50</v>
      </c>
      <c r="I218" s="30"/>
      <c r="J218" s="30"/>
      <c r="K218" s="110">
        <v>50</v>
      </c>
      <c r="L218" s="35">
        <v>50</v>
      </c>
      <c r="M218" s="30"/>
      <c r="N218" s="30"/>
      <c r="O218" s="110">
        <v>50</v>
      </c>
    </row>
    <row r="219" spans="1:15" s="117" customFormat="1" x14ac:dyDescent="0.25">
      <c r="A219" s="224"/>
      <c r="B219" s="42"/>
      <c r="C219" s="62" t="s">
        <v>301</v>
      </c>
      <c r="D219" s="35">
        <v>6000</v>
      </c>
      <c r="E219" s="30"/>
      <c r="F219" s="30"/>
      <c r="G219" s="110">
        <v>6000</v>
      </c>
      <c r="H219" s="35">
        <v>1500</v>
      </c>
      <c r="I219" s="30"/>
      <c r="J219" s="30"/>
      <c r="K219" s="110">
        <v>1500</v>
      </c>
      <c r="L219" s="35">
        <v>1500</v>
      </c>
      <c r="M219" s="30"/>
      <c r="N219" s="30"/>
      <c r="O219" s="110">
        <v>1500</v>
      </c>
    </row>
    <row r="220" spans="1:15" s="117" customFormat="1" x14ac:dyDescent="0.25">
      <c r="A220" s="224"/>
      <c r="B220" s="42"/>
      <c r="C220" s="62" t="s">
        <v>302</v>
      </c>
      <c r="D220" s="35">
        <v>10000</v>
      </c>
      <c r="E220" s="30"/>
      <c r="F220" s="30"/>
      <c r="G220" s="110">
        <v>10000</v>
      </c>
      <c r="H220" s="35">
        <v>7000</v>
      </c>
      <c r="I220" s="30"/>
      <c r="J220" s="30"/>
      <c r="K220" s="110">
        <v>7000</v>
      </c>
      <c r="L220" s="35">
        <v>7000</v>
      </c>
      <c r="M220" s="30"/>
      <c r="N220" s="30"/>
      <c r="O220" s="110">
        <v>7000</v>
      </c>
    </row>
    <row r="221" spans="1:15" s="117" customFormat="1" x14ac:dyDescent="0.25">
      <c r="A221" s="224"/>
      <c r="B221" s="42"/>
      <c r="C221" s="225" t="s">
        <v>473</v>
      </c>
      <c r="D221" s="35"/>
      <c r="E221" s="30"/>
      <c r="F221" s="30"/>
      <c r="G221" s="110"/>
      <c r="H221" s="35">
        <v>1500</v>
      </c>
      <c r="I221" s="30"/>
      <c r="J221" s="30"/>
      <c r="K221" s="110">
        <v>1500</v>
      </c>
      <c r="L221" s="35">
        <v>1500</v>
      </c>
      <c r="M221" s="30"/>
      <c r="N221" s="30"/>
      <c r="O221" s="110">
        <v>1500</v>
      </c>
    </row>
    <row r="222" spans="1:15" s="117" customFormat="1" x14ac:dyDescent="0.25">
      <c r="A222" s="224"/>
      <c r="B222" s="42"/>
      <c r="C222" s="225" t="s">
        <v>472</v>
      </c>
      <c r="D222" s="35"/>
      <c r="E222" s="30"/>
      <c r="F222" s="30"/>
      <c r="G222" s="110"/>
      <c r="H222" s="35">
        <v>1500</v>
      </c>
      <c r="I222" s="30"/>
      <c r="J222" s="30"/>
      <c r="K222" s="110">
        <v>1500</v>
      </c>
      <c r="L222" s="35">
        <v>1500</v>
      </c>
      <c r="M222" s="30"/>
      <c r="N222" s="30"/>
      <c r="O222" s="110">
        <v>1500</v>
      </c>
    </row>
    <row r="223" spans="1:15" s="117" customFormat="1" x14ac:dyDescent="0.25">
      <c r="A223" s="224"/>
      <c r="B223" s="42"/>
      <c r="C223" s="225" t="s">
        <v>471</v>
      </c>
      <c r="D223" s="35"/>
      <c r="E223" s="30"/>
      <c r="F223" s="30"/>
      <c r="G223" s="110"/>
      <c r="H223" s="35">
        <v>4000</v>
      </c>
      <c r="I223" s="30"/>
      <c r="J223" s="30"/>
      <c r="K223" s="110">
        <v>4000</v>
      </c>
      <c r="L223" s="35">
        <v>4000</v>
      </c>
      <c r="M223" s="30"/>
      <c r="N223" s="30"/>
      <c r="O223" s="110">
        <v>4000</v>
      </c>
    </row>
    <row r="224" spans="1:15" s="117" customFormat="1" x14ac:dyDescent="0.25">
      <c r="A224" s="224"/>
      <c r="B224" s="42"/>
      <c r="C224" s="62" t="s">
        <v>470</v>
      </c>
      <c r="D224" s="35"/>
      <c r="E224" s="30"/>
      <c r="F224" s="30"/>
      <c r="G224" s="110"/>
      <c r="H224" s="35">
        <v>2000</v>
      </c>
      <c r="I224" s="30"/>
      <c r="J224" s="30"/>
      <c r="K224" s="110">
        <v>2000</v>
      </c>
      <c r="L224" s="35">
        <v>2000</v>
      </c>
      <c r="M224" s="30"/>
      <c r="N224" s="30"/>
      <c r="O224" s="110">
        <v>2000</v>
      </c>
    </row>
    <row r="225" spans="1:15" s="117" customFormat="1" x14ac:dyDescent="0.25">
      <c r="A225" s="224"/>
      <c r="B225" s="42"/>
      <c r="C225" s="62" t="s">
        <v>180</v>
      </c>
      <c r="D225" s="35">
        <v>2200</v>
      </c>
      <c r="E225" s="30"/>
      <c r="F225" s="30"/>
      <c r="G225" s="110">
        <v>2200</v>
      </c>
      <c r="H225" s="35">
        <v>2200</v>
      </c>
      <c r="I225" s="30"/>
      <c r="J225" s="30"/>
      <c r="K225" s="110">
        <v>2200</v>
      </c>
      <c r="L225" s="35">
        <v>2200</v>
      </c>
      <c r="M225" s="30"/>
      <c r="N225" s="30"/>
      <c r="O225" s="110">
        <v>2200</v>
      </c>
    </row>
    <row r="226" spans="1:15" s="117" customFormat="1" x14ac:dyDescent="0.25">
      <c r="A226" s="224"/>
      <c r="B226" s="42"/>
      <c r="C226" s="62" t="s">
        <v>181</v>
      </c>
      <c r="D226" s="35">
        <v>100</v>
      </c>
      <c r="E226" s="30"/>
      <c r="F226" s="30"/>
      <c r="G226" s="110">
        <v>100</v>
      </c>
      <c r="H226" s="35">
        <v>100</v>
      </c>
      <c r="I226" s="30"/>
      <c r="J226" s="30"/>
      <c r="K226" s="110">
        <v>100</v>
      </c>
      <c r="L226" s="35">
        <v>100</v>
      </c>
      <c r="M226" s="30"/>
      <c r="N226" s="30"/>
      <c r="O226" s="110">
        <v>100</v>
      </c>
    </row>
    <row r="227" spans="1:15" s="10" customFormat="1" x14ac:dyDescent="0.25">
      <c r="A227" s="211"/>
      <c r="B227" s="52"/>
      <c r="C227" s="85" t="s">
        <v>65</v>
      </c>
      <c r="D227" s="219">
        <f>SUM(D211:D226)</f>
        <v>38150</v>
      </c>
      <c r="E227" s="44">
        <f>SUM(E211:E225)</f>
        <v>0</v>
      </c>
      <c r="F227" s="44">
        <f>SUM(F211:F225)</f>
        <v>0</v>
      </c>
      <c r="G227" s="220">
        <f>SUM(G211:G226)</f>
        <v>38150</v>
      </c>
      <c r="H227" s="219">
        <f>SUM(H211:H226)</f>
        <v>40750</v>
      </c>
      <c r="I227" s="44">
        <f>SUM(I211:I225)</f>
        <v>0</v>
      </c>
      <c r="J227" s="44">
        <f>SUM(J211:J225)</f>
        <v>0</v>
      </c>
      <c r="K227" s="220">
        <f>SUM(K211:K226)</f>
        <v>40750</v>
      </c>
      <c r="L227" s="219">
        <f>SUM(L211:L226)</f>
        <v>40750</v>
      </c>
      <c r="M227" s="44">
        <f>SUM(M211:M225)</f>
        <v>0</v>
      </c>
      <c r="N227" s="44">
        <f>SUM(N211:N225)</f>
        <v>0</v>
      </c>
      <c r="O227" s="220">
        <f>SUM(O211:O226)</f>
        <v>40750</v>
      </c>
    </row>
    <row r="228" spans="1:15" s="10" customFormat="1" x14ac:dyDescent="0.25">
      <c r="A228" s="211"/>
      <c r="B228" s="42"/>
      <c r="C228" s="85"/>
      <c r="D228" s="81"/>
      <c r="E228" s="84"/>
      <c r="F228" s="84"/>
      <c r="G228" s="113"/>
      <c r="H228" s="81"/>
      <c r="I228" s="84"/>
      <c r="J228" s="84"/>
      <c r="K228" s="113"/>
      <c r="L228" s="81"/>
      <c r="M228" s="84"/>
      <c r="N228" s="84"/>
      <c r="O228" s="113"/>
    </row>
    <row r="229" spans="1:15" s="10" customFormat="1" x14ac:dyDescent="0.25">
      <c r="A229" s="211"/>
      <c r="B229" s="42" t="s">
        <v>38</v>
      </c>
      <c r="C229" s="66" t="s">
        <v>80</v>
      </c>
      <c r="D229" s="81"/>
      <c r="E229" s="84"/>
      <c r="F229" s="84"/>
      <c r="G229" s="113"/>
      <c r="H229" s="81"/>
      <c r="I229" s="84"/>
      <c r="J229" s="84"/>
      <c r="K229" s="113"/>
      <c r="L229" s="81"/>
      <c r="M229" s="84"/>
      <c r="N229" s="84"/>
      <c r="O229" s="113"/>
    </row>
    <row r="230" spans="1:15" s="10" customFormat="1" x14ac:dyDescent="0.25">
      <c r="A230" s="211"/>
      <c r="B230" s="42"/>
      <c r="C230" s="66" t="s">
        <v>84</v>
      </c>
      <c r="D230" s="81"/>
      <c r="E230" s="84"/>
      <c r="F230" s="84"/>
      <c r="G230" s="113"/>
      <c r="H230" s="81"/>
      <c r="I230" s="84"/>
      <c r="J230" s="84"/>
      <c r="K230" s="113"/>
      <c r="L230" s="81"/>
      <c r="M230" s="84"/>
      <c r="N230" s="84"/>
      <c r="O230" s="113"/>
    </row>
    <row r="231" spans="1:15" s="10" customFormat="1" ht="16.5" customHeight="1" x14ac:dyDescent="0.25">
      <c r="A231" s="211"/>
      <c r="B231" s="42"/>
      <c r="C231" s="66" t="s">
        <v>59</v>
      </c>
      <c r="D231" s="35">
        <v>600</v>
      </c>
      <c r="E231" s="30">
        <v>600</v>
      </c>
      <c r="F231" s="30"/>
      <c r="G231" s="104"/>
      <c r="H231" s="35">
        <v>600</v>
      </c>
      <c r="I231" s="30">
        <v>600</v>
      </c>
      <c r="J231" s="30"/>
      <c r="K231" s="104"/>
      <c r="L231" s="35">
        <v>600</v>
      </c>
      <c r="M231" s="30">
        <v>600</v>
      </c>
      <c r="N231" s="30"/>
      <c r="O231" s="104"/>
    </row>
    <row r="232" spans="1:15" s="10" customFormat="1" ht="16.5" customHeight="1" x14ac:dyDescent="0.25">
      <c r="A232" s="211"/>
      <c r="B232" s="42"/>
      <c r="C232" s="66" t="s">
        <v>91</v>
      </c>
      <c r="D232" s="35">
        <v>3550</v>
      </c>
      <c r="E232" s="30"/>
      <c r="F232" s="30">
        <v>3550</v>
      </c>
      <c r="G232" s="104"/>
      <c r="H232" s="35">
        <v>3550</v>
      </c>
      <c r="I232" s="30"/>
      <c r="J232" s="30">
        <v>3550</v>
      </c>
      <c r="K232" s="104"/>
      <c r="L232" s="35">
        <v>3550</v>
      </c>
      <c r="M232" s="30"/>
      <c r="N232" s="30">
        <v>3550</v>
      </c>
      <c r="O232" s="104"/>
    </row>
    <row r="233" spans="1:15" s="10" customFormat="1" ht="30" x14ac:dyDescent="0.25">
      <c r="A233" s="211"/>
      <c r="B233" s="42"/>
      <c r="C233" s="62" t="s">
        <v>146</v>
      </c>
      <c r="D233" s="83">
        <v>314133</v>
      </c>
      <c r="E233" s="54">
        <v>154831</v>
      </c>
      <c r="F233" s="54">
        <v>159302</v>
      </c>
      <c r="G233" s="111"/>
      <c r="H233" s="83">
        <v>359001</v>
      </c>
      <c r="I233" s="54">
        <v>199699</v>
      </c>
      <c r="J233" s="54">
        <v>159302</v>
      </c>
      <c r="K233" s="111"/>
      <c r="L233" s="83">
        <f>359001+1041+9194-2752</f>
        <v>366484</v>
      </c>
      <c r="M233" s="54">
        <v>207182</v>
      </c>
      <c r="N233" s="54">
        <v>159302</v>
      </c>
      <c r="O233" s="111"/>
    </row>
    <row r="234" spans="1:15" s="10" customFormat="1" ht="15" customHeight="1" x14ac:dyDescent="0.25">
      <c r="A234" s="211"/>
      <c r="B234" s="42"/>
      <c r="C234" s="62" t="s">
        <v>303</v>
      </c>
      <c r="D234" s="89">
        <v>150</v>
      </c>
      <c r="E234" s="54"/>
      <c r="F234" s="54">
        <v>150</v>
      </c>
      <c r="G234" s="112"/>
      <c r="H234" s="89">
        <v>150</v>
      </c>
      <c r="I234" s="54"/>
      <c r="J234" s="54">
        <v>150</v>
      </c>
      <c r="K234" s="112"/>
      <c r="L234" s="89">
        <v>150</v>
      </c>
      <c r="M234" s="54"/>
      <c r="N234" s="54">
        <v>150</v>
      </c>
      <c r="O234" s="112"/>
    </row>
    <row r="235" spans="1:15" s="10" customFormat="1" ht="30" x14ac:dyDescent="0.25">
      <c r="A235" s="211"/>
      <c r="B235" s="42"/>
      <c r="C235" s="226" t="s">
        <v>469</v>
      </c>
      <c r="D235" s="89"/>
      <c r="E235" s="54"/>
      <c r="F235" s="54"/>
      <c r="G235" s="112"/>
      <c r="H235" s="89">
        <v>1735</v>
      </c>
      <c r="I235" s="54">
        <v>1735</v>
      </c>
      <c r="J235" s="54"/>
      <c r="K235" s="112"/>
      <c r="L235" s="89">
        <v>1735</v>
      </c>
      <c r="M235" s="54">
        <v>1735</v>
      </c>
      <c r="N235" s="54"/>
      <c r="O235" s="112"/>
    </row>
    <row r="236" spans="1:15" s="10" customFormat="1" ht="45" x14ac:dyDescent="0.25">
      <c r="A236" s="211"/>
      <c r="B236" s="42"/>
      <c r="C236" s="226" t="s">
        <v>513</v>
      </c>
      <c r="D236" s="89"/>
      <c r="E236" s="54"/>
      <c r="F236" s="54"/>
      <c r="G236" s="112"/>
      <c r="H236" s="89">
        <v>953</v>
      </c>
      <c r="I236" s="54">
        <v>953</v>
      </c>
      <c r="J236" s="54"/>
      <c r="K236" s="112"/>
      <c r="L236" s="89">
        <v>953</v>
      </c>
      <c r="M236" s="54">
        <v>953</v>
      </c>
      <c r="N236" s="54"/>
      <c r="O236" s="112"/>
    </row>
    <row r="237" spans="1:15" s="10" customFormat="1" x14ac:dyDescent="0.25">
      <c r="A237" s="211"/>
      <c r="B237" s="42"/>
      <c r="C237" s="214" t="s">
        <v>48</v>
      </c>
      <c r="D237" s="90">
        <f>SUM(D231:D234)</f>
        <v>318433</v>
      </c>
      <c r="E237" s="40">
        <f>SUM(E231:E234)</f>
        <v>155431</v>
      </c>
      <c r="F237" s="40">
        <f>SUM(F231:F234)</f>
        <v>163002</v>
      </c>
      <c r="G237" s="108">
        <f>SUM(G231:G234)</f>
        <v>0</v>
      </c>
      <c r="H237" s="90">
        <f t="shared" ref="H237:O237" si="12">SUM(H231:H236)</f>
        <v>365989</v>
      </c>
      <c r="I237" s="40">
        <f t="shared" si="12"/>
        <v>202987</v>
      </c>
      <c r="J237" s="40">
        <f t="shared" si="12"/>
        <v>163002</v>
      </c>
      <c r="K237" s="108">
        <f t="shared" si="12"/>
        <v>0</v>
      </c>
      <c r="L237" s="90">
        <f t="shared" si="12"/>
        <v>373472</v>
      </c>
      <c r="M237" s="40">
        <f t="shared" si="12"/>
        <v>210470</v>
      </c>
      <c r="N237" s="40">
        <f t="shared" si="12"/>
        <v>163002</v>
      </c>
      <c r="O237" s="108">
        <f t="shared" si="12"/>
        <v>0</v>
      </c>
    </row>
    <row r="238" spans="1:15" s="10" customFormat="1" x14ac:dyDescent="0.25">
      <c r="A238" s="211"/>
      <c r="B238" s="42"/>
      <c r="C238" s="214"/>
      <c r="D238" s="81"/>
      <c r="E238" s="84"/>
      <c r="F238" s="84"/>
      <c r="G238" s="113"/>
      <c r="H238" s="81"/>
      <c r="I238" s="84"/>
      <c r="J238" s="84"/>
      <c r="K238" s="113"/>
      <c r="L238" s="81"/>
      <c r="M238" s="84"/>
      <c r="N238" s="84"/>
      <c r="O238" s="113"/>
    </row>
    <row r="239" spans="1:15" s="10" customFormat="1" x14ac:dyDescent="0.25">
      <c r="A239" s="211"/>
      <c r="B239" s="42"/>
      <c r="C239" s="66" t="s">
        <v>85</v>
      </c>
      <c r="D239" s="81"/>
      <c r="E239" s="84"/>
      <c r="F239" s="84"/>
      <c r="G239" s="113"/>
      <c r="H239" s="81"/>
      <c r="I239" s="84"/>
      <c r="J239" s="84"/>
      <c r="K239" s="113"/>
      <c r="L239" s="81"/>
      <c r="M239" s="84"/>
      <c r="N239" s="84"/>
      <c r="O239" s="113"/>
    </row>
    <row r="240" spans="1:15" s="10" customFormat="1" x14ac:dyDescent="0.25">
      <c r="A240" s="211"/>
      <c r="B240" s="42"/>
      <c r="C240" s="66" t="s">
        <v>170</v>
      </c>
      <c r="D240" s="35">
        <v>35000</v>
      </c>
      <c r="E240" s="30">
        <v>35000</v>
      </c>
      <c r="F240" s="30"/>
      <c r="G240" s="104"/>
      <c r="H240" s="35">
        <v>41000</v>
      </c>
      <c r="I240" s="30">
        <v>41000</v>
      </c>
      <c r="J240" s="30"/>
      <c r="K240" s="104"/>
      <c r="L240" s="35">
        <v>41000</v>
      </c>
      <c r="M240" s="30">
        <v>41000</v>
      </c>
      <c r="N240" s="30"/>
      <c r="O240" s="104"/>
    </row>
    <row r="241" spans="1:15" s="10" customFormat="1" x14ac:dyDescent="0.25">
      <c r="A241" s="211"/>
      <c r="B241" s="42"/>
      <c r="C241" s="66" t="s">
        <v>304</v>
      </c>
      <c r="D241" s="35">
        <v>1000</v>
      </c>
      <c r="E241" s="30">
        <v>1000</v>
      </c>
      <c r="F241" s="30"/>
      <c r="G241" s="104"/>
      <c r="H241" s="35">
        <v>1000</v>
      </c>
      <c r="I241" s="30">
        <v>1000</v>
      </c>
      <c r="J241" s="30"/>
      <c r="K241" s="104"/>
      <c r="L241" s="35">
        <v>1000</v>
      </c>
      <c r="M241" s="30">
        <v>1000</v>
      </c>
      <c r="N241" s="30"/>
      <c r="O241" s="104"/>
    </row>
    <row r="242" spans="1:15" s="10" customFormat="1" x14ac:dyDescent="0.25">
      <c r="A242" s="211"/>
      <c r="B242" s="42"/>
      <c r="C242" s="66" t="s">
        <v>305</v>
      </c>
      <c r="D242" s="81"/>
      <c r="E242" s="84"/>
      <c r="F242" s="84"/>
      <c r="G242" s="113"/>
      <c r="H242" s="81"/>
      <c r="I242" s="84"/>
      <c r="J242" s="84"/>
      <c r="K242" s="113"/>
      <c r="L242" s="81"/>
      <c r="M242" s="84"/>
      <c r="N242" s="84"/>
      <c r="O242" s="113"/>
    </row>
    <row r="243" spans="1:15" s="10" customFormat="1" x14ac:dyDescent="0.25">
      <c r="A243" s="211"/>
      <c r="B243" s="42"/>
      <c r="C243" s="66" t="s">
        <v>306</v>
      </c>
      <c r="D243" s="35">
        <v>20000</v>
      </c>
      <c r="E243" s="30">
        <v>20000</v>
      </c>
      <c r="F243" s="30"/>
      <c r="G243" s="104"/>
      <c r="H243" s="35">
        <v>16500</v>
      </c>
      <c r="I243" s="30">
        <v>16500</v>
      </c>
      <c r="J243" s="30"/>
      <c r="K243" s="104"/>
      <c r="L243" s="35">
        <v>16500</v>
      </c>
      <c r="M243" s="30">
        <v>16500</v>
      </c>
      <c r="N243" s="30"/>
      <c r="O243" s="104"/>
    </row>
    <row r="244" spans="1:15" s="10" customFormat="1" x14ac:dyDescent="0.25">
      <c r="A244" s="211"/>
      <c r="B244" s="42"/>
      <c r="C244" s="62" t="s">
        <v>307</v>
      </c>
      <c r="D244" s="35">
        <v>10368</v>
      </c>
      <c r="E244" s="30">
        <v>10368</v>
      </c>
      <c r="F244" s="30"/>
      <c r="G244" s="104"/>
      <c r="H244" s="35">
        <v>8368</v>
      </c>
      <c r="I244" s="30">
        <v>8368</v>
      </c>
      <c r="J244" s="30"/>
      <c r="K244" s="104"/>
      <c r="L244" s="35">
        <v>8368</v>
      </c>
      <c r="M244" s="30">
        <v>8368</v>
      </c>
      <c r="N244" s="30"/>
      <c r="O244" s="104"/>
    </row>
    <row r="245" spans="1:15" s="10" customFormat="1" x14ac:dyDescent="0.25">
      <c r="A245" s="211"/>
      <c r="B245" s="42"/>
      <c r="C245" s="66" t="s">
        <v>308</v>
      </c>
      <c r="D245" s="35">
        <v>4000</v>
      </c>
      <c r="E245" s="30"/>
      <c r="F245" s="30">
        <v>4000</v>
      </c>
      <c r="G245" s="104"/>
      <c r="H245" s="35">
        <v>4000</v>
      </c>
      <c r="I245" s="30"/>
      <c r="J245" s="30">
        <v>4000</v>
      </c>
      <c r="K245" s="104"/>
      <c r="L245" s="35">
        <v>4000</v>
      </c>
      <c r="M245" s="30"/>
      <c r="N245" s="30">
        <v>4000</v>
      </c>
      <c r="O245" s="104"/>
    </row>
    <row r="246" spans="1:15" s="10" customFormat="1" x14ac:dyDescent="0.25">
      <c r="A246" s="211"/>
      <c r="B246" s="42"/>
      <c r="C246" s="66" t="s">
        <v>309</v>
      </c>
      <c r="D246" s="35">
        <v>612</v>
      </c>
      <c r="E246" s="30">
        <v>612</v>
      </c>
      <c r="F246" s="30"/>
      <c r="G246" s="104"/>
      <c r="H246" s="35">
        <v>612</v>
      </c>
      <c r="I246" s="30">
        <v>612</v>
      </c>
      <c r="J246" s="30"/>
      <c r="K246" s="104"/>
      <c r="L246" s="35">
        <v>612</v>
      </c>
      <c r="M246" s="30">
        <v>612</v>
      </c>
      <c r="N246" s="30"/>
      <c r="O246" s="104"/>
    </row>
    <row r="247" spans="1:15" s="10" customFormat="1" x14ac:dyDescent="0.25">
      <c r="A247" s="211"/>
      <c r="B247" s="42"/>
      <c r="C247" s="66" t="s">
        <v>310</v>
      </c>
      <c r="D247" s="35">
        <v>14179</v>
      </c>
      <c r="E247" s="30">
        <v>14179</v>
      </c>
      <c r="F247" s="30"/>
      <c r="G247" s="104"/>
      <c r="H247" s="35">
        <v>14179</v>
      </c>
      <c r="I247" s="30">
        <v>14179</v>
      </c>
      <c r="J247" s="30"/>
      <c r="K247" s="104"/>
      <c r="L247" s="35">
        <v>14179</v>
      </c>
      <c r="M247" s="30">
        <v>14179</v>
      </c>
      <c r="N247" s="30"/>
      <c r="O247" s="104"/>
    </row>
    <row r="248" spans="1:15" s="10" customFormat="1" x14ac:dyDescent="0.25">
      <c r="A248" s="211"/>
      <c r="B248" s="42"/>
      <c r="C248" s="66" t="s">
        <v>311</v>
      </c>
      <c r="D248" s="35">
        <v>1900</v>
      </c>
      <c r="E248" s="30">
        <v>1900</v>
      </c>
      <c r="F248" s="30"/>
      <c r="G248" s="104"/>
      <c r="H248" s="35">
        <v>1900</v>
      </c>
      <c r="I248" s="30">
        <v>1900</v>
      </c>
      <c r="J248" s="30"/>
      <c r="K248" s="104"/>
      <c r="L248" s="35">
        <v>1900</v>
      </c>
      <c r="M248" s="30">
        <v>1900</v>
      </c>
      <c r="N248" s="30"/>
      <c r="O248" s="104"/>
    </row>
    <row r="249" spans="1:15" s="10" customFormat="1" x14ac:dyDescent="0.25">
      <c r="A249" s="211"/>
      <c r="B249" s="42"/>
      <c r="C249" s="62" t="s">
        <v>125</v>
      </c>
      <c r="D249" s="83">
        <v>3000</v>
      </c>
      <c r="E249" s="54"/>
      <c r="F249" s="54">
        <v>3000</v>
      </c>
      <c r="G249" s="111"/>
      <c r="H249" s="83">
        <v>3000</v>
      </c>
      <c r="I249" s="54"/>
      <c r="J249" s="54">
        <v>3000</v>
      </c>
      <c r="K249" s="111"/>
      <c r="L249" s="83">
        <v>3000</v>
      </c>
      <c r="M249" s="54"/>
      <c r="N249" s="54">
        <v>3000</v>
      </c>
      <c r="O249" s="111"/>
    </row>
    <row r="250" spans="1:15" s="22" customFormat="1" x14ac:dyDescent="0.25">
      <c r="A250" s="212"/>
      <c r="B250" s="42"/>
      <c r="C250" s="62" t="s">
        <v>126</v>
      </c>
      <c r="D250" s="83">
        <v>1000</v>
      </c>
      <c r="E250" s="54"/>
      <c r="F250" s="54">
        <v>1000</v>
      </c>
      <c r="G250" s="111"/>
      <c r="H250" s="83">
        <v>1000</v>
      </c>
      <c r="I250" s="54"/>
      <c r="J250" s="54">
        <v>1000</v>
      </c>
      <c r="K250" s="111"/>
      <c r="L250" s="83">
        <v>1000</v>
      </c>
      <c r="M250" s="54"/>
      <c r="N250" s="54">
        <v>1000</v>
      </c>
      <c r="O250" s="111"/>
    </row>
    <row r="251" spans="1:15" s="10" customFormat="1" x14ac:dyDescent="0.25">
      <c r="A251" s="211"/>
      <c r="B251" s="42"/>
      <c r="C251" s="62" t="s">
        <v>127</v>
      </c>
      <c r="D251" s="83">
        <v>2000</v>
      </c>
      <c r="E251" s="54"/>
      <c r="F251" s="54">
        <v>2000</v>
      </c>
      <c r="G251" s="111"/>
      <c r="H251" s="83">
        <v>581</v>
      </c>
      <c r="I251" s="54"/>
      <c r="J251" s="54">
        <v>581</v>
      </c>
      <c r="K251" s="111"/>
      <c r="L251" s="83">
        <v>581</v>
      </c>
      <c r="M251" s="54"/>
      <c r="N251" s="54">
        <v>581</v>
      </c>
      <c r="O251" s="111"/>
    </row>
    <row r="252" spans="1:15" s="10" customFormat="1" x14ac:dyDescent="0.25">
      <c r="A252" s="211"/>
      <c r="B252" s="42"/>
      <c r="C252" s="62" t="s">
        <v>128</v>
      </c>
      <c r="D252" s="83">
        <v>1000</v>
      </c>
      <c r="E252" s="54"/>
      <c r="F252" s="54">
        <v>1000</v>
      </c>
      <c r="G252" s="111"/>
      <c r="H252" s="83">
        <v>1000</v>
      </c>
      <c r="I252" s="54"/>
      <c r="J252" s="54">
        <v>1000</v>
      </c>
      <c r="K252" s="111"/>
      <c r="L252" s="83">
        <v>1000</v>
      </c>
      <c r="M252" s="54"/>
      <c r="N252" s="54">
        <v>1000</v>
      </c>
      <c r="O252" s="111"/>
    </row>
    <row r="253" spans="1:15" s="10" customFormat="1" x14ac:dyDescent="0.25">
      <c r="A253" s="211"/>
      <c r="B253" s="42"/>
      <c r="C253" s="62" t="s">
        <v>129</v>
      </c>
      <c r="D253" s="83">
        <v>100</v>
      </c>
      <c r="E253" s="54"/>
      <c r="F253" s="54">
        <v>100</v>
      </c>
      <c r="G253" s="111"/>
      <c r="H253" s="83">
        <v>100</v>
      </c>
      <c r="I253" s="54"/>
      <c r="J253" s="54">
        <v>100</v>
      </c>
      <c r="K253" s="111"/>
      <c r="L253" s="83">
        <v>100</v>
      </c>
      <c r="M253" s="54"/>
      <c r="N253" s="54">
        <v>100</v>
      </c>
      <c r="O253" s="111"/>
    </row>
    <row r="254" spans="1:15" s="10" customFormat="1" x14ac:dyDescent="0.25">
      <c r="A254" s="211"/>
      <c r="B254" s="42"/>
      <c r="C254" s="226" t="s">
        <v>2</v>
      </c>
      <c r="D254" s="89">
        <v>500</v>
      </c>
      <c r="E254" s="54">
        <v>500</v>
      </c>
      <c r="F254" s="54"/>
      <c r="G254" s="112"/>
      <c r="H254" s="89">
        <v>500</v>
      </c>
      <c r="I254" s="54">
        <v>500</v>
      </c>
      <c r="J254" s="54"/>
      <c r="K254" s="112"/>
      <c r="L254" s="89">
        <v>500</v>
      </c>
      <c r="M254" s="54">
        <v>500</v>
      </c>
      <c r="N254" s="54"/>
      <c r="O254" s="112"/>
    </row>
    <row r="255" spans="1:15" s="10" customFormat="1" x14ac:dyDescent="0.25">
      <c r="A255" s="211"/>
      <c r="B255" s="42"/>
      <c r="C255" s="226" t="s">
        <v>312</v>
      </c>
      <c r="D255" s="89">
        <v>1000</v>
      </c>
      <c r="E255" s="54"/>
      <c r="F255" s="54">
        <v>1000</v>
      </c>
      <c r="G255" s="112"/>
      <c r="H255" s="89">
        <v>1000</v>
      </c>
      <c r="I255" s="54"/>
      <c r="J255" s="54">
        <v>1000</v>
      </c>
      <c r="K255" s="112"/>
      <c r="L255" s="89">
        <v>1000</v>
      </c>
      <c r="M255" s="54"/>
      <c r="N255" s="54">
        <v>1000</v>
      </c>
      <c r="O255" s="112"/>
    </row>
    <row r="256" spans="1:15" s="10" customFormat="1" ht="30" x14ac:dyDescent="0.25">
      <c r="A256" s="211"/>
      <c r="B256" s="42"/>
      <c r="C256" s="226" t="s">
        <v>367</v>
      </c>
      <c r="D256" s="89">
        <v>67000</v>
      </c>
      <c r="E256" s="54">
        <v>67000</v>
      </c>
      <c r="F256" s="54"/>
      <c r="G256" s="112"/>
      <c r="H256" s="89">
        <v>67000</v>
      </c>
      <c r="I256" s="54">
        <v>67000</v>
      </c>
      <c r="J256" s="54"/>
      <c r="K256" s="112"/>
      <c r="L256" s="89">
        <v>67000</v>
      </c>
      <c r="M256" s="54">
        <v>67000</v>
      </c>
      <c r="N256" s="54"/>
      <c r="O256" s="112"/>
    </row>
    <row r="257" spans="1:15" s="10" customFormat="1" x14ac:dyDescent="0.25">
      <c r="A257" s="211"/>
      <c r="B257" s="42"/>
      <c r="C257" s="226" t="s">
        <v>368</v>
      </c>
      <c r="D257" s="89">
        <v>2362</v>
      </c>
      <c r="E257" s="54"/>
      <c r="F257" s="54">
        <v>2362</v>
      </c>
      <c r="G257" s="112"/>
      <c r="H257" s="89">
        <v>2362</v>
      </c>
      <c r="I257" s="54"/>
      <c r="J257" s="54">
        <v>2362</v>
      </c>
      <c r="K257" s="112"/>
      <c r="L257" s="89">
        <v>2362</v>
      </c>
      <c r="M257" s="54"/>
      <c r="N257" s="54">
        <v>2362</v>
      </c>
      <c r="O257" s="112"/>
    </row>
    <row r="258" spans="1:15" s="10" customFormat="1" x14ac:dyDescent="0.25">
      <c r="A258" s="211"/>
      <c r="B258" s="42"/>
      <c r="C258" s="226" t="s">
        <v>369</v>
      </c>
      <c r="D258" s="89">
        <v>1600</v>
      </c>
      <c r="E258" s="54">
        <v>1600</v>
      </c>
      <c r="F258" s="54"/>
      <c r="G258" s="112"/>
      <c r="H258" s="89">
        <v>3000</v>
      </c>
      <c r="I258" s="54">
        <v>3000</v>
      </c>
      <c r="J258" s="54"/>
      <c r="K258" s="112"/>
      <c r="L258" s="89">
        <v>3000</v>
      </c>
      <c r="M258" s="54">
        <v>3000</v>
      </c>
      <c r="N258" s="54"/>
      <c r="O258" s="112"/>
    </row>
    <row r="259" spans="1:15" s="10" customFormat="1" x14ac:dyDescent="0.25">
      <c r="A259" s="211"/>
      <c r="B259" s="42"/>
      <c r="C259" s="226" t="s">
        <v>432</v>
      </c>
      <c r="D259" s="89"/>
      <c r="E259" s="54"/>
      <c r="F259" s="54"/>
      <c r="G259" s="112"/>
      <c r="H259" s="89">
        <v>2500</v>
      </c>
      <c r="I259" s="54">
        <v>2500</v>
      </c>
      <c r="J259" s="54"/>
      <c r="K259" s="112"/>
      <c r="L259" s="89">
        <v>2500</v>
      </c>
      <c r="M259" s="54">
        <v>2500</v>
      </c>
      <c r="N259" s="54"/>
      <c r="O259" s="112"/>
    </row>
    <row r="260" spans="1:15" s="10" customFormat="1" x14ac:dyDescent="0.25">
      <c r="A260" s="211"/>
      <c r="B260" s="42"/>
      <c r="C260" s="226" t="s">
        <v>433</v>
      </c>
      <c r="D260" s="89"/>
      <c r="E260" s="54"/>
      <c r="F260" s="54"/>
      <c r="G260" s="112"/>
      <c r="H260" s="89">
        <v>1200</v>
      </c>
      <c r="I260" s="54">
        <v>1200</v>
      </c>
      <c r="J260" s="54"/>
      <c r="K260" s="112"/>
      <c r="L260" s="89">
        <v>1200</v>
      </c>
      <c r="M260" s="54">
        <v>1200</v>
      </c>
      <c r="N260" s="54"/>
      <c r="O260" s="112"/>
    </row>
    <row r="261" spans="1:15" s="10" customFormat="1" x14ac:dyDescent="0.25">
      <c r="A261" s="211"/>
      <c r="B261" s="42"/>
      <c r="C261" s="226" t="s">
        <v>434</v>
      </c>
      <c r="D261" s="89"/>
      <c r="E261" s="54"/>
      <c r="F261" s="54"/>
      <c r="G261" s="112"/>
      <c r="H261" s="89">
        <v>5000</v>
      </c>
      <c r="I261" s="54">
        <v>5000</v>
      </c>
      <c r="J261" s="54"/>
      <c r="K261" s="112"/>
      <c r="L261" s="89">
        <v>5000</v>
      </c>
      <c r="M261" s="54">
        <v>5000</v>
      </c>
      <c r="N261" s="54"/>
      <c r="O261" s="112"/>
    </row>
    <row r="262" spans="1:15" s="10" customFormat="1" x14ac:dyDescent="0.25">
      <c r="A262" s="211"/>
      <c r="B262" s="42"/>
      <c r="C262" s="226" t="s">
        <v>468</v>
      </c>
      <c r="D262" s="89"/>
      <c r="E262" s="54"/>
      <c r="F262" s="54"/>
      <c r="G262" s="112"/>
      <c r="H262" s="89">
        <v>7001</v>
      </c>
      <c r="I262" s="54">
        <v>7001</v>
      </c>
      <c r="J262" s="54"/>
      <c r="K262" s="112"/>
      <c r="L262" s="89">
        <v>7001</v>
      </c>
      <c r="M262" s="54">
        <v>7001</v>
      </c>
      <c r="N262" s="54"/>
      <c r="O262" s="112"/>
    </row>
    <row r="263" spans="1:15" s="10" customFormat="1" x14ac:dyDescent="0.25">
      <c r="A263" s="211"/>
      <c r="B263" s="42"/>
      <c r="C263" s="226" t="s">
        <v>467</v>
      </c>
      <c r="D263" s="89"/>
      <c r="E263" s="54"/>
      <c r="F263" s="54"/>
      <c r="G263" s="112"/>
      <c r="H263" s="89">
        <v>5000</v>
      </c>
      <c r="I263" s="54">
        <v>5000</v>
      </c>
      <c r="J263" s="54"/>
      <c r="K263" s="112"/>
      <c r="L263" s="89">
        <v>5000</v>
      </c>
      <c r="M263" s="54">
        <v>5000</v>
      </c>
      <c r="N263" s="54"/>
      <c r="O263" s="112"/>
    </row>
    <row r="264" spans="1:15" s="10" customFormat="1" x14ac:dyDescent="0.25">
      <c r="A264" s="211"/>
      <c r="B264" s="42"/>
      <c r="C264" s="226" t="s">
        <v>514</v>
      </c>
      <c r="D264" s="89"/>
      <c r="E264" s="54"/>
      <c r="F264" s="54"/>
      <c r="G264" s="112"/>
      <c r="H264" s="89">
        <v>3000</v>
      </c>
      <c r="I264" s="54">
        <v>3000</v>
      </c>
      <c r="J264" s="54"/>
      <c r="K264" s="112"/>
      <c r="L264" s="89">
        <v>3000</v>
      </c>
      <c r="M264" s="54">
        <v>3000</v>
      </c>
      <c r="N264" s="54"/>
      <c r="O264" s="112"/>
    </row>
    <row r="265" spans="1:15" s="10" customFormat="1" x14ac:dyDescent="0.25">
      <c r="A265" s="211"/>
      <c r="B265" s="42"/>
      <c r="C265" s="226" t="s">
        <v>540</v>
      </c>
      <c r="D265" s="89"/>
      <c r="E265" s="54"/>
      <c r="F265" s="54"/>
      <c r="G265" s="112"/>
      <c r="H265" s="89"/>
      <c r="I265" s="54"/>
      <c r="J265" s="54"/>
      <c r="K265" s="112"/>
      <c r="L265" s="89">
        <v>1937</v>
      </c>
      <c r="M265" s="54">
        <v>1937</v>
      </c>
      <c r="N265" s="54"/>
      <c r="O265" s="112"/>
    </row>
    <row r="266" spans="1:15" s="10" customFormat="1" x14ac:dyDescent="0.25">
      <c r="A266" s="211"/>
      <c r="B266" s="42"/>
      <c r="C266" s="226" t="s">
        <v>541</v>
      </c>
      <c r="D266" s="89"/>
      <c r="E266" s="54"/>
      <c r="F266" s="54"/>
      <c r="G266" s="112"/>
      <c r="H266" s="89"/>
      <c r="I266" s="54"/>
      <c r="J266" s="54"/>
      <c r="K266" s="112"/>
      <c r="L266" s="89">
        <v>30</v>
      </c>
      <c r="M266" s="54">
        <v>30</v>
      </c>
      <c r="N266" s="54"/>
      <c r="O266" s="165"/>
    </row>
    <row r="267" spans="1:15" s="10" customFormat="1" ht="30" x14ac:dyDescent="0.25">
      <c r="A267" s="211"/>
      <c r="B267" s="42"/>
      <c r="C267" s="226" t="s">
        <v>542</v>
      </c>
      <c r="D267" s="89"/>
      <c r="E267" s="54"/>
      <c r="F267" s="54"/>
      <c r="G267" s="112"/>
      <c r="H267" s="89"/>
      <c r="I267" s="54"/>
      <c r="J267" s="54"/>
      <c r="K267" s="112"/>
      <c r="L267" s="89">
        <v>5000</v>
      </c>
      <c r="M267" s="54">
        <v>5000</v>
      </c>
      <c r="N267" s="54"/>
      <c r="O267" s="165"/>
    </row>
    <row r="268" spans="1:15" s="10" customFormat="1" x14ac:dyDescent="0.25">
      <c r="A268" s="211"/>
      <c r="B268" s="42"/>
      <c r="C268" s="214" t="s">
        <v>48</v>
      </c>
      <c r="D268" s="90">
        <f>SUM(D240:D258)</f>
        <v>166621</v>
      </c>
      <c r="E268" s="40">
        <f>SUM(E240:E258)</f>
        <v>152159</v>
      </c>
      <c r="F268" s="40">
        <f>SUM(F240:F258)</f>
        <v>14462</v>
      </c>
      <c r="G268" s="108">
        <f>SUM(G240:G258)</f>
        <v>0</v>
      </c>
      <c r="H268" s="90">
        <f>SUM(H240:H264)</f>
        <v>190803</v>
      </c>
      <c r="I268" s="40">
        <f>SUM(I240:I264)</f>
        <v>177760</v>
      </c>
      <c r="J268" s="40">
        <f>SUM(J240:J264)</f>
        <v>13043</v>
      </c>
      <c r="K268" s="108">
        <f>SUM(K240:K264)</f>
        <v>0</v>
      </c>
      <c r="L268" s="90">
        <f>SUM(L240:L267)</f>
        <v>197770</v>
      </c>
      <c r="M268" s="40">
        <f>SUM(M240:M267)</f>
        <v>184727</v>
      </c>
      <c r="N268" s="40">
        <f>SUM(N240:N265)</f>
        <v>13043</v>
      </c>
      <c r="O268" s="166">
        <f>SUM(O240:O265)</f>
        <v>0</v>
      </c>
    </row>
    <row r="269" spans="1:15" s="10" customFormat="1" x14ac:dyDescent="0.25">
      <c r="A269" s="211"/>
      <c r="B269" s="42"/>
      <c r="C269" s="85"/>
      <c r="D269" s="81"/>
      <c r="E269" s="84"/>
      <c r="F269" s="84"/>
      <c r="G269" s="113"/>
      <c r="H269" s="81"/>
      <c r="I269" s="84"/>
      <c r="J269" s="84"/>
      <c r="K269" s="113"/>
      <c r="L269" s="81"/>
      <c r="M269" s="84"/>
      <c r="N269" s="84"/>
      <c r="O269" s="113"/>
    </row>
    <row r="270" spans="1:15" s="10" customFormat="1" x14ac:dyDescent="0.25">
      <c r="A270" s="24"/>
      <c r="B270" s="52"/>
      <c r="C270" s="66" t="s">
        <v>108</v>
      </c>
      <c r="D270" s="81"/>
      <c r="E270" s="84"/>
      <c r="F270" s="84"/>
      <c r="G270" s="113"/>
      <c r="H270" s="81"/>
      <c r="I270" s="84"/>
      <c r="J270" s="84"/>
      <c r="K270" s="113"/>
      <c r="L270" s="81"/>
      <c r="M270" s="84"/>
      <c r="N270" s="84"/>
      <c r="O270" s="113"/>
    </row>
    <row r="271" spans="1:15" s="10" customFormat="1" ht="30" x14ac:dyDescent="0.25">
      <c r="A271" s="24"/>
      <c r="B271" s="52"/>
      <c r="C271" s="62" t="s">
        <v>143</v>
      </c>
      <c r="D271" s="83">
        <v>1000</v>
      </c>
      <c r="E271" s="54">
        <v>1000</v>
      </c>
      <c r="F271" s="54"/>
      <c r="G271" s="111"/>
      <c r="H271" s="83">
        <v>0</v>
      </c>
      <c r="I271" s="54">
        <v>0</v>
      </c>
      <c r="J271" s="54"/>
      <c r="K271" s="111"/>
      <c r="L271" s="83">
        <v>0</v>
      </c>
      <c r="M271" s="54">
        <v>0</v>
      </c>
      <c r="N271" s="54"/>
      <c r="O271" s="111"/>
    </row>
    <row r="272" spans="1:15" s="10" customFormat="1" ht="30" x14ac:dyDescent="0.25">
      <c r="A272" s="24"/>
      <c r="B272" s="52"/>
      <c r="C272" s="62" t="s">
        <v>159</v>
      </c>
      <c r="D272" s="83">
        <v>21453</v>
      </c>
      <c r="E272" s="54">
        <v>21453</v>
      </c>
      <c r="F272" s="54"/>
      <c r="G272" s="111"/>
      <c r="H272" s="83">
        <v>15203</v>
      </c>
      <c r="I272" s="54">
        <v>15203</v>
      </c>
      <c r="J272" s="54"/>
      <c r="K272" s="111"/>
      <c r="L272" s="83">
        <v>15203</v>
      </c>
      <c r="M272" s="54">
        <v>15203</v>
      </c>
      <c r="N272" s="54"/>
      <c r="O272" s="111"/>
    </row>
    <row r="273" spans="1:15" s="10" customFormat="1" x14ac:dyDescent="0.25">
      <c r="A273" s="24"/>
      <c r="B273" s="52"/>
      <c r="C273" s="62" t="s">
        <v>313</v>
      </c>
      <c r="D273" s="89">
        <v>1715</v>
      </c>
      <c r="E273" s="54">
        <v>1715</v>
      </c>
      <c r="F273" s="54"/>
      <c r="G273" s="112"/>
      <c r="H273" s="89">
        <v>1715</v>
      </c>
      <c r="I273" s="54">
        <v>1715</v>
      </c>
      <c r="J273" s="54"/>
      <c r="K273" s="112"/>
      <c r="L273" s="89">
        <v>1715</v>
      </c>
      <c r="M273" s="54">
        <v>1715</v>
      </c>
      <c r="N273" s="54"/>
      <c r="O273" s="112"/>
    </row>
    <row r="274" spans="1:15" s="10" customFormat="1" ht="45" x14ac:dyDescent="0.25">
      <c r="A274" s="24"/>
      <c r="B274" s="52"/>
      <c r="C274" s="62" t="s">
        <v>515</v>
      </c>
      <c r="D274" s="89"/>
      <c r="E274" s="54"/>
      <c r="F274" s="54"/>
      <c r="G274" s="112"/>
      <c r="H274" s="89">
        <v>635</v>
      </c>
      <c r="I274" s="54">
        <v>635</v>
      </c>
      <c r="J274" s="54"/>
      <c r="K274" s="112"/>
      <c r="L274" s="89">
        <v>635</v>
      </c>
      <c r="M274" s="54">
        <v>635</v>
      </c>
      <c r="N274" s="54"/>
      <c r="O274" s="112"/>
    </row>
    <row r="275" spans="1:15" s="10" customFormat="1" ht="45" x14ac:dyDescent="0.25">
      <c r="A275" s="24"/>
      <c r="B275" s="52"/>
      <c r="C275" s="62" t="s">
        <v>516</v>
      </c>
      <c r="D275" s="89"/>
      <c r="E275" s="54"/>
      <c r="F275" s="54"/>
      <c r="G275" s="112"/>
      <c r="H275" s="89">
        <v>1524</v>
      </c>
      <c r="I275" s="54">
        <v>1524</v>
      </c>
      <c r="J275" s="54"/>
      <c r="K275" s="112"/>
      <c r="L275" s="89">
        <v>1524</v>
      </c>
      <c r="M275" s="54">
        <v>1524</v>
      </c>
      <c r="N275" s="54"/>
      <c r="O275" s="112"/>
    </row>
    <row r="276" spans="1:15" s="10" customFormat="1" ht="45" x14ac:dyDescent="0.25">
      <c r="A276" s="24"/>
      <c r="B276" s="52"/>
      <c r="C276" s="62" t="s">
        <v>517</v>
      </c>
      <c r="D276" s="89"/>
      <c r="E276" s="54"/>
      <c r="F276" s="54"/>
      <c r="G276" s="112"/>
      <c r="H276" s="89">
        <v>3810</v>
      </c>
      <c r="I276" s="54">
        <v>3810</v>
      </c>
      <c r="J276" s="54"/>
      <c r="K276" s="112"/>
      <c r="L276" s="89">
        <v>3810</v>
      </c>
      <c r="M276" s="54">
        <v>3810</v>
      </c>
      <c r="N276" s="54"/>
      <c r="O276" s="112"/>
    </row>
    <row r="277" spans="1:15" s="10" customFormat="1" x14ac:dyDescent="0.25">
      <c r="A277" s="24"/>
      <c r="B277" s="42"/>
      <c r="C277" s="214" t="s">
        <v>48</v>
      </c>
      <c r="D277" s="92">
        <f>SUM(D271:D273)</f>
        <v>24168</v>
      </c>
      <c r="E277" s="44">
        <f>SUM(E271:E273)</f>
        <v>24168</v>
      </c>
      <c r="F277" s="44">
        <f>SUM(F271:F273)</f>
        <v>0</v>
      </c>
      <c r="G277" s="118">
        <f>SUM(G271:G273)</f>
        <v>0</v>
      </c>
      <c r="H277" s="92">
        <f t="shared" ref="H277:O277" si="13">SUM(H271:H276)</f>
        <v>22887</v>
      </c>
      <c r="I277" s="44">
        <f t="shared" si="13"/>
        <v>22887</v>
      </c>
      <c r="J277" s="44">
        <f t="shared" si="13"/>
        <v>0</v>
      </c>
      <c r="K277" s="118">
        <f t="shared" si="13"/>
        <v>0</v>
      </c>
      <c r="L277" s="92">
        <f t="shared" si="13"/>
        <v>22887</v>
      </c>
      <c r="M277" s="44">
        <f t="shared" si="13"/>
        <v>22887</v>
      </c>
      <c r="N277" s="44">
        <f t="shared" si="13"/>
        <v>0</v>
      </c>
      <c r="O277" s="118">
        <f t="shared" si="13"/>
        <v>0</v>
      </c>
    </row>
    <row r="278" spans="1:15" s="10" customFormat="1" x14ac:dyDescent="0.25">
      <c r="A278" s="24"/>
      <c r="B278" s="42"/>
      <c r="C278" s="85"/>
      <c r="D278" s="81"/>
      <c r="E278" s="84"/>
      <c r="F278" s="84"/>
      <c r="G278" s="113"/>
      <c r="H278" s="81"/>
      <c r="I278" s="84"/>
      <c r="J278" s="84"/>
      <c r="K278" s="113"/>
      <c r="L278" s="81"/>
      <c r="M278" s="84"/>
      <c r="N278" s="84"/>
      <c r="O278" s="113"/>
    </row>
    <row r="279" spans="1:15" s="10" customFormat="1" x14ac:dyDescent="0.25">
      <c r="A279" s="24"/>
      <c r="B279" s="52"/>
      <c r="C279" s="66" t="s">
        <v>92</v>
      </c>
      <c r="D279" s="35">
        <v>5000</v>
      </c>
      <c r="E279" s="30">
        <v>5000</v>
      </c>
      <c r="F279" s="30"/>
      <c r="G279" s="104"/>
      <c r="H279" s="35">
        <v>0</v>
      </c>
      <c r="I279" s="30">
        <v>0</v>
      </c>
      <c r="J279" s="30"/>
      <c r="K279" s="104"/>
      <c r="L279" s="35">
        <v>0</v>
      </c>
      <c r="M279" s="30">
        <v>0</v>
      </c>
      <c r="N279" s="30"/>
      <c r="O279" s="104"/>
    </row>
    <row r="280" spans="1:15" s="10" customFormat="1" x14ac:dyDescent="0.25">
      <c r="A280" s="24"/>
      <c r="B280" s="52"/>
      <c r="C280" s="66"/>
      <c r="D280" s="35"/>
      <c r="E280" s="30"/>
      <c r="F280" s="30"/>
      <c r="G280" s="104"/>
      <c r="H280" s="35"/>
      <c r="I280" s="30"/>
      <c r="J280" s="30"/>
      <c r="K280" s="104"/>
      <c r="L280" s="35"/>
      <c r="M280" s="30"/>
      <c r="N280" s="30"/>
      <c r="O280" s="104"/>
    </row>
    <row r="281" spans="1:15" s="10" customFormat="1" ht="30" x14ac:dyDescent="0.25">
      <c r="A281" s="24"/>
      <c r="B281" s="52"/>
      <c r="C281" s="62" t="s">
        <v>151</v>
      </c>
      <c r="D281" s="35"/>
      <c r="E281" s="30"/>
      <c r="F281" s="30"/>
      <c r="G281" s="104"/>
      <c r="H281" s="35"/>
      <c r="I281" s="30"/>
      <c r="J281" s="30"/>
      <c r="K281" s="104"/>
      <c r="L281" s="35"/>
      <c r="M281" s="30"/>
      <c r="N281" s="30"/>
      <c r="O281" s="104"/>
    </row>
    <row r="282" spans="1:15" s="10" customFormat="1" x14ac:dyDescent="0.25">
      <c r="A282" s="24"/>
      <c r="B282" s="52"/>
      <c r="C282" s="226" t="s">
        <v>314</v>
      </c>
      <c r="D282" s="89">
        <v>1400</v>
      </c>
      <c r="E282" s="54">
        <v>1400</v>
      </c>
      <c r="F282" s="54"/>
      <c r="G282" s="112"/>
      <c r="H282" s="89">
        <v>1400</v>
      </c>
      <c r="I282" s="54">
        <v>1400</v>
      </c>
      <c r="J282" s="54"/>
      <c r="K282" s="112"/>
      <c r="L282" s="89">
        <v>1400</v>
      </c>
      <c r="M282" s="54">
        <v>1400</v>
      </c>
      <c r="N282" s="54"/>
      <c r="O282" s="112"/>
    </row>
    <row r="283" spans="1:15" s="10" customFormat="1" x14ac:dyDescent="0.25">
      <c r="A283" s="24"/>
      <c r="B283" s="42"/>
      <c r="C283" s="214" t="s">
        <v>48</v>
      </c>
      <c r="D283" s="92">
        <f t="shared" ref="D283:K283" si="14">SUM(D282:D282)</f>
        <v>1400</v>
      </c>
      <c r="E283" s="44">
        <f t="shared" si="14"/>
        <v>1400</v>
      </c>
      <c r="F283" s="44">
        <f t="shared" si="14"/>
        <v>0</v>
      </c>
      <c r="G283" s="118">
        <f t="shared" si="14"/>
        <v>0</v>
      </c>
      <c r="H283" s="92">
        <f t="shared" si="14"/>
        <v>1400</v>
      </c>
      <c r="I283" s="44">
        <f t="shared" si="14"/>
        <v>1400</v>
      </c>
      <c r="J283" s="44">
        <f t="shared" si="14"/>
        <v>0</v>
      </c>
      <c r="K283" s="118">
        <f t="shared" si="14"/>
        <v>0</v>
      </c>
      <c r="L283" s="92">
        <f>SUM(L282:L282)</f>
        <v>1400</v>
      </c>
      <c r="M283" s="44">
        <f>SUM(M282:M282)</f>
        <v>1400</v>
      </c>
      <c r="N283" s="44">
        <f>SUM(N282:N282)</f>
        <v>0</v>
      </c>
      <c r="O283" s="118">
        <f>SUM(O282:O282)</f>
        <v>0</v>
      </c>
    </row>
    <row r="284" spans="1:15" s="10" customFormat="1" x14ac:dyDescent="0.25">
      <c r="A284" s="24"/>
      <c r="B284" s="42"/>
      <c r="C284" s="66"/>
      <c r="D284" s="81"/>
      <c r="E284" s="84"/>
      <c r="F284" s="84"/>
      <c r="G284" s="113"/>
      <c r="H284" s="81"/>
      <c r="I284" s="84"/>
      <c r="J284" s="84"/>
      <c r="K284" s="113"/>
      <c r="L284" s="81"/>
      <c r="M284" s="84"/>
      <c r="N284" s="84"/>
      <c r="O284" s="113"/>
    </row>
    <row r="285" spans="1:15" s="10" customFormat="1" x14ac:dyDescent="0.25">
      <c r="A285" s="24"/>
      <c r="B285" s="42"/>
      <c r="C285" s="85" t="s">
        <v>87</v>
      </c>
      <c r="D285" s="92">
        <f t="shared" ref="D285:K285" si="15">D237+D268+D277+D279+D283</f>
        <v>515622</v>
      </c>
      <c r="E285" s="44">
        <f t="shared" si="15"/>
        <v>338158</v>
      </c>
      <c r="F285" s="44">
        <f t="shared" si="15"/>
        <v>177464</v>
      </c>
      <c r="G285" s="118">
        <f t="shared" si="15"/>
        <v>0</v>
      </c>
      <c r="H285" s="92">
        <f t="shared" si="15"/>
        <v>581079</v>
      </c>
      <c r="I285" s="44">
        <f t="shared" si="15"/>
        <v>405034</v>
      </c>
      <c r="J285" s="44">
        <f t="shared" si="15"/>
        <v>176045</v>
      </c>
      <c r="K285" s="118">
        <f t="shared" si="15"/>
        <v>0</v>
      </c>
      <c r="L285" s="92">
        <f>L237+L268+L277+L279+L283</f>
        <v>595529</v>
      </c>
      <c r="M285" s="44">
        <f>M237+M268+M277+M279+M283</f>
        <v>419484</v>
      </c>
      <c r="N285" s="44">
        <f>N237+N268+N277+N279+N283</f>
        <v>176045</v>
      </c>
      <c r="O285" s="118">
        <f>O237+O268+O277+O279+O283</f>
        <v>0</v>
      </c>
    </row>
    <row r="286" spans="1:15" s="10" customFormat="1" x14ac:dyDescent="0.25">
      <c r="A286" s="211"/>
      <c r="B286" s="42"/>
      <c r="C286" s="85"/>
      <c r="D286" s="81"/>
      <c r="E286" s="84"/>
      <c r="F286" s="84"/>
      <c r="G286" s="113"/>
      <c r="H286" s="81"/>
      <c r="I286" s="84"/>
      <c r="J286" s="84"/>
      <c r="K286" s="113"/>
      <c r="L286" s="81"/>
      <c r="M286" s="84"/>
      <c r="N286" s="84"/>
      <c r="O286" s="113"/>
    </row>
    <row r="287" spans="1:15" s="10" customFormat="1" x14ac:dyDescent="0.25">
      <c r="A287" s="211"/>
      <c r="B287" s="42" t="s">
        <v>43</v>
      </c>
      <c r="C287" s="66" t="s">
        <v>81</v>
      </c>
      <c r="D287" s="81"/>
      <c r="E287" s="84"/>
      <c r="F287" s="84"/>
      <c r="G287" s="113"/>
      <c r="H287" s="81"/>
      <c r="I287" s="84"/>
      <c r="J287" s="84"/>
      <c r="K287" s="113"/>
      <c r="L287" s="81"/>
      <c r="M287" s="84"/>
      <c r="N287" s="84"/>
      <c r="O287" s="113"/>
    </row>
    <row r="288" spans="1:15" s="10" customFormat="1" x14ac:dyDescent="0.25">
      <c r="A288" s="211"/>
      <c r="B288" s="42"/>
      <c r="C288" s="66" t="s">
        <v>144</v>
      </c>
      <c r="D288" s="35">
        <v>7100</v>
      </c>
      <c r="E288" s="30">
        <v>7100</v>
      </c>
      <c r="F288" s="30"/>
      <c r="G288" s="104"/>
      <c r="H288" s="35">
        <v>7977</v>
      </c>
      <c r="I288" s="30">
        <v>7977</v>
      </c>
      <c r="J288" s="30"/>
      <c r="K288" s="104"/>
      <c r="L288" s="35">
        <v>8797</v>
      </c>
      <c r="M288" s="30">
        <v>8797</v>
      </c>
      <c r="N288" s="30"/>
      <c r="O288" s="104"/>
    </row>
    <row r="289" spans="1:15" s="10" customFormat="1" x14ac:dyDescent="0.25">
      <c r="A289" s="211"/>
      <c r="B289" s="42"/>
      <c r="C289" s="66" t="s">
        <v>370</v>
      </c>
      <c r="D289" s="88">
        <v>2500</v>
      </c>
      <c r="E289" s="30">
        <v>2500</v>
      </c>
      <c r="F289" s="30"/>
      <c r="G289" s="104"/>
      <c r="H289" s="88">
        <v>0</v>
      </c>
      <c r="I289" s="30">
        <v>0</v>
      </c>
      <c r="J289" s="30"/>
      <c r="K289" s="104"/>
      <c r="L289" s="88">
        <v>0</v>
      </c>
      <c r="M289" s="30">
        <v>0</v>
      </c>
      <c r="N289" s="30"/>
      <c r="O289" s="104"/>
    </row>
    <row r="290" spans="1:15" s="10" customFormat="1" x14ac:dyDescent="0.25">
      <c r="A290" s="211"/>
      <c r="B290" s="42"/>
      <c r="C290" s="62" t="s">
        <v>466</v>
      </c>
      <c r="D290" s="88">
        <v>3000</v>
      </c>
      <c r="E290" s="30">
        <v>3000</v>
      </c>
      <c r="F290" s="30"/>
      <c r="G290" s="104"/>
      <c r="H290" s="88">
        <v>5000</v>
      </c>
      <c r="I290" s="30">
        <v>5000</v>
      </c>
      <c r="J290" s="30"/>
      <c r="K290" s="104"/>
      <c r="L290" s="88">
        <v>5000</v>
      </c>
      <c r="M290" s="30">
        <v>5000</v>
      </c>
      <c r="N290" s="30"/>
      <c r="O290" s="104"/>
    </row>
    <row r="291" spans="1:15" s="10" customFormat="1" x14ac:dyDescent="0.25">
      <c r="A291" s="211"/>
      <c r="B291" s="42"/>
      <c r="C291" s="62" t="s">
        <v>315</v>
      </c>
      <c r="D291" s="88">
        <v>5000</v>
      </c>
      <c r="E291" s="30">
        <v>5000</v>
      </c>
      <c r="F291" s="30"/>
      <c r="G291" s="104"/>
      <c r="H291" s="88">
        <v>5000</v>
      </c>
      <c r="I291" s="30">
        <v>5000</v>
      </c>
      <c r="J291" s="30"/>
      <c r="K291" s="104"/>
      <c r="L291" s="88">
        <v>5000</v>
      </c>
      <c r="M291" s="30">
        <v>5000</v>
      </c>
      <c r="N291" s="30"/>
      <c r="O291" s="104"/>
    </row>
    <row r="292" spans="1:15" s="10" customFormat="1" x14ac:dyDescent="0.25">
      <c r="A292" s="211"/>
      <c r="B292" s="42"/>
      <c r="C292" s="62" t="s">
        <v>316</v>
      </c>
      <c r="D292" s="88">
        <v>1500</v>
      </c>
      <c r="E292" s="30">
        <v>1500</v>
      </c>
      <c r="F292" s="30"/>
      <c r="G292" s="104"/>
      <c r="H292" s="88">
        <v>1500</v>
      </c>
      <c r="I292" s="30">
        <v>1500</v>
      </c>
      <c r="J292" s="30"/>
      <c r="K292" s="104"/>
      <c r="L292" s="88">
        <v>1500</v>
      </c>
      <c r="M292" s="30">
        <v>1500</v>
      </c>
      <c r="N292" s="30"/>
      <c r="O292" s="104"/>
    </row>
    <row r="293" spans="1:15" s="10" customFormat="1" x14ac:dyDescent="0.25">
      <c r="A293" s="211"/>
      <c r="B293" s="42"/>
      <c r="C293" s="62" t="s">
        <v>317</v>
      </c>
      <c r="D293" s="88">
        <v>2000</v>
      </c>
      <c r="E293" s="30">
        <v>2000</v>
      </c>
      <c r="F293" s="30"/>
      <c r="G293" s="104"/>
      <c r="H293" s="88">
        <v>0</v>
      </c>
      <c r="I293" s="30">
        <v>0</v>
      </c>
      <c r="J293" s="30"/>
      <c r="K293" s="104"/>
      <c r="L293" s="88">
        <v>0</v>
      </c>
      <c r="M293" s="30">
        <v>0</v>
      </c>
      <c r="N293" s="30"/>
      <c r="O293" s="104"/>
    </row>
    <row r="294" spans="1:15" s="10" customFormat="1" x14ac:dyDescent="0.25">
      <c r="A294" s="211"/>
      <c r="B294" s="42"/>
      <c r="C294" s="62" t="s">
        <v>318</v>
      </c>
      <c r="D294" s="88">
        <v>2722</v>
      </c>
      <c r="E294" s="30">
        <v>2722</v>
      </c>
      <c r="F294" s="30"/>
      <c r="G294" s="104"/>
      <c r="H294" s="88">
        <v>2722</v>
      </c>
      <c r="I294" s="30">
        <v>2722</v>
      </c>
      <c r="J294" s="30"/>
      <c r="K294" s="104"/>
      <c r="L294" s="88">
        <v>2722</v>
      </c>
      <c r="M294" s="30">
        <v>2722</v>
      </c>
      <c r="N294" s="30"/>
      <c r="O294" s="104"/>
    </row>
    <row r="295" spans="1:15" s="10" customFormat="1" x14ac:dyDescent="0.25">
      <c r="A295" s="211"/>
      <c r="B295" s="42"/>
      <c r="C295" s="62" t="s">
        <v>319</v>
      </c>
      <c r="D295" s="88">
        <v>6000</v>
      </c>
      <c r="E295" s="30">
        <v>6000</v>
      </c>
      <c r="F295" s="30"/>
      <c r="G295" s="104"/>
      <c r="H295" s="88">
        <v>8854</v>
      </c>
      <c r="I295" s="30">
        <v>8854</v>
      </c>
      <c r="J295" s="30"/>
      <c r="K295" s="104"/>
      <c r="L295" s="88">
        <v>8854</v>
      </c>
      <c r="M295" s="30">
        <v>8854</v>
      </c>
      <c r="N295" s="30"/>
      <c r="O295" s="104"/>
    </row>
    <row r="296" spans="1:15" s="10" customFormat="1" x14ac:dyDescent="0.25">
      <c r="A296" s="211"/>
      <c r="B296" s="42"/>
      <c r="C296" s="62" t="s">
        <v>320</v>
      </c>
      <c r="D296" s="89">
        <v>1500</v>
      </c>
      <c r="E296" s="54">
        <v>1500</v>
      </c>
      <c r="F296" s="54"/>
      <c r="G296" s="112"/>
      <c r="H296" s="89">
        <v>1500</v>
      </c>
      <c r="I296" s="54">
        <v>1500</v>
      </c>
      <c r="J296" s="54"/>
      <c r="K296" s="112"/>
      <c r="L296" s="89">
        <v>1500</v>
      </c>
      <c r="M296" s="54">
        <v>1500</v>
      </c>
      <c r="N296" s="54"/>
      <c r="O296" s="112"/>
    </row>
    <row r="297" spans="1:15" s="10" customFormat="1" x14ac:dyDescent="0.25">
      <c r="A297" s="211"/>
      <c r="B297" s="42"/>
      <c r="C297" s="62" t="s">
        <v>321</v>
      </c>
      <c r="D297" s="89">
        <v>2464</v>
      </c>
      <c r="E297" s="54">
        <v>2464</v>
      </c>
      <c r="F297" s="54"/>
      <c r="G297" s="112"/>
      <c r="H297" s="89">
        <v>2464</v>
      </c>
      <c r="I297" s="54">
        <v>2464</v>
      </c>
      <c r="J297" s="54"/>
      <c r="K297" s="112"/>
      <c r="L297" s="89">
        <v>2464</v>
      </c>
      <c r="M297" s="54">
        <v>2464</v>
      </c>
      <c r="N297" s="54"/>
      <c r="O297" s="112"/>
    </row>
    <row r="298" spans="1:15" s="10" customFormat="1" x14ac:dyDescent="0.25">
      <c r="A298" s="211"/>
      <c r="B298" s="42"/>
      <c r="C298" s="62" t="s">
        <v>322</v>
      </c>
      <c r="D298" s="89">
        <v>1000</v>
      </c>
      <c r="E298" s="54">
        <v>1000</v>
      </c>
      <c r="F298" s="54"/>
      <c r="G298" s="112"/>
      <c r="H298" s="89">
        <v>1000</v>
      </c>
      <c r="I298" s="54">
        <v>1000</v>
      </c>
      <c r="J298" s="54"/>
      <c r="K298" s="112"/>
      <c r="L298" s="89">
        <v>1000</v>
      </c>
      <c r="M298" s="54">
        <v>1000</v>
      </c>
      <c r="N298" s="54"/>
      <c r="O298" s="112"/>
    </row>
    <row r="299" spans="1:15" s="10" customFormat="1" ht="30" x14ac:dyDescent="0.25">
      <c r="A299" s="211"/>
      <c r="B299" s="42"/>
      <c r="C299" s="62" t="s">
        <v>323</v>
      </c>
      <c r="D299" s="89">
        <v>3000</v>
      </c>
      <c r="E299" s="54">
        <v>3000</v>
      </c>
      <c r="F299" s="54"/>
      <c r="G299" s="112"/>
      <c r="H299" s="89">
        <v>4763</v>
      </c>
      <c r="I299" s="54">
        <v>4763</v>
      </c>
      <c r="J299" s="54"/>
      <c r="K299" s="112"/>
      <c r="L299" s="89">
        <v>4763</v>
      </c>
      <c r="M299" s="54">
        <v>4763</v>
      </c>
      <c r="N299" s="54"/>
      <c r="O299" s="112"/>
    </row>
    <row r="300" spans="1:15" s="10" customFormat="1" x14ac:dyDescent="0.25">
      <c r="A300" s="211"/>
      <c r="B300" s="42"/>
      <c r="C300" s="62" t="s">
        <v>324</v>
      </c>
      <c r="D300" s="89">
        <v>2133</v>
      </c>
      <c r="E300" s="54">
        <v>2133</v>
      </c>
      <c r="F300" s="54"/>
      <c r="G300" s="112"/>
      <c r="H300" s="89">
        <v>2133</v>
      </c>
      <c r="I300" s="54">
        <v>2133</v>
      </c>
      <c r="J300" s="54"/>
      <c r="K300" s="112"/>
      <c r="L300" s="89">
        <v>2133</v>
      </c>
      <c r="M300" s="54">
        <v>2133</v>
      </c>
      <c r="N300" s="54"/>
      <c r="O300" s="112"/>
    </row>
    <row r="301" spans="1:15" s="10" customFormat="1" x14ac:dyDescent="0.25">
      <c r="A301" s="211"/>
      <c r="B301" s="42"/>
      <c r="C301" s="62" t="s">
        <v>325</v>
      </c>
      <c r="D301" s="89">
        <v>1361</v>
      </c>
      <c r="E301" s="54">
        <v>1361</v>
      </c>
      <c r="F301" s="54"/>
      <c r="G301" s="112"/>
      <c r="H301" s="89">
        <v>1361</v>
      </c>
      <c r="I301" s="54">
        <v>1361</v>
      </c>
      <c r="J301" s="54"/>
      <c r="K301" s="112"/>
      <c r="L301" s="89">
        <v>1361</v>
      </c>
      <c r="M301" s="54">
        <v>1361</v>
      </c>
      <c r="N301" s="54"/>
      <c r="O301" s="112"/>
    </row>
    <row r="302" spans="1:15" s="10" customFormat="1" x14ac:dyDescent="0.25">
      <c r="A302" s="211"/>
      <c r="B302" s="42"/>
      <c r="C302" s="62" t="s">
        <v>326</v>
      </c>
      <c r="D302" s="89">
        <v>770</v>
      </c>
      <c r="E302" s="54">
        <v>770</v>
      </c>
      <c r="F302" s="54"/>
      <c r="G302" s="112"/>
      <c r="H302" s="89">
        <v>770</v>
      </c>
      <c r="I302" s="54">
        <v>770</v>
      </c>
      <c r="J302" s="54"/>
      <c r="K302" s="112"/>
      <c r="L302" s="89">
        <v>770</v>
      </c>
      <c r="M302" s="54">
        <v>770</v>
      </c>
      <c r="N302" s="54"/>
      <c r="O302" s="112"/>
    </row>
    <row r="303" spans="1:15" s="10" customFormat="1" x14ac:dyDescent="0.25">
      <c r="A303" s="211"/>
      <c r="B303" s="42"/>
      <c r="C303" s="62" t="s">
        <v>327</v>
      </c>
      <c r="D303" s="89">
        <v>500</v>
      </c>
      <c r="E303" s="54">
        <v>500</v>
      </c>
      <c r="F303" s="54"/>
      <c r="G303" s="112"/>
      <c r="H303" s="89">
        <v>500</v>
      </c>
      <c r="I303" s="54">
        <v>500</v>
      </c>
      <c r="J303" s="54"/>
      <c r="K303" s="112"/>
      <c r="L303" s="89">
        <v>500</v>
      </c>
      <c r="M303" s="54">
        <v>500</v>
      </c>
      <c r="N303" s="54"/>
      <c r="O303" s="112"/>
    </row>
    <row r="304" spans="1:15" s="10" customFormat="1" x14ac:dyDescent="0.25">
      <c r="A304" s="211"/>
      <c r="B304" s="42"/>
      <c r="C304" s="62" t="s">
        <v>328</v>
      </c>
      <c r="D304" s="89">
        <v>54825</v>
      </c>
      <c r="E304" s="54">
        <v>54825</v>
      </c>
      <c r="F304" s="54"/>
      <c r="G304" s="112"/>
      <c r="H304" s="89">
        <v>54825</v>
      </c>
      <c r="I304" s="54">
        <v>54825</v>
      </c>
      <c r="J304" s="54"/>
      <c r="K304" s="112"/>
      <c r="L304" s="89">
        <v>54825</v>
      </c>
      <c r="M304" s="54">
        <v>54825</v>
      </c>
      <c r="N304" s="54"/>
      <c r="O304" s="112"/>
    </row>
    <row r="305" spans="1:15" s="10" customFormat="1" x14ac:dyDescent="0.25">
      <c r="A305" s="211"/>
      <c r="B305" s="42"/>
      <c r="C305" s="62" t="s">
        <v>329</v>
      </c>
      <c r="D305" s="89">
        <v>28385</v>
      </c>
      <c r="E305" s="54">
        <v>28385</v>
      </c>
      <c r="F305" s="54"/>
      <c r="G305" s="112"/>
      <c r="H305" s="89">
        <v>28385</v>
      </c>
      <c r="I305" s="54">
        <v>28385</v>
      </c>
      <c r="J305" s="54"/>
      <c r="K305" s="112"/>
      <c r="L305" s="89">
        <v>28385</v>
      </c>
      <c r="M305" s="54">
        <v>28385</v>
      </c>
      <c r="N305" s="54"/>
      <c r="O305" s="112"/>
    </row>
    <row r="306" spans="1:15" s="10" customFormat="1" ht="30" x14ac:dyDescent="0.25">
      <c r="A306" s="211"/>
      <c r="B306" s="42"/>
      <c r="C306" s="62" t="s">
        <v>330</v>
      </c>
      <c r="D306" s="89">
        <v>800</v>
      </c>
      <c r="E306" s="54">
        <v>800</v>
      </c>
      <c r="F306" s="54"/>
      <c r="G306" s="112"/>
      <c r="H306" s="89">
        <v>800</v>
      </c>
      <c r="I306" s="54">
        <v>800</v>
      </c>
      <c r="J306" s="54"/>
      <c r="K306" s="112"/>
      <c r="L306" s="89">
        <v>800</v>
      </c>
      <c r="M306" s="54">
        <v>800</v>
      </c>
      <c r="N306" s="54"/>
      <c r="O306" s="112"/>
    </row>
    <row r="307" spans="1:15" s="10" customFormat="1" x14ac:dyDescent="0.25">
      <c r="A307" s="211"/>
      <c r="B307" s="42"/>
      <c r="C307" s="62" t="s">
        <v>331</v>
      </c>
      <c r="D307" s="89">
        <v>2702</v>
      </c>
      <c r="E307" s="54">
        <v>2702</v>
      </c>
      <c r="F307" s="54"/>
      <c r="G307" s="112"/>
      <c r="H307" s="89">
        <v>3515</v>
      </c>
      <c r="I307" s="54">
        <v>3515</v>
      </c>
      <c r="J307" s="54"/>
      <c r="K307" s="112"/>
      <c r="L307" s="89">
        <v>3515</v>
      </c>
      <c r="M307" s="54">
        <v>3515</v>
      </c>
      <c r="N307" s="54"/>
      <c r="O307" s="112"/>
    </row>
    <row r="308" spans="1:15" s="10" customFormat="1" ht="30" x14ac:dyDescent="0.25">
      <c r="A308" s="211"/>
      <c r="B308" s="42"/>
      <c r="C308" s="62" t="s">
        <v>332</v>
      </c>
      <c r="D308" s="89">
        <v>250</v>
      </c>
      <c r="E308" s="54">
        <v>250</v>
      </c>
      <c r="F308" s="54"/>
      <c r="G308" s="112"/>
      <c r="H308" s="89">
        <v>250</v>
      </c>
      <c r="I308" s="54">
        <v>250</v>
      </c>
      <c r="J308" s="54"/>
      <c r="K308" s="112"/>
      <c r="L308" s="89">
        <v>250</v>
      </c>
      <c r="M308" s="54">
        <v>250</v>
      </c>
      <c r="N308" s="54"/>
      <c r="O308" s="112"/>
    </row>
    <row r="309" spans="1:15" s="10" customFormat="1" x14ac:dyDescent="0.25">
      <c r="A309" s="211"/>
      <c r="B309" s="42"/>
      <c r="C309" s="62" t="s">
        <v>333</v>
      </c>
      <c r="D309" s="89">
        <v>1400</v>
      </c>
      <c r="E309" s="54">
        <v>1400</v>
      </c>
      <c r="F309" s="54"/>
      <c r="G309" s="112"/>
      <c r="H309" s="89">
        <v>1400</v>
      </c>
      <c r="I309" s="54">
        <v>1400</v>
      </c>
      <c r="J309" s="54"/>
      <c r="K309" s="112"/>
      <c r="L309" s="89">
        <v>1400</v>
      </c>
      <c r="M309" s="54">
        <v>1400</v>
      </c>
      <c r="N309" s="54"/>
      <c r="O309" s="112"/>
    </row>
    <row r="310" spans="1:15" s="10" customFormat="1" ht="30" x14ac:dyDescent="0.25">
      <c r="A310" s="211"/>
      <c r="B310" s="42"/>
      <c r="C310" s="62" t="s">
        <v>334</v>
      </c>
      <c r="D310" s="89">
        <v>2412</v>
      </c>
      <c r="E310" s="54">
        <v>2412</v>
      </c>
      <c r="F310" s="54"/>
      <c r="G310" s="112"/>
      <c r="H310" s="89">
        <v>2412</v>
      </c>
      <c r="I310" s="54">
        <v>2412</v>
      </c>
      <c r="J310" s="54"/>
      <c r="K310" s="112"/>
      <c r="L310" s="89">
        <v>2412</v>
      </c>
      <c r="M310" s="54">
        <v>2412</v>
      </c>
      <c r="N310" s="54"/>
      <c r="O310" s="112"/>
    </row>
    <row r="311" spans="1:15" s="10" customFormat="1" x14ac:dyDescent="0.25">
      <c r="A311" s="211"/>
      <c r="B311" s="42"/>
      <c r="C311" s="62" t="s">
        <v>335</v>
      </c>
      <c r="D311" s="89">
        <v>1000</v>
      </c>
      <c r="E311" s="54">
        <v>1000</v>
      </c>
      <c r="F311" s="54"/>
      <c r="G311" s="112"/>
      <c r="H311" s="89">
        <v>1000</v>
      </c>
      <c r="I311" s="54">
        <v>1000</v>
      </c>
      <c r="J311" s="54"/>
      <c r="K311" s="112"/>
      <c r="L311" s="89">
        <v>1000</v>
      </c>
      <c r="M311" s="54">
        <v>1000</v>
      </c>
      <c r="N311" s="54"/>
      <c r="O311" s="112"/>
    </row>
    <row r="312" spans="1:15" s="10" customFormat="1" x14ac:dyDescent="0.25">
      <c r="A312" s="211"/>
      <c r="B312" s="42"/>
      <c r="C312" s="62" t="s">
        <v>336</v>
      </c>
      <c r="D312" s="89">
        <v>1500</v>
      </c>
      <c r="E312" s="54">
        <v>1500</v>
      </c>
      <c r="F312" s="54"/>
      <c r="G312" s="112"/>
      <c r="H312" s="89">
        <v>0</v>
      </c>
      <c r="I312" s="54">
        <v>0</v>
      </c>
      <c r="J312" s="54"/>
      <c r="K312" s="112"/>
      <c r="L312" s="89">
        <v>0</v>
      </c>
      <c r="M312" s="54">
        <v>0</v>
      </c>
      <c r="N312" s="54"/>
      <c r="O312" s="112"/>
    </row>
    <row r="313" spans="1:15" s="10" customFormat="1" x14ac:dyDescent="0.25">
      <c r="A313" s="211"/>
      <c r="B313" s="42"/>
      <c r="C313" s="62" t="s">
        <v>337</v>
      </c>
      <c r="D313" s="89">
        <v>1000</v>
      </c>
      <c r="E313" s="54">
        <v>1000</v>
      </c>
      <c r="F313" s="54"/>
      <c r="G313" s="112"/>
      <c r="H313" s="89">
        <v>0</v>
      </c>
      <c r="I313" s="54">
        <v>0</v>
      </c>
      <c r="J313" s="54"/>
      <c r="K313" s="112"/>
      <c r="L313" s="89">
        <v>0</v>
      </c>
      <c r="M313" s="54">
        <v>0</v>
      </c>
      <c r="N313" s="54"/>
      <c r="O313" s="112"/>
    </row>
    <row r="314" spans="1:15" s="10" customFormat="1" x14ac:dyDescent="0.25">
      <c r="A314" s="211"/>
      <c r="B314" s="42"/>
      <c r="C314" s="62" t="s">
        <v>338</v>
      </c>
      <c r="D314" s="89">
        <v>5000</v>
      </c>
      <c r="E314" s="54">
        <v>5000</v>
      </c>
      <c r="F314" s="54"/>
      <c r="G314" s="112"/>
      <c r="H314" s="89">
        <v>5000</v>
      </c>
      <c r="I314" s="54">
        <v>5000</v>
      </c>
      <c r="J314" s="54"/>
      <c r="K314" s="112"/>
      <c r="L314" s="89">
        <v>5000</v>
      </c>
      <c r="M314" s="54">
        <v>5000</v>
      </c>
      <c r="N314" s="54"/>
      <c r="O314" s="112"/>
    </row>
    <row r="315" spans="1:15" s="10" customFormat="1" ht="30" x14ac:dyDescent="0.25">
      <c r="A315" s="211"/>
      <c r="B315" s="42"/>
      <c r="C315" s="62" t="s">
        <v>339</v>
      </c>
      <c r="D315" s="89">
        <v>412</v>
      </c>
      <c r="E315" s="54">
        <v>412</v>
      </c>
      <c r="F315" s="54"/>
      <c r="G315" s="112"/>
      <c r="H315" s="89">
        <v>412</v>
      </c>
      <c r="I315" s="54">
        <v>412</v>
      </c>
      <c r="J315" s="54"/>
      <c r="K315" s="112"/>
      <c r="L315" s="89">
        <v>412</v>
      </c>
      <c r="M315" s="54">
        <v>412</v>
      </c>
      <c r="N315" s="54"/>
      <c r="O315" s="112"/>
    </row>
    <row r="316" spans="1:15" s="10" customFormat="1" x14ac:dyDescent="0.25">
      <c r="A316" s="211"/>
      <c r="B316" s="42"/>
      <c r="C316" s="62" t="s">
        <v>340</v>
      </c>
      <c r="D316" s="89">
        <v>457</v>
      </c>
      <c r="E316" s="54">
        <v>457</v>
      </c>
      <c r="F316" s="54"/>
      <c r="G316" s="112"/>
      <c r="H316" s="89">
        <v>457</v>
      </c>
      <c r="I316" s="54">
        <v>457</v>
      </c>
      <c r="J316" s="54"/>
      <c r="K316" s="112"/>
      <c r="L316" s="89">
        <v>457</v>
      </c>
      <c r="M316" s="54">
        <v>457</v>
      </c>
      <c r="N316" s="54"/>
      <c r="O316" s="112"/>
    </row>
    <row r="317" spans="1:15" s="10" customFormat="1" ht="30" x14ac:dyDescent="0.25">
      <c r="A317" s="211"/>
      <c r="B317" s="42"/>
      <c r="C317" s="62" t="s">
        <v>341</v>
      </c>
      <c r="D317" s="89">
        <v>570</v>
      </c>
      <c r="E317" s="54">
        <v>570</v>
      </c>
      <c r="F317" s="54"/>
      <c r="G317" s="112"/>
      <c r="H317" s="89">
        <v>1800</v>
      </c>
      <c r="I317" s="54">
        <v>1800</v>
      </c>
      <c r="J317" s="54"/>
      <c r="K317" s="112"/>
      <c r="L317" s="89">
        <v>1800</v>
      </c>
      <c r="M317" s="54">
        <v>1800</v>
      </c>
      <c r="N317" s="54"/>
      <c r="O317" s="112"/>
    </row>
    <row r="318" spans="1:15" s="10" customFormat="1" ht="30" x14ac:dyDescent="0.25">
      <c r="A318" s="211"/>
      <c r="B318" s="42"/>
      <c r="C318" s="62" t="s">
        <v>465</v>
      </c>
      <c r="D318" s="89">
        <v>1500</v>
      </c>
      <c r="E318" s="54">
        <v>1500</v>
      </c>
      <c r="F318" s="54"/>
      <c r="G318" s="112"/>
      <c r="H318" s="89">
        <v>1554</v>
      </c>
      <c r="I318" s="54">
        <v>1554</v>
      </c>
      <c r="J318" s="54"/>
      <c r="K318" s="112"/>
      <c r="L318" s="89">
        <v>1554</v>
      </c>
      <c r="M318" s="54">
        <v>1554</v>
      </c>
      <c r="N318" s="54"/>
      <c r="O318" s="112"/>
    </row>
    <row r="319" spans="1:15" s="10" customFormat="1" x14ac:dyDescent="0.25">
      <c r="A319" s="211"/>
      <c r="B319" s="42"/>
      <c r="C319" s="62" t="s">
        <v>435</v>
      </c>
      <c r="D319" s="89"/>
      <c r="E319" s="54"/>
      <c r="F319" s="54"/>
      <c r="G319" s="112"/>
      <c r="H319" s="89">
        <v>500</v>
      </c>
      <c r="I319" s="54">
        <v>500</v>
      </c>
      <c r="J319" s="54"/>
      <c r="K319" s="112"/>
      <c r="L319" s="89">
        <v>500</v>
      </c>
      <c r="M319" s="54">
        <v>500</v>
      </c>
      <c r="N319" s="54"/>
      <c r="O319" s="112"/>
    </row>
    <row r="320" spans="1:15" s="10" customFormat="1" x14ac:dyDescent="0.25">
      <c r="A320" s="211"/>
      <c r="B320" s="42"/>
      <c r="C320" s="62" t="s">
        <v>436</v>
      </c>
      <c r="D320" s="89"/>
      <c r="E320" s="54"/>
      <c r="F320" s="54"/>
      <c r="G320" s="112"/>
      <c r="H320" s="89">
        <v>1370</v>
      </c>
      <c r="I320" s="54"/>
      <c r="J320" s="54">
        <v>1370</v>
      </c>
      <c r="K320" s="112"/>
      <c r="L320" s="89">
        <v>1370</v>
      </c>
      <c r="M320" s="54"/>
      <c r="N320" s="54">
        <v>1370</v>
      </c>
      <c r="O320" s="112"/>
    </row>
    <row r="321" spans="1:15" s="10" customFormat="1" x14ac:dyDescent="0.25">
      <c r="A321" s="211"/>
      <c r="B321" s="42"/>
      <c r="C321" s="62" t="s">
        <v>464</v>
      </c>
      <c r="D321" s="89"/>
      <c r="E321" s="54"/>
      <c r="F321" s="54"/>
      <c r="G321" s="112"/>
      <c r="H321" s="89">
        <v>250000</v>
      </c>
      <c r="I321" s="54">
        <v>250000</v>
      </c>
      <c r="J321" s="54"/>
      <c r="K321" s="112"/>
      <c r="L321" s="89">
        <v>250000</v>
      </c>
      <c r="M321" s="54">
        <v>250000</v>
      </c>
      <c r="N321" s="54"/>
      <c r="O321" s="112"/>
    </row>
    <row r="322" spans="1:15" s="10" customFormat="1" x14ac:dyDescent="0.25">
      <c r="A322" s="211"/>
      <c r="B322" s="42"/>
      <c r="C322" s="62" t="s">
        <v>463</v>
      </c>
      <c r="D322" s="89"/>
      <c r="E322" s="54"/>
      <c r="F322" s="54"/>
      <c r="G322" s="112"/>
      <c r="H322" s="89">
        <v>730</v>
      </c>
      <c r="I322" s="54">
        <v>730</v>
      </c>
      <c r="J322" s="54"/>
      <c r="K322" s="112"/>
      <c r="L322" s="89">
        <v>730</v>
      </c>
      <c r="M322" s="54">
        <v>730</v>
      </c>
      <c r="N322" s="54"/>
      <c r="O322" s="112"/>
    </row>
    <row r="323" spans="1:15" s="10" customFormat="1" x14ac:dyDescent="0.25">
      <c r="A323" s="211"/>
      <c r="B323" s="42"/>
      <c r="C323" s="62" t="s">
        <v>462</v>
      </c>
      <c r="D323" s="89"/>
      <c r="E323" s="54"/>
      <c r="F323" s="54"/>
      <c r="G323" s="112"/>
      <c r="H323" s="89">
        <v>2300</v>
      </c>
      <c r="I323" s="54">
        <v>2300</v>
      </c>
      <c r="J323" s="54"/>
      <c r="K323" s="112"/>
      <c r="L323" s="89">
        <v>2300</v>
      </c>
      <c r="M323" s="54">
        <v>2300</v>
      </c>
      <c r="N323" s="54"/>
      <c r="O323" s="112"/>
    </row>
    <row r="324" spans="1:15" s="10" customFormat="1" x14ac:dyDescent="0.25">
      <c r="A324" s="211"/>
      <c r="B324" s="42"/>
      <c r="C324" s="62" t="s">
        <v>461</v>
      </c>
      <c r="D324" s="89"/>
      <c r="E324" s="54"/>
      <c r="F324" s="54"/>
      <c r="G324" s="112"/>
      <c r="H324" s="89">
        <v>1270</v>
      </c>
      <c r="I324" s="54">
        <v>1270</v>
      </c>
      <c r="J324" s="54"/>
      <c r="K324" s="112"/>
      <c r="L324" s="89">
        <v>1270</v>
      </c>
      <c r="M324" s="54">
        <v>1270</v>
      </c>
      <c r="N324" s="54"/>
      <c r="O324" s="112"/>
    </row>
    <row r="325" spans="1:15" s="10" customFormat="1" x14ac:dyDescent="0.25">
      <c r="A325" s="211"/>
      <c r="B325" s="42"/>
      <c r="C325" s="62" t="s">
        <v>460</v>
      </c>
      <c r="D325" s="89"/>
      <c r="E325" s="54"/>
      <c r="F325" s="54"/>
      <c r="G325" s="112"/>
      <c r="H325" s="89">
        <v>100</v>
      </c>
      <c r="I325" s="54">
        <v>100</v>
      </c>
      <c r="J325" s="54"/>
      <c r="K325" s="112"/>
      <c r="L325" s="89">
        <v>100</v>
      </c>
      <c r="M325" s="54">
        <v>100</v>
      </c>
      <c r="N325" s="54"/>
      <c r="O325" s="112"/>
    </row>
    <row r="326" spans="1:15" s="10" customFormat="1" x14ac:dyDescent="0.25">
      <c r="A326" s="211"/>
      <c r="B326" s="42"/>
      <c r="C326" s="62" t="s">
        <v>459</v>
      </c>
      <c r="D326" s="89"/>
      <c r="E326" s="54"/>
      <c r="F326" s="54"/>
      <c r="G326" s="112"/>
      <c r="H326" s="89">
        <v>1500</v>
      </c>
      <c r="I326" s="54">
        <v>1500</v>
      </c>
      <c r="J326" s="54"/>
      <c r="K326" s="112"/>
      <c r="L326" s="89">
        <v>1500</v>
      </c>
      <c r="M326" s="54">
        <v>1500</v>
      </c>
      <c r="N326" s="54"/>
      <c r="O326" s="112"/>
    </row>
    <row r="327" spans="1:15" s="10" customFormat="1" x14ac:dyDescent="0.25">
      <c r="A327" s="211"/>
      <c r="B327" s="42"/>
      <c r="C327" s="226" t="s">
        <v>518</v>
      </c>
      <c r="D327" s="89"/>
      <c r="E327" s="54"/>
      <c r="F327" s="54"/>
      <c r="G327" s="112"/>
      <c r="H327" s="89">
        <v>3452</v>
      </c>
      <c r="I327" s="54">
        <v>3452</v>
      </c>
      <c r="J327" s="54"/>
      <c r="K327" s="112"/>
      <c r="L327" s="89">
        <v>3452</v>
      </c>
      <c r="M327" s="54">
        <v>3452</v>
      </c>
      <c r="N327" s="54"/>
      <c r="O327" s="112"/>
    </row>
    <row r="328" spans="1:15" s="10" customFormat="1" ht="30" x14ac:dyDescent="0.25">
      <c r="A328" s="211"/>
      <c r="B328" s="42"/>
      <c r="C328" s="62" t="s">
        <v>519</v>
      </c>
      <c r="D328" s="89"/>
      <c r="E328" s="54"/>
      <c r="F328" s="54"/>
      <c r="G328" s="112"/>
      <c r="H328" s="89">
        <v>2135</v>
      </c>
      <c r="I328" s="54">
        <v>2135</v>
      </c>
      <c r="J328" s="54"/>
      <c r="K328" s="112"/>
      <c r="L328" s="89">
        <v>2135</v>
      </c>
      <c r="M328" s="54">
        <v>2135</v>
      </c>
      <c r="N328" s="54"/>
      <c r="O328" s="112"/>
    </row>
    <row r="329" spans="1:15" s="10" customFormat="1" x14ac:dyDescent="0.25">
      <c r="A329" s="211"/>
      <c r="B329" s="42"/>
      <c r="C329" s="62" t="s">
        <v>520</v>
      </c>
      <c r="D329" s="89"/>
      <c r="E329" s="54"/>
      <c r="F329" s="54"/>
      <c r="G329" s="112"/>
      <c r="H329" s="89">
        <v>6189</v>
      </c>
      <c r="I329" s="54">
        <v>6189</v>
      </c>
      <c r="J329" s="54"/>
      <c r="K329" s="112"/>
      <c r="L329" s="89">
        <v>6189</v>
      </c>
      <c r="M329" s="54">
        <v>6189</v>
      </c>
      <c r="N329" s="54"/>
      <c r="O329" s="112"/>
    </row>
    <row r="330" spans="1:15" s="10" customFormat="1" x14ac:dyDescent="0.25">
      <c r="A330" s="211"/>
      <c r="B330" s="42"/>
      <c r="C330" s="62" t="s">
        <v>521</v>
      </c>
      <c r="D330" s="89"/>
      <c r="E330" s="54"/>
      <c r="F330" s="54"/>
      <c r="G330" s="112"/>
      <c r="H330" s="89">
        <v>8511</v>
      </c>
      <c r="I330" s="54">
        <v>8511</v>
      </c>
      <c r="J330" s="54"/>
      <c r="K330" s="112"/>
      <c r="L330" s="89">
        <v>8511</v>
      </c>
      <c r="M330" s="54">
        <v>8511</v>
      </c>
      <c r="N330" s="54"/>
      <c r="O330" s="112"/>
    </row>
    <row r="331" spans="1:15" s="10" customFormat="1" ht="30" x14ac:dyDescent="0.25">
      <c r="A331" s="211"/>
      <c r="B331" s="42"/>
      <c r="C331" s="62" t="s">
        <v>522</v>
      </c>
      <c r="D331" s="89"/>
      <c r="E331" s="54"/>
      <c r="F331" s="54"/>
      <c r="G331" s="165"/>
      <c r="H331" s="89">
        <v>2242</v>
      </c>
      <c r="I331" s="54">
        <v>2242</v>
      </c>
      <c r="J331" s="54"/>
      <c r="K331" s="165"/>
      <c r="L331" s="89">
        <v>2242</v>
      </c>
      <c r="M331" s="54">
        <v>2242</v>
      </c>
      <c r="N331" s="54"/>
      <c r="O331" s="165"/>
    </row>
    <row r="332" spans="1:15" s="10" customFormat="1" x14ac:dyDescent="0.25">
      <c r="A332" s="211"/>
      <c r="B332" s="42"/>
      <c r="C332" s="62" t="s">
        <v>523</v>
      </c>
      <c r="D332" s="89"/>
      <c r="E332" s="54"/>
      <c r="F332" s="54"/>
      <c r="G332" s="165"/>
      <c r="H332" s="89">
        <v>1682</v>
      </c>
      <c r="I332" s="54">
        <v>1682</v>
      </c>
      <c r="J332" s="54"/>
      <c r="K332" s="165"/>
      <c r="L332" s="89">
        <v>1682</v>
      </c>
      <c r="M332" s="54">
        <v>1682</v>
      </c>
      <c r="N332" s="54"/>
      <c r="O332" s="165"/>
    </row>
    <row r="333" spans="1:15" s="10" customFormat="1" ht="30" x14ac:dyDescent="0.25">
      <c r="A333" s="211"/>
      <c r="B333" s="42"/>
      <c r="C333" s="62" t="s">
        <v>524</v>
      </c>
      <c r="D333" s="89"/>
      <c r="E333" s="54"/>
      <c r="F333" s="54"/>
      <c r="G333" s="165"/>
      <c r="H333" s="89">
        <v>1900</v>
      </c>
      <c r="I333" s="54">
        <v>1900</v>
      </c>
      <c r="J333" s="54"/>
      <c r="K333" s="165"/>
      <c r="L333" s="89">
        <v>1900</v>
      </c>
      <c r="M333" s="54">
        <v>1900</v>
      </c>
      <c r="N333" s="54"/>
      <c r="O333" s="165"/>
    </row>
    <row r="334" spans="1:15" s="10" customFormat="1" ht="30.75" customHeight="1" x14ac:dyDescent="0.25">
      <c r="A334" s="211"/>
      <c r="B334" s="42"/>
      <c r="C334" s="62" t="s">
        <v>525</v>
      </c>
      <c r="D334" s="89"/>
      <c r="E334" s="54"/>
      <c r="F334" s="54"/>
      <c r="G334" s="165"/>
      <c r="H334" s="89">
        <v>1600</v>
      </c>
      <c r="I334" s="54">
        <v>1600</v>
      </c>
      <c r="J334" s="54"/>
      <c r="K334" s="165"/>
      <c r="L334" s="89">
        <v>1600</v>
      </c>
      <c r="M334" s="54">
        <v>1600</v>
      </c>
      <c r="N334" s="54"/>
      <c r="O334" s="165"/>
    </row>
    <row r="335" spans="1:15" s="10" customFormat="1" x14ac:dyDescent="0.25">
      <c r="A335" s="211"/>
      <c r="B335" s="42"/>
      <c r="C335" s="62" t="s">
        <v>544</v>
      </c>
      <c r="D335" s="89"/>
      <c r="E335" s="54"/>
      <c r="F335" s="54"/>
      <c r="G335" s="165"/>
      <c r="H335" s="89"/>
      <c r="I335" s="54"/>
      <c r="J335" s="54"/>
      <c r="K335" s="165"/>
      <c r="L335" s="89">
        <v>135366</v>
      </c>
      <c r="M335" s="54">
        <v>135366</v>
      </c>
      <c r="N335" s="54"/>
      <c r="O335" s="165"/>
    </row>
    <row r="336" spans="1:15" s="10" customFormat="1" x14ac:dyDescent="0.25">
      <c r="A336" s="211"/>
      <c r="B336" s="42"/>
      <c r="C336" s="62" t="s">
        <v>547</v>
      </c>
      <c r="D336" s="89"/>
      <c r="E336" s="54"/>
      <c r="F336" s="54"/>
      <c r="G336" s="165"/>
      <c r="H336" s="89"/>
      <c r="I336" s="54"/>
      <c r="J336" s="54"/>
      <c r="K336" s="165"/>
      <c r="L336" s="89">
        <v>5715</v>
      </c>
      <c r="M336" s="54">
        <v>5715</v>
      </c>
      <c r="N336" s="54"/>
      <c r="O336" s="165"/>
    </row>
    <row r="337" spans="1:15" s="10" customFormat="1" x14ac:dyDescent="0.25">
      <c r="A337" s="211"/>
      <c r="B337" s="42"/>
      <c r="C337" s="85" t="s">
        <v>66</v>
      </c>
      <c r="D337" s="92">
        <f>SUM(D288:D318)</f>
        <v>144763</v>
      </c>
      <c r="E337" s="44">
        <f>SUM(E288:E318)</f>
        <v>144763</v>
      </c>
      <c r="F337" s="44">
        <f>SUM(F288:F318)</f>
        <v>0</v>
      </c>
      <c r="G337" s="118">
        <f>SUM(G288:G318)</f>
        <v>0</v>
      </c>
      <c r="H337" s="92">
        <f>SUM(H288:H334)</f>
        <v>432835</v>
      </c>
      <c r="I337" s="44">
        <f>SUM(I288:I334)</f>
        <v>431465</v>
      </c>
      <c r="J337" s="44">
        <f>SUM(J288:J334)</f>
        <v>1370</v>
      </c>
      <c r="K337" s="118">
        <f>SUM(K288:K334)</f>
        <v>0</v>
      </c>
      <c r="L337" s="92">
        <f>SUM(L288:L336)</f>
        <v>574736</v>
      </c>
      <c r="M337" s="44">
        <f>SUM(M288:M336)</f>
        <v>573366</v>
      </c>
      <c r="N337" s="44">
        <f>SUM(N288:N336)</f>
        <v>1370</v>
      </c>
      <c r="O337" s="221">
        <f>SUM(O288:O336)</f>
        <v>0</v>
      </c>
    </row>
    <row r="338" spans="1:15" s="10" customFormat="1" x14ac:dyDescent="0.25">
      <c r="A338" s="211"/>
      <c r="B338" s="42"/>
      <c r="C338" s="85"/>
      <c r="D338" s="81"/>
      <c r="E338" s="84"/>
      <c r="F338" s="84"/>
      <c r="G338" s="113"/>
      <c r="H338" s="81"/>
      <c r="I338" s="84"/>
      <c r="J338" s="84"/>
      <c r="K338" s="113"/>
      <c r="L338" s="81"/>
      <c r="M338" s="84"/>
      <c r="N338" s="84"/>
      <c r="O338" s="113"/>
    </row>
    <row r="339" spans="1:15" s="10" customFormat="1" x14ac:dyDescent="0.25">
      <c r="A339" s="211"/>
      <c r="B339" s="42" t="s">
        <v>45</v>
      </c>
      <c r="C339" s="66" t="s">
        <v>44</v>
      </c>
      <c r="D339" s="81"/>
      <c r="E339" s="84"/>
      <c r="F339" s="84"/>
      <c r="G339" s="113"/>
      <c r="H339" s="81"/>
      <c r="I339" s="84"/>
      <c r="J339" s="84"/>
      <c r="K339" s="113"/>
      <c r="L339" s="81"/>
      <c r="M339" s="84"/>
      <c r="N339" s="84"/>
      <c r="O339" s="113"/>
    </row>
    <row r="340" spans="1:15" s="10" customFormat="1" x14ac:dyDescent="0.25">
      <c r="A340" s="211"/>
      <c r="B340" s="42"/>
      <c r="C340" s="62" t="s">
        <v>342</v>
      </c>
      <c r="D340" s="89">
        <v>18607</v>
      </c>
      <c r="E340" s="54">
        <v>18607</v>
      </c>
      <c r="F340" s="54"/>
      <c r="G340" s="111"/>
      <c r="H340" s="89">
        <v>18107</v>
      </c>
      <c r="I340" s="54">
        <v>18107</v>
      </c>
      <c r="J340" s="54"/>
      <c r="K340" s="111"/>
      <c r="L340" s="89">
        <v>18107</v>
      </c>
      <c r="M340" s="54">
        <v>18107</v>
      </c>
      <c r="N340" s="54"/>
      <c r="O340" s="111"/>
    </row>
    <row r="341" spans="1:15" s="10" customFormat="1" x14ac:dyDescent="0.25">
      <c r="A341" s="211"/>
      <c r="B341" s="42"/>
      <c r="C341" s="62" t="s">
        <v>343</v>
      </c>
      <c r="D341" s="89">
        <v>2000</v>
      </c>
      <c r="E341" s="54">
        <v>2000</v>
      </c>
      <c r="F341" s="54"/>
      <c r="G341" s="111"/>
      <c r="H341" s="89">
        <v>0</v>
      </c>
      <c r="I341" s="54">
        <v>0</v>
      </c>
      <c r="J341" s="54"/>
      <c r="K341" s="111"/>
      <c r="L341" s="89">
        <v>0</v>
      </c>
      <c r="M341" s="54">
        <v>0</v>
      </c>
      <c r="N341" s="54"/>
      <c r="O341" s="111"/>
    </row>
    <row r="342" spans="1:15" s="10" customFormat="1" x14ac:dyDescent="0.25">
      <c r="A342" s="211"/>
      <c r="B342" s="42"/>
      <c r="C342" s="62" t="s">
        <v>344</v>
      </c>
      <c r="D342" s="89">
        <v>6000</v>
      </c>
      <c r="E342" s="54">
        <v>6000</v>
      </c>
      <c r="F342" s="54"/>
      <c r="G342" s="111"/>
      <c r="H342" s="89">
        <v>6000</v>
      </c>
      <c r="I342" s="54">
        <v>6000</v>
      </c>
      <c r="J342" s="54"/>
      <c r="K342" s="111"/>
      <c r="L342" s="89">
        <v>6000</v>
      </c>
      <c r="M342" s="54">
        <v>6000</v>
      </c>
      <c r="N342" s="54"/>
      <c r="O342" s="111"/>
    </row>
    <row r="343" spans="1:15" s="10" customFormat="1" x14ac:dyDescent="0.25">
      <c r="A343" s="211"/>
      <c r="B343" s="42"/>
      <c r="C343" s="62" t="s">
        <v>345</v>
      </c>
      <c r="D343" s="89">
        <v>5000</v>
      </c>
      <c r="E343" s="54">
        <v>5000</v>
      </c>
      <c r="F343" s="54"/>
      <c r="G343" s="111"/>
      <c r="H343" s="89">
        <v>0</v>
      </c>
      <c r="I343" s="54">
        <v>0</v>
      </c>
      <c r="J343" s="54"/>
      <c r="K343" s="111"/>
      <c r="L343" s="89">
        <v>0</v>
      </c>
      <c r="M343" s="54">
        <v>0</v>
      </c>
      <c r="N343" s="54"/>
      <c r="O343" s="111"/>
    </row>
    <row r="344" spans="1:15" s="10" customFormat="1" ht="30" x14ac:dyDescent="0.25">
      <c r="A344" s="211"/>
      <c r="B344" s="42"/>
      <c r="C344" s="62" t="s">
        <v>346</v>
      </c>
      <c r="D344" s="88">
        <v>3500</v>
      </c>
      <c r="E344" s="30">
        <v>3500</v>
      </c>
      <c r="F344" s="30"/>
      <c r="G344" s="104"/>
      <c r="H344" s="88">
        <v>3500</v>
      </c>
      <c r="I344" s="30">
        <v>3500</v>
      </c>
      <c r="J344" s="30"/>
      <c r="K344" s="104"/>
      <c r="L344" s="88">
        <v>3500</v>
      </c>
      <c r="M344" s="30">
        <v>3500</v>
      </c>
      <c r="N344" s="30"/>
      <c r="O344" s="104"/>
    </row>
    <row r="345" spans="1:15" s="10" customFormat="1" x14ac:dyDescent="0.25">
      <c r="A345" s="211"/>
      <c r="B345" s="42"/>
      <c r="C345" s="62" t="s">
        <v>347</v>
      </c>
      <c r="D345" s="89">
        <v>61996</v>
      </c>
      <c r="E345" s="54">
        <v>61996</v>
      </c>
      <c r="F345" s="54"/>
      <c r="G345" s="111"/>
      <c r="H345" s="89">
        <v>64824</v>
      </c>
      <c r="I345" s="54">
        <v>64824</v>
      </c>
      <c r="J345" s="54"/>
      <c r="K345" s="111"/>
      <c r="L345" s="89">
        <v>64824</v>
      </c>
      <c r="M345" s="54">
        <v>64824</v>
      </c>
      <c r="N345" s="54"/>
      <c r="O345" s="111"/>
    </row>
    <row r="346" spans="1:15" s="10" customFormat="1" x14ac:dyDescent="0.25">
      <c r="A346" s="211"/>
      <c r="B346" s="42"/>
      <c r="C346" s="62" t="s">
        <v>348</v>
      </c>
      <c r="D346" s="88">
        <v>5000</v>
      </c>
      <c r="E346" s="30">
        <v>5000</v>
      </c>
      <c r="F346" s="30"/>
      <c r="G346" s="104"/>
      <c r="H346" s="88">
        <v>5324</v>
      </c>
      <c r="I346" s="30">
        <v>5324</v>
      </c>
      <c r="J346" s="30"/>
      <c r="K346" s="104"/>
      <c r="L346" s="88">
        <v>5324</v>
      </c>
      <c r="M346" s="30">
        <v>5324</v>
      </c>
      <c r="N346" s="30"/>
      <c r="O346" s="104"/>
    </row>
    <row r="347" spans="1:15" s="10" customFormat="1" x14ac:dyDescent="0.25">
      <c r="A347" s="211"/>
      <c r="B347" s="42"/>
      <c r="C347" s="62" t="s">
        <v>349</v>
      </c>
      <c r="D347" s="88">
        <v>30686</v>
      </c>
      <c r="E347" s="30">
        <v>30686</v>
      </c>
      <c r="F347" s="30"/>
      <c r="G347" s="104"/>
      <c r="H347" s="88">
        <v>30686</v>
      </c>
      <c r="I347" s="30">
        <v>30686</v>
      </c>
      <c r="J347" s="30"/>
      <c r="K347" s="104"/>
      <c r="L347" s="88">
        <v>30686</v>
      </c>
      <c r="M347" s="30">
        <v>30686</v>
      </c>
      <c r="N347" s="30"/>
      <c r="O347" s="104"/>
    </row>
    <row r="348" spans="1:15" s="10" customFormat="1" x14ac:dyDescent="0.25">
      <c r="A348" s="211"/>
      <c r="B348" s="42"/>
      <c r="C348" s="62" t="s">
        <v>350</v>
      </c>
      <c r="D348" s="88">
        <v>752</v>
      </c>
      <c r="E348" s="30">
        <v>752</v>
      </c>
      <c r="F348" s="30"/>
      <c r="G348" s="110"/>
      <c r="H348" s="88">
        <v>752</v>
      </c>
      <c r="I348" s="30">
        <v>752</v>
      </c>
      <c r="J348" s="30"/>
      <c r="K348" s="110"/>
      <c r="L348" s="88">
        <v>752</v>
      </c>
      <c r="M348" s="30">
        <v>752</v>
      </c>
      <c r="N348" s="30"/>
      <c r="O348" s="110"/>
    </row>
    <row r="349" spans="1:15" s="10" customFormat="1" x14ac:dyDescent="0.25">
      <c r="A349" s="211"/>
      <c r="B349" s="42"/>
      <c r="C349" s="62" t="s">
        <v>351</v>
      </c>
      <c r="D349" s="88">
        <v>1130</v>
      </c>
      <c r="E349" s="30">
        <v>1130</v>
      </c>
      <c r="F349" s="30"/>
      <c r="G349" s="110"/>
      <c r="H349" s="88">
        <v>1130</v>
      </c>
      <c r="I349" s="30">
        <v>1130</v>
      </c>
      <c r="J349" s="30"/>
      <c r="K349" s="110"/>
      <c r="L349" s="88">
        <v>1130</v>
      </c>
      <c r="M349" s="30">
        <v>1130</v>
      </c>
      <c r="N349" s="30"/>
      <c r="O349" s="110"/>
    </row>
    <row r="350" spans="1:15" s="10" customFormat="1" ht="15.75" customHeight="1" x14ac:dyDescent="0.25">
      <c r="A350" s="211"/>
      <c r="B350" s="42"/>
      <c r="C350" s="62" t="s">
        <v>352</v>
      </c>
      <c r="D350" s="88">
        <v>4802</v>
      </c>
      <c r="E350" s="30">
        <v>4802</v>
      </c>
      <c r="F350" s="30"/>
      <c r="G350" s="110"/>
      <c r="H350" s="88">
        <v>4802</v>
      </c>
      <c r="I350" s="30">
        <v>4802</v>
      </c>
      <c r="J350" s="30"/>
      <c r="K350" s="110"/>
      <c r="L350" s="88">
        <v>4802</v>
      </c>
      <c r="M350" s="30">
        <v>4802</v>
      </c>
      <c r="N350" s="30"/>
      <c r="O350" s="110"/>
    </row>
    <row r="351" spans="1:15" s="10" customFormat="1" x14ac:dyDescent="0.25">
      <c r="A351" s="211"/>
      <c r="B351" s="42"/>
      <c r="C351" s="62" t="s">
        <v>353</v>
      </c>
      <c r="D351" s="88">
        <v>3874</v>
      </c>
      <c r="E351" s="30">
        <v>3874</v>
      </c>
      <c r="F351" s="30"/>
      <c r="G351" s="110"/>
      <c r="H351" s="88">
        <v>4636</v>
      </c>
      <c r="I351" s="30">
        <v>4636</v>
      </c>
      <c r="J351" s="30"/>
      <c r="K351" s="110"/>
      <c r="L351" s="88">
        <v>4636</v>
      </c>
      <c r="M351" s="30">
        <v>4636</v>
      </c>
      <c r="N351" s="30"/>
      <c r="O351" s="110"/>
    </row>
    <row r="352" spans="1:15" s="10" customFormat="1" x14ac:dyDescent="0.25">
      <c r="A352" s="211"/>
      <c r="B352" s="42"/>
      <c r="C352" s="62" t="s">
        <v>354</v>
      </c>
      <c r="D352" s="88">
        <v>825</v>
      </c>
      <c r="E352" s="30">
        <v>825</v>
      </c>
      <c r="F352" s="30"/>
      <c r="G352" s="110"/>
      <c r="H352" s="88">
        <v>825</v>
      </c>
      <c r="I352" s="30">
        <v>825</v>
      </c>
      <c r="J352" s="30"/>
      <c r="K352" s="110"/>
      <c r="L352" s="88">
        <v>825</v>
      </c>
      <c r="M352" s="30">
        <v>825</v>
      </c>
      <c r="N352" s="30"/>
      <c r="O352" s="110"/>
    </row>
    <row r="353" spans="1:15" s="10" customFormat="1" ht="45" x14ac:dyDescent="0.25">
      <c r="A353" s="211"/>
      <c r="B353" s="42"/>
      <c r="C353" s="62" t="s">
        <v>458</v>
      </c>
      <c r="D353" s="88">
        <v>3000</v>
      </c>
      <c r="E353" s="30">
        <v>3000</v>
      </c>
      <c r="F353" s="30"/>
      <c r="G353" s="110"/>
      <c r="H353" s="88">
        <v>3500</v>
      </c>
      <c r="I353" s="30">
        <v>3500</v>
      </c>
      <c r="J353" s="30"/>
      <c r="K353" s="110"/>
      <c r="L353" s="88">
        <v>3500</v>
      </c>
      <c r="M353" s="30">
        <v>3500</v>
      </c>
      <c r="N353" s="30"/>
      <c r="O353" s="110"/>
    </row>
    <row r="354" spans="1:15" s="10" customFormat="1" x14ac:dyDescent="0.25">
      <c r="A354" s="211"/>
      <c r="B354" s="42"/>
      <c r="C354" s="62" t="s">
        <v>437</v>
      </c>
      <c r="D354" s="88"/>
      <c r="E354" s="30"/>
      <c r="F354" s="30"/>
      <c r="G354" s="110"/>
      <c r="H354" s="88">
        <v>1209</v>
      </c>
      <c r="I354" s="30">
        <v>1209</v>
      </c>
      <c r="J354" s="30"/>
      <c r="K354" s="110"/>
      <c r="L354" s="88">
        <v>1209</v>
      </c>
      <c r="M354" s="30">
        <v>1209</v>
      </c>
      <c r="N354" s="30"/>
      <c r="O354" s="110"/>
    </row>
    <row r="355" spans="1:15" s="10" customFormat="1" x14ac:dyDescent="0.25">
      <c r="A355" s="211"/>
      <c r="B355" s="42"/>
      <c r="C355" s="62" t="s">
        <v>438</v>
      </c>
      <c r="D355" s="88"/>
      <c r="E355" s="30"/>
      <c r="F355" s="30"/>
      <c r="G355" s="110"/>
      <c r="H355" s="88">
        <v>5080</v>
      </c>
      <c r="I355" s="30">
        <v>5080</v>
      </c>
      <c r="J355" s="30"/>
      <c r="K355" s="110"/>
      <c r="L355" s="88">
        <v>5080</v>
      </c>
      <c r="M355" s="30">
        <v>5080</v>
      </c>
      <c r="N355" s="30"/>
      <c r="O355" s="110"/>
    </row>
    <row r="356" spans="1:15" s="10" customFormat="1" x14ac:dyDescent="0.25">
      <c r="A356" s="211"/>
      <c r="B356" s="42"/>
      <c r="C356" s="62" t="s">
        <v>439</v>
      </c>
      <c r="D356" s="88"/>
      <c r="E356" s="30"/>
      <c r="F356" s="30"/>
      <c r="G356" s="110"/>
      <c r="H356" s="88">
        <v>2553</v>
      </c>
      <c r="I356" s="30">
        <v>2553</v>
      </c>
      <c r="J356" s="30"/>
      <c r="K356" s="110"/>
      <c r="L356" s="88">
        <v>2553</v>
      </c>
      <c r="M356" s="30">
        <v>2553</v>
      </c>
      <c r="N356" s="30"/>
      <c r="O356" s="110"/>
    </row>
    <row r="357" spans="1:15" s="10" customFormat="1" ht="30" x14ac:dyDescent="0.25">
      <c r="A357" s="211"/>
      <c r="B357" s="42"/>
      <c r="C357" s="62" t="s">
        <v>440</v>
      </c>
      <c r="D357" s="88"/>
      <c r="E357" s="30"/>
      <c r="F357" s="30"/>
      <c r="G357" s="110"/>
      <c r="H357" s="88">
        <v>3900</v>
      </c>
      <c r="I357" s="30">
        <v>3900</v>
      </c>
      <c r="J357" s="30"/>
      <c r="K357" s="110"/>
      <c r="L357" s="88">
        <v>3900</v>
      </c>
      <c r="M357" s="30">
        <v>3900</v>
      </c>
      <c r="N357" s="30"/>
      <c r="O357" s="110"/>
    </row>
    <row r="358" spans="1:15" s="10" customFormat="1" x14ac:dyDescent="0.25">
      <c r="A358" s="211"/>
      <c r="B358" s="42"/>
      <c r="C358" s="62" t="s">
        <v>457</v>
      </c>
      <c r="D358" s="88"/>
      <c r="E358" s="30"/>
      <c r="F358" s="30"/>
      <c r="G358" s="110"/>
      <c r="H358" s="88">
        <v>1016</v>
      </c>
      <c r="I358" s="30">
        <v>1016</v>
      </c>
      <c r="J358" s="30"/>
      <c r="K358" s="110"/>
      <c r="L358" s="88">
        <v>1016</v>
      </c>
      <c r="M358" s="30">
        <v>1016</v>
      </c>
      <c r="N358" s="30"/>
      <c r="O358" s="110"/>
    </row>
    <row r="359" spans="1:15" s="10" customFormat="1" x14ac:dyDescent="0.25">
      <c r="A359" s="211"/>
      <c r="B359" s="42"/>
      <c r="C359" s="62" t="s">
        <v>456</v>
      </c>
      <c r="D359" s="88"/>
      <c r="E359" s="30"/>
      <c r="F359" s="30"/>
      <c r="G359" s="110"/>
      <c r="H359" s="88">
        <v>27658</v>
      </c>
      <c r="I359" s="30">
        <v>27658</v>
      </c>
      <c r="J359" s="30"/>
      <c r="K359" s="110"/>
      <c r="L359" s="88">
        <v>27658</v>
      </c>
      <c r="M359" s="30">
        <v>27658</v>
      </c>
      <c r="N359" s="30"/>
      <c r="O359" s="110"/>
    </row>
    <row r="360" spans="1:15" s="10" customFormat="1" x14ac:dyDescent="0.25">
      <c r="A360" s="211"/>
      <c r="B360" s="42"/>
      <c r="C360" s="62" t="s">
        <v>455</v>
      </c>
      <c r="D360" s="88"/>
      <c r="E360" s="30"/>
      <c r="F360" s="30"/>
      <c r="G360" s="110"/>
      <c r="H360" s="88">
        <v>4953</v>
      </c>
      <c r="I360" s="30">
        <v>4953</v>
      </c>
      <c r="J360" s="30"/>
      <c r="K360" s="110"/>
      <c r="L360" s="88">
        <v>4953</v>
      </c>
      <c r="M360" s="30">
        <v>4953</v>
      </c>
      <c r="N360" s="30"/>
      <c r="O360" s="110"/>
    </row>
    <row r="361" spans="1:15" s="10" customFormat="1" x14ac:dyDescent="0.25">
      <c r="A361" s="211"/>
      <c r="B361" s="42"/>
      <c r="C361" s="62" t="s">
        <v>454</v>
      </c>
      <c r="D361" s="88"/>
      <c r="E361" s="30"/>
      <c r="F361" s="30"/>
      <c r="G361" s="110"/>
      <c r="H361" s="88">
        <v>9835</v>
      </c>
      <c r="I361" s="30">
        <v>9835</v>
      </c>
      <c r="J361" s="30"/>
      <c r="K361" s="110"/>
      <c r="L361" s="88">
        <v>9835</v>
      </c>
      <c r="M361" s="30">
        <v>9835</v>
      </c>
      <c r="N361" s="30"/>
      <c r="O361" s="110"/>
    </row>
    <row r="362" spans="1:15" s="10" customFormat="1" x14ac:dyDescent="0.25">
      <c r="A362" s="211"/>
      <c r="B362" s="42"/>
      <c r="C362" s="226" t="s">
        <v>526</v>
      </c>
      <c r="D362" s="88"/>
      <c r="E362" s="30"/>
      <c r="F362" s="30"/>
      <c r="G362" s="110"/>
      <c r="H362" s="88">
        <v>37877</v>
      </c>
      <c r="I362" s="30">
        <v>37877</v>
      </c>
      <c r="J362" s="30"/>
      <c r="K362" s="110"/>
      <c r="L362" s="88">
        <v>37877</v>
      </c>
      <c r="M362" s="30">
        <v>37877</v>
      </c>
      <c r="N362" s="30"/>
      <c r="O362" s="110"/>
    </row>
    <row r="363" spans="1:15" s="10" customFormat="1" x14ac:dyDescent="0.25">
      <c r="A363" s="211"/>
      <c r="B363" s="42"/>
      <c r="C363" s="226" t="s">
        <v>527</v>
      </c>
      <c r="D363" s="88"/>
      <c r="E363" s="30"/>
      <c r="F363" s="30"/>
      <c r="G363" s="110"/>
      <c r="H363" s="88">
        <v>1524</v>
      </c>
      <c r="I363" s="30">
        <v>1524</v>
      </c>
      <c r="J363" s="30"/>
      <c r="K363" s="110"/>
      <c r="L363" s="88">
        <v>1524</v>
      </c>
      <c r="M363" s="30">
        <v>1524</v>
      </c>
      <c r="N363" s="30"/>
      <c r="O363" s="110"/>
    </row>
    <row r="364" spans="1:15" s="10" customFormat="1" x14ac:dyDescent="0.25">
      <c r="A364" s="211"/>
      <c r="B364" s="42"/>
      <c r="C364" s="226" t="s">
        <v>528</v>
      </c>
      <c r="D364" s="88"/>
      <c r="E364" s="30"/>
      <c r="F364" s="30"/>
      <c r="G364" s="110"/>
      <c r="H364" s="88">
        <v>1220</v>
      </c>
      <c r="I364" s="30">
        <v>1220</v>
      </c>
      <c r="J364" s="30"/>
      <c r="K364" s="110"/>
      <c r="L364" s="88">
        <v>1220</v>
      </c>
      <c r="M364" s="30">
        <v>1220</v>
      </c>
      <c r="N364" s="30"/>
      <c r="O364" s="110"/>
    </row>
    <row r="365" spans="1:15" s="10" customFormat="1" x14ac:dyDescent="0.25">
      <c r="A365" s="211"/>
      <c r="B365" s="42"/>
      <c r="C365" s="226" t="s">
        <v>529</v>
      </c>
      <c r="D365" s="88"/>
      <c r="E365" s="30"/>
      <c r="F365" s="30"/>
      <c r="G365" s="110"/>
      <c r="H365" s="88">
        <v>2100</v>
      </c>
      <c r="I365" s="30">
        <v>2100</v>
      </c>
      <c r="J365" s="30"/>
      <c r="K365" s="110"/>
      <c r="L365" s="88">
        <v>2100</v>
      </c>
      <c r="M365" s="30">
        <v>2100</v>
      </c>
      <c r="N365" s="30"/>
      <c r="O365" s="110"/>
    </row>
    <row r="366" spans="1:15" s="10" customFormat="1" ht="30" x14ac:dyDescent="0.25">
      <c r="A366" s="211"/>
      <c r="B366" s="42"/>
      <c r="C366" s="226" t="s">
        <v>530</v>
      </c>
      <c r="D366" s="88"/>
      <c r="E366" s="30"/>
      <c r="F366" s="30"/>
      <c r="G366" s="110"/>
      <c r="H366" s="88">
        <v>140912</v>
      </c>
      <c r="I366" s="30">
        <v>140912</v>
      </c>
      <c r="J366" s="30"/>
      <c r="K366" s="110"/>
      <c r="L366" s="88">
        <v>140912</v>
      </c>
      <c r="M366" s="30">
        <v>140912</v>
      </c>
      <c r="N366" s="30"/>
      <c r="O366" s="110"/>
    </row>
    <row r="367" spans="1:15" s="10" customFormat="1" ht="30" x14ac:dyDescent="0.25">
      <c r="A367" s="211"/>
      <c r="B367" s="42"/>
      <c r="C367" s="226" t="s">
        <v>531</v>
      </c>
      <c r="D367" s="88"/>
      <c r="E367" s="30"/>
      <c r="F367" s="30"/>
      <c r="G367" s="110"/>
      <c r="H367" s="88">
        <v>66558</v>
      </c>
      <c r="I367" s="30">
        <v>66558</v>
      </c>
      <c r="J367" s="30"/>
      <c r="K367" s="110"/>
      <c r="L367" s="88">
        <v>66558</v>
      </c>
      <c r="M367" s="30">
        <v>66558</v>
      </c>
      <c r="N367" s="30"/>
      <c r="O367" s="110"/>
    </row>
    <row r="368" spans="1:15" s="10" customFormat="1" x14ac:dyDescent="0.25">
      <c r="A368" s="211"/>
      <c r="B368" s="42"/>
      <c r="C368" s="226" t="s">
        <v>545</v>
      </c>
      <c r="D368" s="88"/>
      <c r="E368" s="30"/>
      <c r="F368" s="30"/>
      <c r="G368" s="110"/>
      <c r="H368" s="88"/>
      <c r="I368" s="30"/>
      <c r="J368" s="30"/>
      <c r="K368" s="110"/>
      <c r="L368" s="88">
        <v>7036</v>
      </c>
      <c r="M368" s="30">
        <v>7036</v>
      </c>
      <c r="N368" s="30"/>
      <c r="O368" s="110"/>
    </row>
    <row r="369" spans="1:15" s="10" customFormat="1" x14ac:dyDescent="0.25">
      <c r="A369" s="211"/>
      <c r="B369" s="42"/>
      <c r="C369" s="85" t="s">
        <v>67</v>
      </c>
      <c r="D369" s="92">
        <f>SUM(D340:D353)</f>
        <v>147172</v>
      </c>
      <c r="E369" s="44">
        <f>SUM(E340:E353)</f>
        <v>147172</v>
      </c>
      <c r="F369" s="44">
        <f>SUM(F340:F352)</f>
        <v>0</v>
      </c>
      <c r="G369" s="118">
        <f>SUM(G340:G352)</f>
        <v>0</v>
      </c>
      <c r="H369" s="92">
        <f>SUM(H340:H367)</f>
        <v>450481</v>
      </c>
      <c r="I369" s="44">
        <f>SUM(I340:I367)</f>
        <v>450481</v>
      </c>
      <c r="J369" s="44">
        <f>SUM(J340:J367)</f>
        <v>0</v>
      </c>
      <c r="K369" s="118">
        <f>SUM(K340:K367)</f>
        <v>0</v>
      </c>
      <c r="L369" s="92">
        <f>SUM(L340:L368)</f>
        <v>457517</v>
      </c>
      <c r="M369" s="44">
        <f>SUM(M340:M368)</f>
        <v>457517</v>
      </c>
      <c r="N369" s="44">
        <f>SUM(N340:N368)</f>
        <v>0</v>
      </c>
      <c r="O369" s="221">
        <f>SUM(O340:O368)</f>
        <v>0</v>
      </c>
    </row>
    <row r="370" spans="1:15" s="10" customFormat="1" x14ac:dyDescent="0.25">
      <c r="A370" s="211"/>
      <c r="B370" s="42"/>
      <c r="C370" s="85"/>
      <c r="D370" s="81"/>
      <c r="E370" s="84"/>
      <c r="F370" s="84"/>
      <c r="G370" s="113"/>
      <c r="H370" s="81"/>
      <c r="I370" s="84"/>
      <c r="J370" s="84"/>
      <c r="K370" s="113"/>
      <c r="L370" s="81"/>
      <c r="M370" s="84"/>
      <c r="N370" s="84"/>
      <c r="O370" s="113"/>
    </row>
    <row r="371" spans="1:15" s="10" customFormat="1" x14ac:dyDescent="0.25">
      <c r="A371" s="211"/>
      <c r="B371" s="52"/>
      <c r="C371" s="85"/>
      <c r="D371" s="81"/>
      <c r="E371" s="84"/>
      <c r="F371" s="84"/>
      <c r="G371" s="113"/>
      <c r="H371" s="81"/>
      <c r="I371" s="84"/>
      <c r="J371" s="84"/>
      <c r="K371" s="113"/>
      <c r="L371" s="81"/>
      <c r="M371" s="84"/>
      <c r="N371" s="84"/>
      <c r="O371" s="113"/>
    </row>
    <row r="372" spans="1:15" s="10" customFormat="1" x14ac:dyDescent="0.25">
      <c r="A372" s="211"/>
      <c r="B372" s="42" t="s">
        <v>53</v>
      </c>
      <c r="C372" s="66" t="s">
        <v>82</v>
      </c>
      <c r="D372" s="81"/>
      <c r="E372" s="84"/>
      <c r="F372" s="84"/>
      <c r="G372" s="113"/>
      <c r="H372" s="81"/>
      <c r="I372" s="84"/>
      <c r="J372" s="84"/>
      <c r="K372" s="113"/>
      <c r="L372" s="81"/>
      <c r="M372" s="84"/>
      <c r="N372" s="84"/>
      <c r="O372" s="113"/>
    </row>
    <row r="373" spans="1:15" s="10" customFormat="1" x14ac:dyDescent="0.25">
      <c r="A373" s="211"/>
      <c r="B373" s="42"/>
      <c r="C373" s="66" t="s">
        <v>133</v>
      </c>
      <c r="D373" s="81"/>
      <c r="E373" s="84"/>
      <c r="F373" s="84"/>
      <c r="G373" s="113"/>
      <c r="H373" s="81"/>
      <c r="I373" s="84"/>
      <c r="J373" s="84"/>
      <c r="K373" s="113"/>
      <c r="L373" s="81"/>
      <c r="M373" s="84"/>
      <c r="N373" s="84"/>
      <c r="O373" s="113"/>
    </row>
    <row r="374" spans="1:15" s="10" customFormat="1" ht="30" x14ac:dyDescent="0.25">
      <c r="A374" s="211"/>
      <c r="B374" s="42"/>
      <c r="C374" s="62" t="s">
        <v>171</v>
      </c>
      <c r="D374" s="88">
        <v>4000</v>
      </c>
      <c r="E374" s="30">
        <v>4000</v>
      </c>
      <c r="F374" s="30"/>
      <c r="G374" s="110"/>
      <c r="H374" s="88">
        <v>0</v>
      </c>
      <c r="I374" s="30">
        <v>0</v>
      </c>
      <c r="J374" s="30"/>
      <c r="K374" s="110"/>
      <c r="L374" s="88">
        <v>0</v>
      </c>
      <c r="M374" s="30">
        <v>0</v>
      </c>
      <c r="N374" s="30"/>
      <c r="O374" s="110"/>
    </row>
    <row r="375" spans="1:15" s="10" customFormat="1" x14ac:dyDescent="0.25">
      <c r="A375" s="211"/>
      <c r="B375" s="42"/>
      <c r="C375" s="62" t="s">
        <v>453</v>
      </c>
      <c r="D375" s="88"/>
      <c r="E375" s="30"/>
      <c r="F375" s="30"/>
      <c r="G375" s="110"/>
      <c r="H375" s="88">
        <v>3271</v>
      </c>
      <c r="I375" s="30">
        <v>3271</v>
      </c>
      <c r="J375" s="30"/>
      <c r="K375" s="110"/>
      <c r="L375" s="88">
        <v>3271</v>
      </c>
      <c r="M375" s="30">
        <v>3271</v>
      </c>
      <c r="N375" s="30"/>
      <c r="O375" s="110"/>
    </row>
    <row r="376" spans="1:15" s="10" customFormat="1" x14ac:dyDescent="0.25">
      <c r="A376" s="211"/>
      <c r="B376" s="42"/>
      <c r="C376" s="62" t="s">
        <v>452</v>
      </c>
      <c r="D376" s="88"/>
      <c r="E376" s="30"/>
      <c r="F376" s="30"/>
      <c r="G376" s="110"/>
      <c r="H376" s="88">
        <v>1068</v>
      </c>
      <c r="I376" s="30">
        <v>1068</v>
      </c>
      <c r="J376" s="30"/>
      <c r="K376" s="110"/>
      <c r="L376" s="88">
        <v>1068</v>
      </c>
      <c r="M376" s="30">
        <v>1068</v>
      </c>
      <c r="N376" s="30"/>
      <c r="O376" s="110"/>
    </row>
    <row r="377" spans="1:15" s="10" customFormat="1" ht="30" x14ac:dyDescent="0.25">
      <c r="A377" s="211"/>
      <c r="B377" s="42"/>
      <c r="C377" s="62" t="s">
        <v>543</v>
      </c>
      <c r="D377" s="88"/>
      <c r="E377" s="30"/>
      <c r="F377" s="30"/>
      <c r="G377" s="110"/>
      <c r="H377" s="88"/>
      <c r="I377" s="30"/>
      <c r="J377" s="30"/>
      <c r="K377" s="110"/>
      <c r="L377" s="88">
        <v>300</v>
      </c>
      <c r="M377" s="30">
        <v>300</v>
      </c>
      <c r="N377" s="30"/>
      <c r="O377" s="110"/>
    </row>
    <row r="378" spans="1:15" s="10" customFormat="1" x14ac:dyDescent="0.25">
      <c r="A378" s="24"/>
      <c r="B378" s="42"/>
      <c r="C378" s="214" t="s">
        <v>48</v>
      </c>
      <c r="D378" s="90">
        <f>SUM(D374:D374)</f>
        <v>4000</v>
      </c>
      <c r="E378" s="40">
        <f>SUM(E374:E374)</f>
        <v>4000</v>
      </c>
      <c r="F378" s="40">
        <f>SUM(F374:F374)</f>
        <v>0</v>
      </c>
      <c r="G378" s="108">
        <f>SUM(G374:G374)</f>
        <v>0</v>
      </c>
      <c r="H378" s="90">
        <f>SUM(H374:H376)</f>
        <v>4339</v>
      </c>
      <c r="I378" s="40">
        <f>SUM(I374:I376)</f>
        <v>4339</v>
      </c>
      <c r="J378" s="40">
        <f>SUM(J374:J374)</f>
        <v>0</v>
      </c>
      <c r="K378" s="108">
        <f>SUM(K374:K374)</f>
        <v>0</v>
      </c>
      <c r="L378" s="90">
        <f>SUM(L374:L377)</f>
        <v>4639</v>
      </c>
      <c r="M378" s="40">
        <f>SUM(M374:M377)</f>
        <v>4639</v>
      </c>
      <c r="N378" s="40">
        <f>SUM(N374:N374)</f>
        <v>0</v>
      </c>
      <c r="O378" s="108">
        <f>SUM(O374:O374)</f>
        <v>0</v>
      </c>
    </row>
    <row r="379" spans="1:15" s="10" customFormat="1" x14ac:dyDescent="0.25">
      <c r="A379" s="24"/>
      <c r="B379" s="42"/>
      <c r="C379" s="214"/>
      <c r="D379" s="39"/>
      <c r="E379" s="40"/>
      <c r="F379" s="40"/>
      <c r="G379" s="105"/>
      <c r="H379" s="39"/>
      <c r="I379" s="40"/>
      <c r="J379" s="40"/>
      <c r="K379" s="105"/>
      <c r="L379" s="39"/>
      <c r="M379" s="40"/>
      <c r="N379" s="40"/>
      <c r="O379" s="105"/>
    </row>
    <row r="380" spans="1:15" s="10" customFormat="1" x14ac:dyDescent="0.25">
      <c r="A380" s="227"/>
      <c r="B380" s="53"/>
      <c r="C380" s="66" t="s">
        <v>134</v>
      </c>
      <c r="D380" s="35"/>
      <c r="E380" s="30"/>
      <c r="F380" s="30"/>
      <c r="G380" s="104"/>
      <c r="H380" s="35"/>
      <c r="I380" s="30"/>
      <c r="J380" s="30"/>
      <c r="K380" s="104"/>
      <c r="L380" s="35"/>
      <c r="M380" s="30"/>
      <c r="N380" s="30"/>
      <c r="O380" s="104"/>
    </row>
    <row r="381" spans="1:15" s="10" customFormat="1" ht="30" x14ac:dyDescent="0.25">
      <c r="A381" s="24"/>
      <c r="B381" s="53"/>
      <c r="C381" s="226" t="s">
        <v>355</v>
      </c>
      <c r="D381" s="88">
        <v>1710</v>
      </c>
      <c r="E381" s="30">
        <v>1710</v>
      </c>
      <c r="F381" s="30"/>
      <c r="G381" s="110"/>
      <c r="H381" s="88">
        <v>1710</v>
      </c>
      <c r="I381" s="30">
        <v>1710</v>
      </c>
      <c r="J381" s="30"/>
      <c r="K381" s="110"/>
      <c r="L381" s="88">
        <v>1710</v>
      </c>
      <c r="M381" s="30">
        <v>1710</v>
      </c>
      <c r="N381" s="30"/>
      <c r="O381" s="110"/>
    </row>
    <row r="382" spans="1:15" s="10" customFormat="1" ht="30" x14ac:dyDescent="0.25">
      <c r="A382" s="24"/>
      <c r="B382" s="53"/>
      <c r="C382" s="226" t="s">
        <v>356</v>
      </c>
      <c r="D382" s="88">
        <v>4500</v>
      </c>
      <c r="E382" s="30">
        <v>4500</v>
      </c>
      <c r="F382" s="30"/>
      <c r="G382" s="110"/>
      <c r="H382" s="88">
        <v>4500</v>
      </c>
      <c r="I382" s="30">
        <v>4500</v>
      </c>
      <c r="J382" s="30"/>
      <c r="K382" s="110"/>
      <c r="L382" s="88">
        <v>4500</v>
      </c>
      <c r="M382" s="30">
        <v>4500</v>
      </c>
      <c r="N382" s="30"/>
      <c r="O382" s="110"/>
    </row>
    <row r="383" spans="1:15" s="10" customFormat="1" x14ac:dyDescent="0.25">
      <c r="A383" s="24"/>
      <c r="B383" s="53"/>
      <c r="C383" s="226" t="s">
        <v>357</v>
      </c>
      <c r="D383" s="88">
        <v>4953</v>
      </c>
      <c r="E383" s="30">
        <v>4953</v>
      </c>
      <c r="F383" s="30"/>
      <c r="G383" s="110"/>
      <c r="H383" s="88">
        <v>0</v>
      </c>
      <c r="I383" s="30">
        <v>0</v>
      </c>
      <c r="J383" s="30"/>
      <c r="K383" s="110"/>
      <c r="L383" s="88">
        <v>0</v>
      </c>
      <c r="M383" s="30">
        <v>0</v>
      </c>
      <c r="N383" s="30"/>
      <c r="O383" s="110"/>
    </row>
    <row r="384" spans="1:15" s="10" customFormat="1" ht="30" x14ac:dyDescent="0.25">
      <c r="A384" s="24"/>
      <c r="B384" s="53"/>
      <c r="C384" s="226" t="s">
        <v>441</v>
      </c>
      <c r="D384" s="88">
        <v>3000</v>
      </c>
      <c r="E384" s="30">
        <v>3000</v>
      </c>
      <c r="F384" s="30"/>
      <c r="G384" s="110"/>
      <c r="H384" s="88">
        <v>2740</v>
      </c>
      <c r="I384" s="30">
        <v>2740</v>
      </c>
      <c r="J384" s="30"/>
      <c r="K384" s="110"/>
      <c r="L384" s="88">
        <v>2740</v>
      </c>
      <c r="M384" s="30">
        <v>2740</v>
      </c>
      <c r="N384" s="30"/>
      <c r="O384" s="110"/>
    </row>
    <row r="385" spans="1:15" s="10" customFormat="1" x14ac:dyDescent="0.25">
      <c r="A385" s="24"/>
      <c r="B385" s="53"/>
      <c r="C385" s="226" t="s">
        <v>358</v>
      </c>
      <c r="D385" s="88">
        <v>2500</v>
      </c>
      <c r="E385" s="30">
        <v>2500</v>
      </c>
      <c r="F385" s="30"/>
      <c r="G385" s="110"/>
      <c r="H385" s="88">
        <v>2500</v>
      </c>
      <c r="I385" s="30">
        <v>2500</v>
      </c>
      <c r="J385" s="30"/>
      <c r="K385" s="110"/>
      <c r="L385" s="88">
        <v>2500</v>
      </c>
      <c r="M385" s="30">
        <v>2500</v>
      </c>
      <c r="N385" s="30"/>
      <c r="O385" s="110"/>
    </row>
    <row r="386" spans="1:15" s="10" customFormat="1" ht="30" x14ac:dyDescent="0.25">
      <c r="A386" s="24"/>
      <c r="B386" s="53"/>
      <c r="C386" s="226" t="s">
        <v>442</v>
      </c>
      <c r="D386" s="88"/>
      <c r="E386" s="30"/>
      <c r="F386" s="30"/>
      <c r="G386" s="110"/>
      <c r="H386" s="88">
        <v>3850</v>
      </c>
      <c r="I386" s="30">
        <v>3850</v>
      </c>
      <c r="J386" s="30"/>
      <c r="K386" s="110"/>
      <c r="L386" s="88">
        <v>3850</v>
      </c>
      <c r="M386" s="30">
        <v>3850</v>
      </c>
      <c r="N386" s="30"/>
      <c r="O386" s="110"/>
    </row>
    <row r="387" spans="1:15" s="10" customFormat="1" x14ac:dyDescent="0.25">
      <c r="A387" s="24"/>
      <c r="B387" s="53"/>
      <c r="C387" s="226" t="s">
        <v>451</v>
      </c>
      <c r="D387" s="88"/>
      <c r="E387" s="30"/>
      <c r="F387" s="30"/>
      <c r="G387" s="110"/>
      <c r="H387" s="88">
        <v>2559</v>
      </c>
      <c r="I387" s="30">
        <v>2559</v>
      </c>
      <c r="J387" s="30"/>
      <c r="K387" s="110"/>
      <c r="L387" s="88">
        <v>2559</v>
      </c>
      <c r="M387" s="30">
        <v>2559</v>
      </c>
      <c r="N387" s="30"/>
      <c r="O387" s="110"/>
    </row>
    <row r="388" spans="1:15" s="10" customFormat="1" x14ac:dyDescent="0.25">
      <c r="A388" s="24"/>
      <c r="B388" s="53"/>
      <c r="C388" s="214" t="s">
        <v>48</v>
      </c>
      <c r="D388" s="90">
        <f>SUM(D381:D385)</f>
        <v>16663</v>
      </c>
      <c r="E388" s="40">
        <f>SUM(E381:E385)</f>
        <v>16663</v>
      </c>
      <c r="F388" s="40">
        <f>SUM(F381:F381)</f>
        <v>0</v>
      </c>
      <c r="G388" s="108">
        <f>SUM(G381:G381)</f>
        <v>0</v>
      </c>
      <c r="H388" s="90">
        <f>SUM(H381:H387)</f>
        <v>17859</v>
      </c>
      <c r="I388" s="40">
        <f>SUM(I381:I387)</f>
        <v>17859</v>
      </c>
      <c r="J388" s="40">
        <f>SUM(J381:J386)</f>
        <v>0</v>
      </c>
      <c r="K388" s="108">
        <f>SUM(K381:K386)</f>
        <v>0</v>
      </c>
      <c r="L388" s="90">
        <f>SUM(L381:L387)</f>
        <v>17859</v>
      </c>
      <c r="M388" s="40">
        <f>SUM(M381:M387)</f>
        <v>17859</v>
      </c>
      <c r="N388" s="40">
        <f>SUM(N381:N386)</f>
        <v>0</v>
      </c>
      <c r="O388" s="108">
        <f>SUM(O381:O386)</f>
        <v>0</v>
      </c>
    </row>
    <row r="389" spans="1:15" s="10" customFormat="1" x14ac:dyDescent="0.25">
      <c r="A389" s="24"/>
      <c r="B389" s="53"/>
      <c r="C389" s="214"/>
      <c r="D389" s="39"/>
      <c r="E389" s="40"/>
      <c r="F389" s="40"/>
      <c r="G389" s="105"/>
      <c r="H389" s="39"/>
      <c r="I389" s="40"/>
      <c r="J389" s="40"/>
      <c r="K389" s="105"/>
      <c r="L389" s="39"/>
      <c r="M389" s="40"/>
      <c r="N389" s="40"/>
      <c r="O389" s="105"/>
    </row>
    <row r="390" spans="1:15" s="10" customFormat="1" x14ac:dyDescent="0.25">
      <c r="A390" s="24"/>
      <c r="B390" s="53"/>
      <c r="C390" s="66" t="s">
        <v>107</v>
      </c>
      <c r="D390" s="39"/>
      <c r="E390" s="40"/>
      <c r="F390" s="40"/>
      <c r="G390" s="105"/>
      <c r="H390" s="39"/>
      <c r="I390" s="40"/>
      <c r="J390" s="40"/>
      <c r="K390" s="105"/>
      <c r="L390" s="39"/>
      <c r="M390" s="40"/>
      <c r="N390" s="40"/>
      <c r="O390" s="105"/>
    </row>
    <row r="391" spans="1:15" s="10" customFormat="1" x14ac:dyDescent="0.25">
      <c r="A391" s="24"/>
      <c r="B391" s="53"/>
      <c r="C391" s="62" t="s">
        <v>19</v>
      </c>
      <c r="D391" s="83">
        <v>259442</v>
      </c>
      <c r="E391" s="54">
        <v>259442</v>
      </c>
      <c r="F391" s="54"/>
      <c r="G391" s="111"/>
      <c r="H391" s="83">
        <v>225001</v>
      </c>
      <c r="I391" s="54">
        <v>225001</v>
      </c>
      <c r="J391" s="54"/>
      <c r="K391" s="111"/>
      <c r="L391" s="83">
        <f>225001-135366-5715</f>
        <v>83920</v>
      </c>
      <c r="M391" s="54">
        <v>83920</v>
      </c>
      <c r="N391" s="54"/>
      <c r="O391" s="111"/>
    </row>
    <row r="392" spans="1:15" s="10" customFormat="1" x14ac:dyDescent="0.25">
      <c r="A392" s="24"/>
      <c r="B392" s="53"/>
      <c r="C392" s="62" t="s">
        <v>130</v>
      </c>
      <c r="D392" s="83">
        <v>0</v>
      </c>
      <c r="E392" s="54">
        <v>0</v>
      </c>
      <c r="F392" s="54"/>
      <c r="G392" s="111"/>
      <c r="H392" s="83">
        <v>0</v>
      </c>
      <c r="I392" s="54">
        <v>0</v>
      </c>
      <c r="J392" s="54"/>
      <c r="K392" s="111"/>
      <c r="L392" s="83">
        <v>0</v>
      </c>
      <c r="M392" s="54">
        <v>0</v>
      </c>
      <c r="N392" s="54"/>
      <c r="O392" s="111"/>
    </row>
    <row r="393" spans="1:15" s="10" customFormat="1" ht="30" x14ac:dyDescent="0.25">
      <c r="A393" s="24"/>
      <c r="B393" s="53"/>
      <c r="C393" s="226" t="s">
        <v>169</v>
      </c>
      <c r="D393" s="83">
        <v>9753</v>
      </c>
      <c r="E393" s="54">
        <v>9753</v>
      </c>
      <c r="F393" s="54"/>
      <c r="G393" s="111"/>
      <c r="H393" s="83">
        <v>9753</v>
      </c>
      <c r="I393" s="54">
        <v>9753</v>
      </c>
      <c r="J393" s="54"/>
      <c r="K393" s="111"/>
      <c r="L393" s="83">
        <v>10617</v>
      </c>
      <c r="M393" s="54">
        <v>10617</v>
      </c>
      <c r="N393" s="54"/>
      <c r="O393" s="111"/>
    </row>
    <row r="394" spans="1:15" s="10" customFormat="1" x14ac:dyDescent="0.25">
      <c r="A394" s="24"/>
      <c r="B394" s="53"/>
      <c r="C394" s="226" t="s">
        <v>359</v>
      </c>
      <c r="D394" s="89">
        <v>107</v>
      </c>
      <c r="E394" s="54">
        <v>107</v>
      </c>
      <c r="F394" s="54"/>
      <c r="G394" s="112"/>
      <c r="H394" s="89">
        <v>0</v>
      </c>
      <c r="I394" s="54">
        <v>0</v>
      </c>
      <c r="J394" s="54"/>
      <c r="K394" s="112"/>
      <c r="L394" s="89">
        <v>0</v>
      </c>
      <c r="M394" s="54">
        <v>0</v>
      </c>
      <c r="N394" s="54"/>
      <c r="O394" s="112"/>
    </row>
    <row r="395" spans="1:15" s="10" customFormat="1" x14ac:dyDescent="0.25">
      <c r="A395" s="24"/>
      <c r="B395" s="53"/>
      <c r="C395" s="226" t="s">
        <v>360</v>
      </c>
      <c r="D395" s="89">
        <v>1000</v>
      </c>
      <c r="E395" s="54">
        <v>1000</v>
      </c>
      <c r="F395" s="54"/>
      <c r="G395" s="112"/>
      <c r="H395" s="89">
        <v>0</v>
      </c>
      <c r="I395" s="54">
        <v>0</v>
      </c>
      <c r="J395" s="54"/>
      <c r="K395" s="112"/>
      <c r="L395" s="89">
        <v>0</v>
      </c>
      <c r="M395" s="54">
        <v>0</v>
      </c>
      <c r="N395" s="54"/>
      <c r="O395" s="112"/>
    </row>
    <row r="396" spans="1:15" s="10" customFormat="1" x14ac:dyDescent="0.25">
      <c r="A396" s="24"/>
      <c r="B396" s="53"/>
      <c r="C396" s="226" t="s">
        <v>443</v>
      </c>
      <c r="D396" s="89"/>
      <c r="E396" s="54"/>
      <c r="F396" s="54"/>
      <c r="G396" s="112"/>
      <c r="H396" s="89">
        <v>0</v>
      </c>
      <c r="I396" s="54">
        <v>0</v>
      </c>
      <c r="J396" s="54"/>
      <c r="K396" s="112"/>
      <c r="L396" s="89">
        <v>0</v>
      </c>
      <c r="M396" s="54">
        <v>0</v>
      </c>
      <c r="N396" s="54"/>
      <c r="O396" s="112"/>
    </row>
    <row r="397" spans="1:15" s="10" customFormat="1" x14ac:dyDescent="0.25">
      <c r="A397" s="24"/>
      <c r="B397" s="53"/>
      <c r="C397" s="214" t="s">
        <v>48</v>
      </c>
      <c r="D397" s="90">
        <f>SUM(D391:D395)</f>
        <v>270302</v>
      </c>
      <c r="E397" s="40">
        <f>SUM(E391:E395)</f>
        <v>270302</v>
      </c>
      <c r="F397" s="40">
        <f>SUM(F391:F395)</f>
        <v>0</v>
      </c>
      <c r="G397" s="108">
        <f>SUM(G391:G395)</f>
        <v>0</v>
      </c>
      <c r="H397" s="90">
        <f>SUM(H391:H396)</f>
        <v>234754</v>
      </c>
      <c r="I397" s="40">
        <f>SUM(I391:I396)</f>
        <v>234754</v>
      </c>
      <c r="J397" s="40">
        <f>SUM(J391:J395)</f>
        <v>0</v>
      </c>
      <c r="K397" s="108">
        <f>SUM(K391:K395)</f>
        <v>0</v>
      </c>
      <c r="L397" s="90">
        <f>SUM(L391:L396)</f>
        <v>94537</v>
      </c>
      <c r="M397" s="40">
        <f>SUM(M391:M396)</f>
        <v>94537</v>
      </c>
      <c r="N397" s="40">
        <f>SUM(N391:N395)</f>
        <v>0</v>
      </c>
      <c r="O397" s="108">
        <f>SUM(O391:O395)</f>
        <v>0</v>
      </c>
    </row>
    <row r="398" spans="1:15" s="10" customFormat="1" x14ac:dyDescent="0.25">
      <c r="A398" s="24"/>
      <c r="B398" s="53"/>
      <c r="C398" s="214"/>
      <c r="D398" s="90"/>
      <c r="E398" s="40"/>
      <c r="F398" s="40"/>
      <c r="G398" s="108"/>
      <c r="H398" s="90"/>
      <c r="I398" s="40"/>
      <c r="J398" s="40"/>
      <c r="K398" s="108"/>
      <c r="L398" s="90"/>
      <c r="M398" s="40"/>
      <c r="N398" s="40"/>
      <c r="O398" s="108"/>
    </row>
    <row r="399" spans="1:15" s="10" customFormat="1" ht="30" x14ac:dyDescent="0.25">
      <c r="A399" s="24"/>
      <c r="B399" s="53"/>
      <c r="C399" s="62" t="s">
        <v>152</v>
      </c>
      <c r="D399" s="90"/>
      <c r="E399" s="40"/>
      <c r="F399" s="40"/>
      <c r="G399" s="108"/>
      <c r="H399" s="90"/>
      <c r="I399" s="40"/>
      <c r="J399" s="40"/>
      <c r="K399" s="108"/>
      <c r="L399" s="90"/>
      <c r="M399" s="40"/>
      <c r="N399" s="40"/>
      <c r="O399" s="108"/>
    </row>
    <row r="400" spans="1:15" s="10" customFormat="1" x14ac:dyDescent="0.25">
      <c r="A400" s="24"/>
      <c r="B400" s="53"/>
      <c r="C400" s="66" t="s">
        <v>153</v>
      </c>
      <c r="D400" s="88">
        <v>3040</v>
      </c>
      <c r="E400" s="30"/>
      <c r="F400" s="30">
        <v>3040</v>
      </c>
      <c r="G400" s="110"/>
      <c r="H400" s="88">
        <v>3040</v>
      </c>
      <c r="I400" s="30"/>
      <c r="J400" s="30">
        <v>3040</v>
      </c>
      <c r="K400" s="110"/>
      <c r="L400" s="88">
        <v>3040</v>
      </c>
      <c r="M400" s="30"/>
      <c r="N400" s="30">
        <v>3040</v>
      </c>
      <c r="O400" s="110"/>
    </row>
    <row r="401" spans="1:15" s="10" customFormat="1" x14ac:dyDescent="0.25">
      <c r="A401" s="24"/>
      <c r="B401" s="53"/>
      <c r="C401" s="66" t="s">
        <v>532</v>
      </c>
      <c r="D401" s="88"/>
      <c r="E401" s="30"/>
      <c r="F401" s="30"/>
      <c r="G401" s="110"/>
      <c r="H401" s="88">
        <v>350</v>
      </c>
      <c r="I401" s="30">
        <v>350</v>
      </c>
      <c r="J401" s="30"/>
      <c r="K401" s="110"/>
      <c r="L401" s="88">
        <v>350</v>
      </c>
      <c r="M401" s="30">
        <v>350</v>
      </c>
      <c r="N401" s="30"/>
      <c r="O401" s="110"/>
    </row>
    <row r="402" spans="1:15" s="10" customFormat="1" x14ac:dyDescent="0.25">
      <c r="A402" s="24"/>
      <c r="B402" s="53"/>
      <c r="C402" s="214" t="s">
        <v>48</v>
      </c>
      <c r="D402" s="90">
        <f>SUM(D400)</f>
        <v>3040</v>
      </c>
      <c r="E402" s="40">
        <f>SUM(E400)</f>
        <v>0</v>
      </c>
      <c r="F402" s="40">
        <f>SUM(F400)</f>
        <v>3040</v>
      </c>
      <c r="G402" s="108">
        <f>SUM(G400)</f>
        <v>0</v>
      </c>
      <c r="H402" s="90">
        <f t="shared" ref="H402:O402" si="16">SUM(H400:H401)</f>
        <v>3390</v>
      </c>
      <c r="I402" s="40">
        <f t="shared" si="16"/>
        <v>350</v>
      </c>
      <c r="J402" s="40">
        <f t="shared" si="16"/>
        <v>3040</v>
      </c>
      <c r="K402" s="166">
        <f t="shared" si="16"/>
        <v>0</v>
      </c>
      <c r="L402" s="90">
        <f t="shared" si="16"/>
        <v>3390</v>
      </c>
      <c r="M402" s="40">
        <f t="shared" si="16"/>
        <v>350</v>
      </c>
      <c r="N402" s="40">
        <f t="shared" si="16"/>
        <v>3040</v>
      </c>
      <c r="O402" s="166">
        <f t="shared" si="16"/>
        <v>0</v>
      </c>
    </row>
    <row r="403" spans="1:15" s="10" customFormat="1" x14ac:dyDescent="0.25">
      <c r="A403" s="24"/>
      <c r="B403" s="53"/>
      <c r="C403" s="214"/>
      <c r="D403" s="39"/>
      <c r="E403" s="40"/>
      <c r="F403" s="40"/>
      <c r="G403" s="105"/>
      <c r="H403" s="39"/>
      <c r="I403" s="40"/>
      <c r="J403" s="40"/>
      <c r="K403" s="105"/>
      <c r="L403" s="39"/>
      <c r="M403" s="40"/>
      <c r="N403" s="40"/>
      <c r="O403" s="105"/>
    </row>
    <row r="404" spans="1:15" s="10" customFormat="1" x14ac:dyDescent="0.25">
      <c r="A404" s="24"/>
      <c r="B404" s="53"/>
      <c r="C404" s="85" t="s">
        <v>68</v>
      </c>
      <c r="D404" s="92">
        <f t="shared" ref="D404:K404" si="17">D378+D388+D397+D402</f>
        <v>294005</v>
      </c>
      <c r="E404" s="44">
        <f t="shared" si="17"/>
        <v>290965</v>
      </c>
      <c r="F404" s="44">
        <f t="shared" si="17"/>
        <v>3040</v>
      </c>
      <c r="G404" s="118">
        <f t="shared" si="17"/>
        <v>0</v>
      </c>
      <c r="H404" s="92">
        <f t="shared" si="17"/>
        <v>260342</v>
      </c>
      <c r="I404" s="44">
        <f t="shared" si="17"/>
        <v>257302</v>
      </c>
      <c r="J404" s="44">
        <f t="shared" si="17"/>
        <v>3040</v>
      </c>
      <c r="K404" s="118">
        <f t="shared" si="17"/>
        <v>0</v>
      </c>
      <c r="L404" s="92">
        <f>L378+L388+L397+L402</f>
        <v>120425</v>
      </c>
      <c r="M404" s="44">
        <f>M378+M388+M397+M402</f>
        <v>117385</v>
      </c>
      <c r="N404" s="44">
        <f>N378+N388+N397+N402</f>
        <v>3040</v>
      </c>
      <c r="O404" s="118">
        <f>O378+O388+O397+O402</f>
        <v>0</v>
      </c>
    </row>
    <row r="405" spans="1:15" s="10" customFormat="1" x14ac:dyDescent="0.25">
      <c r="A405" s="24"/>
      <c r="B405" s="42"/>
      <c r="C405" s="85"/>
      <c r="D405" s="41"/>
      <c r="E405" s="72"/>
      <c r="F405" s="72"/>
      <c r="G405" s="109"/>
      <c r="H405" s="41"/>
      <c r="I405" s="72"/>
      <c r="J405" s="72"/>
      <c r="K405" s="109"/>
      <c r="L405" s="41"/>
      <c r="M405" s="72"/>
      <c r="N405" s="72"/>
      <c r="O405" s="109"/>
    </row>
    <row r="406" spans="1:15" s="10" customFormat="1" x14ac:dyDescent="0.25">
      <c r="A406" s="24"/>
      <c r="B406" s="42"/>
      <c r="C406" s="67" t="s">
        <v>34</v>
      </c>
      <c r="D406" s="82">
        <f t="shared" ref="D406:K406" si="18">D83+D97+D208+D227+D285+D337+D369+D404</f>
        <v>1870889</v>
      </c>
      <c r="E406" s="33">
        <f t="shared" si="18"/>
        <v>1488918</v>
      </c>
      <c r="F406" s="33">
        <f t="shared" si="18"/>
        <v>343821</v>
      </c>
      <c r="G406" s="103">
        <f t="shared" si="18"/>
        <v>38150</v>
      </c>
      <c r="H406" s="82">
        <f t="shared" si="18"/>
        <v>2496164</v>
      </c>
      <c r="I406" s="33">
        <f t="shared" si="18"/>
        <v>2106023</v>
      </c>
      <c r="J406" s="33">
        <f t="shared" si="18"/>
        <v>349391</v>
      </c>
      <c r="K406" s="103">
        <f t="shared" si="18"/>
        <v>40750</v>
      </c>
      <c r="L406" s="82">
        <f>L83+L97+L208+L227+L285+L337+L369+L404</f>
        <v>2523633</v>
      </c>
      <c r="M406" s="33">
        <f>M83+M97+M208+M227+M285+M337+M369+M404</f>
        <v>2128629</v>
      </c>
      <c r="N406" s="33">
        <f>N83+N97+N208+N227+N285+N337+N369+N404</f>
        <v>354254</v>
      </c>
      <c r="O406" s="103">
        <f>O83+O97+O208+O227+O285+O337+O369+O404</f>
        <v>40750</v>
      </c>
    </row>
    <row r="407" spans="1:15" s="10" customFormat="1" x14ac:dyDescent="0.25">
      <c r="A407" s="24"/>
      <c r="B407" s="55"/>
      <c r="C407" s="86"/>
      <c r="D407" s="81"/>
      <c r="E407" s="84"/>
      <c r="F407" s="84"/>
      <c r="G407" s="113"/>
      <c r="H407" s="81"/>
      <c r="I407" s="84"/>
      <c r="J407" s="84"/>
      <c r="K407" s="113"/>
      <c r="L407" s="81"/>
      <c r="M407" s="84"/>
      <c r="N407" s="84"/>
      <c r="O407" s="113"/>
    </row>
    <row r="408" spans="1:15" s="10" customFormat="1" x14ac:dyDescent="0.25">
      <c r="A408" s="24"/>
      <c r="B408" s="42" t="s">
        <v>105</v>
      </c>
      <c r="C408" s="66" t="s">
        <v>154</v>
      </c>
      <c r="D408" s="81"/>
      <c r="E408" s="84"/>
      <c r="F408" s="84"/>
      <c r="G408" s="113"/>
      <c r="H408" s="81"/>
      <c r="I408" s="84"/>
      <c r="J408" s="84"/>
      <c r="K408" s="113"/>
      <c r="L408" s="81"/>
      <c r="M408" s="84"/>
      <c r="N408" s="84"/>
      <c r="O408" s="113"/>
    </row>
    <row r="409" spans="1:15" s="10" customFormat="1" x14ac:dyDescent="0.25">
      <c r="A409" s="24"/>
      <c r="B409" s="52"/>
      <c r="C409" s="66" t="s">
        <v>155</v>
      </c>
      <c r="D409" s="81"/>
      <c r="E409" s="84"/>
      <c r="F409" s="84"/>
      <c r="G409" s="113"/>
      <c r="H409" s="81"/>
      <c r="I409" s="84"/>
      <c r="J409" s="84"/>
      <c r="K409" s="113"/>
      <c r="L409" s="81"/>
      <c r="M409" s="84"/>
      <c r="N409" s="84"/>
      <c r="O409" s="113"/>
    </row>
    <row r="410" spans="1:15" s="10" customFormat="1" x14ac:dyDescent="0.25">
      <c r="A410" s="24"/>
      <c r="B410" s="42"/>
      <c r="C410" s="26" t="s">
        <v>147</v>
      </c>
      <c r="D410" s="35"/>
      <c r="E410" s="30"/>
      <c r="F410" s="30"/>
      <c r="G410" s="104"/>
      <c r="H410" s="35"/>
      <c r="I410" s="30"/>
      <c r="J410" s="30"/>
      <c r="K410" s="104"/>
      <c r="L410" s="35"/>
      <c r="M410" s="30"/>
      <c r="N410" s="30"/>
      <c r="O410" s="104"/>
    </row>
    <row r="411" spans="1:15" s="10" customFormat="1" x14ac:dyDescent="0.25">
      <c r="A411" s="24"/>
      <c r="B411" s="42"/>
      <c r="C411" s="26" t="s">
        <v>148</v>
      </c>
      <c r="D411" s="35">
        <v>7109</v>
      </c>
      <c r="E411" s="30">
        <v>7109</v>
      </c>
      <c r="F411" s="30"/>
      <c r="G411" s="104"/>
      <c r="H411" s="35">
        <v>7109</v>
      </c>
      <c r="I411" s="30">
        <v>7109</v>
      </c>
      <c r="J411" s="30"/>
      <c r="K411" s="104"/>
      <c r="L411" s="35">
        <v>7109</v>
      </c>
      <c r="M411" s="30">
        <v>7109</v>
      </c>
      <c r="N411" s="30"/>
      <c r="O411" s="104"/>
    </row>
    <row r="412" spans="1:15" s="10" customFormat="1" x14ac:dyDescent="0.25">
      <c r="A412" s="24"/>
      <c r="B412" s="42"/>
      <c r="C412" s="26" t="s">
        <v>149</v>
      </c>
      <c r="D412" s="35"/>
      <c r="E412" s="30"/>
      <c r="F412" s="30"/>
      <c r="G412" s="104"/>
      <c r="H412" s="35">
        <v>831667</v>
      </c>
      <c r="I412" s="30">
        <v>831667</v>
      </c>
      <c r="J412" s="30"/>
      <c r="K412" s="104"/>
      <c r="L412" s="35">
        <v>971833</v>
      </c>
      <c r="M412" s="30">
        <v>971833</v>
      </c>
      <c r="N412" s="30"/>
      <c r="O412" s="104"/>
    </row>
    <row r="413" spans="1:15" s="10" customFormat="1" ht="30" x14ac:dyDescent="0.25">
      <c r="A413" s="24"/>
      <c r="B413" s="42"/>
      <c r="C413" s="45" t="s">
        <v>158</v>
      </c>
      <c r="D413" s="88">
        <v>10000</v>
      </c>
      <c r="E413" s="30">
        <v>10000</v>
      </c>
      <c r="F413" s="30"/>
      <c r="G413" s="110"/>
      <c r="H413" s="88">
        <v>10000</v>
      </c>
      <c r="I413" s="30">
        <v>10000</v>
      </c>
      <c r="J413" s="30"/>
      <c r="K413" s="110"/>
      <c r="L413" s="88">
        <v>10000</v>
      </c>
      <c r="M413" s="30">
        <v>10000</v>
      </c>
      <c r="N413" s="30"/>
      <c r="O413" s="110"/>
    </row>
    <row r="414" spans="1:15" s="10" customFormat="1" x14ac:dyDescent="0.25">
      <c r="A414" s="24"/>
      <c r="B414" s="42"/>
      <c r="C414" s="85" t="s">
        <v>48</v>
      </c>
      <c r="D414" s="91">
        <f t="shared" ref="D414:O414" si="19">SUM(D410:D413)</f>
        <v>17109</v>
      </c>
      <c r="E414" s="51">
        <f t="shared" si="19"/>
        <v>17109</v>
      </c>
      <c r="F414" s="51">
        <f t="shared" si="19"/>
        <v>0</v>
      </c>
      <c r="G414" s="106">
        <f t="shared" si="19"/>
        <v>0</v>
      </c>
      <c r="H414" s="91">
        <f t="shared" si="19"/>
        <v>848776</v>
      </c>
      <c r="I414" s="51">
        <f t="shared" si="19"/>
        <v>848776</v>
      </c>
      <c r="J414" s="51">
        <f t="shared" si="19"/>
        <v>0</v>
      </c>
      <c r="K414" s="106">
        <f t="shared" si="19"/>
        <v>0</v>
      </c>
      <c r="L414" s="91">
        <f t="shared" si="19"/>
        <v>988942</v>
      </c>
      <c r="M414" s="51">
        <f t="shared" si="19"/>
        <v>988942</v>
      </c>
      <c r="N414" s="51">
        <f t="shared" si="19"/>
        <v>0</v>
      </c>
      <c r="O414" s="106">
        <f t="shared" si="19"/>
        <v>0</v>
      </c>
    </row>
    <row r="415" spans="1:15" s="10" customFormat="1" x14ac:dyDescent="0.25">
      <c r="A415" s="24"/>
      <c r="B415" s="42"/>
      <c r="C415" s="85"/>
      <c r="D415" s="91"/>
      <c r="E415" s="51"/>
      <c r="F415" s="51"/>
      <c r="G415" s="106"/>
      <c r="H415" s="91"/>
      <c r="I415" s="51"/>
      <c r="J415" s="51"/>
      <c r="K415" s="106"/>
      <c r="L415" s="91"/>
      <c r="M415" s="51"/>
      <c r="N415" s="51"/>
      <c r="O415" s="106"/>
    </row>
    <row r="416" spans="1:15" s="10" customFormat="1" x14ac:dyDescent="0.25">
      <c r="A416" s="24"/>
      <c r="B416" s="42"/>
      <c r="C416" s="26" t="s">
        <v>156</v>
      </c>
      <c r="D416" s="88">
        <v>39627</v>
      </c>
      <c r="E416" s="30">
        <v>39627</v>
      </c>
      <c r="F416" s="31"/>
      <c r="G416" s="32"/>
      <c r="H416" s="88">
        <v>39627</v>
      </c>
      <c r="I416" s="30">
        <v>39627</v>
      </c>
      <c r="J416" s="31"/>
      <c r="K416" s="32"/>
      <c r="L416" s="88">
        <v>39627</v>
      </c>
      <c r="M416" s="30">
        <v>39627</v>
      </c>
      <c r="N416" s="31"/>
      <c r="O416" s="32"/>
    </row>
    <row r="417" spans="1:15" s="10" customFormat="1" x14ac:dyDescent="0.25">
      <c r="A417" s="24"/>
      <c r="B417" s="32"/>
      <c r="C417" s="66"/>
      <c r="D417" s="24"/>
      <c r="E417" s="31"/>
      <c r="F417" s="31"/>
      <c r="G417" s="32"/>
      <c r="H417" s="24"/>
      <c r="I417" s="31"/>
      <c r="J417" s="31"/>
      <c r="K417" s="32"/>
      <c r="L417" s="24"/>
      <c r="M417" s="31"/>
      <c r="N417" s="31"/>
      <c r="O417" s="32"/>
    </row>
    <row r="418" spans="1:15" s="10" customFormat="1" ht="17.25" thickBot="1" x14ac:dyDescent="0.3">
      <c r="A418" s="48"/>
      <c r="B418" s="56"/>
      <c r="C418" s="87" t="s">
        <v>39</v>
      </c>
      <c r="D418" s="115">
        <f t="shared" ref="D418:K418" si="20">SUM(D54,D68,D414,D406)+D416</f>
        <v>2922675</v>
      </c>
      <c r="E418" s="33">
        <f t="shared" si="20"/>
        <v>2540704</v>
      </c>
      <c r="F418" s="33">
        <f t="shared" si="20"/>
        <v>343821</v>
      </c>
      <c r="G418" s="119">
        <f t="shared" si="20"/>
        <v>38150</v>
      </c>
      <c r="H418" s="115">
        <f t="shared" si="20"/>
        <v>4418872</v>
      </c>
      <c r="I418" s="33">
        <f t="shared" si="20"/>
        <v>4028731</v>
      </c>
      <c r="J418" s="33">
        <f t="shared" si="20"/>
        <v>349391</v>
      </c>
      <c r="K418" s="119">
        <f t="shared" si="20"/>
        <v>40750</v>
      </c>
      <c r="L418" s="115">
        <f>SUM(L54,L68,L414,L406)+L416</f>
        <v>4595782</v>
      </c>
      <c r="M418" s="33">
        <f>SUM(M54,M68,M414,M406)+M416</f>
        <v>4200778</v>
      </c>
      <c r="N418" s="33">
        <f>SUM(N54,N68,N414,N406)+N416</f>
        <v>354254</v>
      </c>
      <c r="O418" s="119">
        <f>SUM(O54,O68,O414,O406)+O416</f>
        <v>40750</v>
      </c>
    </row>
    <row r="419" spans="1:15" s="10" customFormat="1" x14ac:dyDescent="0.25">
      <c r="A419" s="57"/>
      <c r="B419" s="58"/>
      <c r="C419" s="31"/>
      <c r="E419" s="12"/>
      <c r="F419" s="12"/>
      <c r="I419" s="12"/>
      <c r="J419" s="12"/>
      <c r="M419" s="12"/>
      <c r="N419" s="12"/>
    </row>
    <row r="420" spans="1:15" s="10" customFormat="1" x14ac:dyDescent="0.25">
      <c r="A420" s="59"/>
      <c r="B420" s="31"/>
      <c r="C420" s="31"/>
    </row>
    <row r="421" spans="1:15" s="10" customFormat="1" x14ac:dyDescent="0.25">
      <c r="A421" s="59"/>
      <c r="B421" s="31"/>
      <c r="C421" s="31"/>
    </row>
  </sheetData>
  <mergeCells count="3">
    <mergeCell ref="D5:G5"/>
    <mergeCell ref="H5:K5"/>
    <mergeCell ref="L5:O5"/>
  </mergeCells>
  <phoneticPr fontId="44" type="noConversion"/>
  <printOptions horizontalCentered="1"/>
  <pageMargins left="0.19685039370078741" right="0.19685039370078741" top="0.70866141732283472" bottom="0.51181102362204722" header="0.51181102362204722" footer="0.51181102362204722"/>
  <pageSetup paperSize="9" scale="51" fitToHeight="0" orientation="portrait" r:id="rId1"/>
  <headerFooter alignWithMargins="0">
    <oddHeader>&amp;P. oldal</oddHeader>
  </headerFooter>
  <rowBreaks count="1" manualBreakCount="1">
    <brk id="304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"/>
  <sheetViews>
    <sheetView topLeftCell="H1" zoomScaleNormal="100" zoomScaleSheetLayoutView="100" workbookViewId="0">
      <selection activeCell="AB1" sqref="AB1"/>
    </sheetView>
  </sheetViews>
  <sheetFormatPr defaultRowHeight="16.5" x14ac:dyDescent="0.25"/>
  <cols>
    <col min="1" max="1" width="16.5703125" style="11" customWidth="1"/>
    <col min="2" max="2" width="8.28515625" style="1" bestFit="1" customWidth="1"/>
    <col min="3" max="3" width="8.28515625" style="1" customWidth="1"/>
    <col min="4" max="4" width="8" style="1" bestFit="1" customWidth="1"/>
    <col min="5" max="5" width="8.28515625" style="1" bestFit="1" customWidth="1"/>
    <col min="6" max="6" width="8.28515625" style="1" customWidth="1"/>
    <col min="7" max="7" width="7.85546875" style="1" bestFit="1" customWidth="1"/>
    <col min="8" max="13" width="8.28515625" style="1" customWidth="1"/>
    <col min="14" max="14" width="8.28515625" style="1" bestFit="1" customWidth="1"/>
    <col min="15" max="15" width="8.28515625" style="1" customWidth="1"/>
    <col min="16" max="16" width="7.85546875" style="1" bestFit="1" customWidth="1"/>
    <col min="17" max="17" width="8.28515625" style="1" bestFit="1" customWidth="1"/>
    <col min="18" max="18" width="8.28515625" style="1" customWidth="1"/>
    <col min="19" max="19" width="7.85546875" style="1" bestFit="1" customWidth="1"/>
    <col min="20" max="20" width="8.28515625" style="17" bestFit="1" customWidth="1"/>
    <col min="21" max="21" width="8.28515625" style="17" customWidth="1"/>
    <col min="22" max="22" width="7.85546875" style="17" bestFit="1" customWidth="1"/>
    <col min="23" max="23" width="8.28515625" style="17" bestFit="1" customWidth="1"/>
    <col min="24" max="24" width="8.28515625" style="17" customWidth="1"/>
    <col min="25" max="25" width="7.85546875" style="17" bestFit="1" customWidth="1"/>
    <col min="26" max="27" width="8.28515625" style="1" customWidth="1"/>
    <col min="28" max="16384" width="9.140625" style="1"/>
  </cols>
  <sheetData>
    <row r="1" spans="1:28" x14ac:dyDescent="0.25"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29" t="s">
        <v>551</v>
      </c>
    </row>
    <row r="2" spans="1:28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AB2" s="231" t="s">
        <v>536</v>
      </c>
    </row>
    <row r="3" spans="1:28" x14ac:dyDescent="0.25">
      <c r="A3" s="251"/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3"/>
      <c r="U3" s="163"/>
      <c r="V3" s="163"/>
      <c r="W3" s="163"/>
      <c r="X3" s="163"/>
      <c r="Y3" s="163"/>
    </row>
    <row r="4" spans="1:28" x14ac:dyDescent="0.25">
      <c r="A4" s="254" t="s">
        <v>77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3"/>
      <c r="U4" s="163"/>
      <c r="V4" s="163"/>
      <c r="W4" s="163"/>
      <c r="X4" s="163"/>
      <c r="Y4" s="163"/>
    </row>
    <row r="5" spans="1:28" s="2" customFormat="1" ht="19.5" x14ac:dyDescent="0.3">
      <c r="A5" s="254" t="s">
        <v>371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3"/>
      <c r="U5" s="163"/>
      <c r="V5" s="163"/>
      <c r="W5" s="163"/>
      <c r="X5" s="163"/>
      <c r="Y5" s="163"/>
    </row>
    <row r="6" spans="1:28" s="2" customFormat="1" ht="19.5" x14ac:dyDescent="0.3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6"/>
      <c r="U6" s="6"/>
      <c r="V6" s="6"/>
      <c r="W6" s="6"/>
      <c r="X6" s="114"/>
      <c r="Y6" s="114"/>
      <c r="Z6" s="114"/>
      <c r="AA6" s="114"/>
    </row>
    <row r="7" spans="1:28" s="15" customFormat="1" ht="38.25" customHeight="1" x14ac:dyDescent="0.2">
      <c r="A7" s="14"/>
      <c r="B7" s="245" t="s">
        <v>46</v>
      </c>
      <c r="C7" s="246"/>
      <c r="D7" s="247"/>
      <c r="E7" s="245" t="s">
        <v>136</v>
      </c>
      <c r="F7" s="246"/>
      <c r="G7" s="247"/>
      <c r="H7" s="245" t="s">
        <v>51</v>
      </c>
      <c r="I7" s="246"/>
      <c r="J7" s="247"/>
      <c r="K7" s="245" t="s">
        <v>79</v>
      </c>
      <c r="L7" s="246"/>
      <c r="M7" s="247"/>
      <c r="N7" s="245" t="s">
        <v>80</v>
      </c>
      <c r="O7" s="246"/>
      <c r="P7" s="247"/>
      <c r="Q7" s="245" t="s">
        <v>81</v>
      </c>
      <c r="R7" s="246"/>
      <c r="S7" s="247"/>
      <c r="T7" s="245" t="s">
        <v>44</v>
      </c>
      <c r="U7" s="246"/>
      <c r="V7" s="247"/>
      <c r="W7" s="245" t="s">
        <v>82</v>
      </c>
      <c r="X7" s="246"/>
      <c r="Y7" s="247"/>
      <c r="Z7" s="248" t="s">
        <v>47</v>
      </c>
      <c r="AA7" s="249"/>
      <c r="AB7" s="250"/>
    </row>
    <row r="8" spans="1:28" s="15" customFormat="1" ht="33.75" customHeight="1" x14ac:dyDescent="0.2">
      <c r="A8" s="130"/>
      <c r="B8" s="16" t="s">
        <v>73</v>
      </c>
      <c r="C8" s="16" t="s">
        <v>446</v>
      </c>
      <c r="D8" s="16" t="s">
        <v>535</v>
      </c>
      <c r="E8" s="16" t="s">
        <v>73</v>
      </c>
      <c r="F8" s="16" t="s">
        <v>446</v>
      </c>
      <c r="G8" s="16" t="s">
        <v>535</v>
      </c>
      <c r="H8" s="16" t="s">
        <v>73</v>
      </c>
      <c r="I8" s="16" t="s">
        <v>446</v>
      </c>
      <c r="J8" s="16" t="s">
        <v>535</v>
      </c>
      <c r="K8" s="16" t="s">
        <v>73</v>
      </c>
      <c r="L8" s="16" t="s">
        <v>446</v>
      </c>
      <c r="M8" s="16" t="s">
        <v>535</v>
      </c>
      <c r="N8" s="16" t="s">
        <v>73</v>
      </c>
      <c r="O8" s="16" t="s">
        <v>446</v>
      </c>
      <c r="P8" s="16" t="s">
        <v>535</v>
      </c>
      <c r="Q8" s="16" t="s">
        <v>73</v>
      </c>
      <c r="R8" s="16" t="s">
        <v>446</v>
      </c>
      <c r="S8" s="16" t="s">
        <v>535</v>
      </c>
      <c r="T8" s="16" t="s">
        <v>73</v>
      </c>
      <c r="U8" s="16" t="s">
        <v>446</v>
      </c>
      <c r="V8" s="16" t="s">
        <v>535</v>
      </c>
      <c r="W8" s="16" t="s">
        <v>73</v>
      </c>
      <c r="X8" s="16" t="s">
        <v>446</v>
      </c>
      <c r="Y8" s="16" t="s">
        <v>535</v>
      </c>
      <c r="Z8" s="16" t="s">
        <v>73</v>
      </c>
      <c r="AA8" s="16" t="s">
        <v>446</v>
      </c>
      <c r="AB8" s="16" t="s">
        <v>535</v>
      </c>
    </row>
    <row r="9" spans="1:28" ht="23.25" customHeight="1" x14ac:dyDescent="0.25">
      <c r="A9" s="18" t="s">
        <v>69</v>
      </c>
      <c r="B9" s="3">
        <f>202748+4320</f>
        <v>207068</v>
      </c>
      <c r="C9" s="3">
        <v>208126</v>
      </c>
      <c r="D9" s="3">
        <v>208329</v>
      </c>
      <c r="E9" s="3">
        <f>43672+950</f>
        <v>44622</v>
      </c>
      <c r="F9" s="3">
        <v>44857</v>
      </c>
      <c r="G9" s="3">
        <v>44902</v>
      </c>
      <c r="H9" s="3">
        <v>76110</v>
      </c>
      <c r="I9" s="3">
        <v>76110</v>
      </c>
      <c r="J9" s="3">
        <v>76110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14200</v>
      </c>
      <c r="R9" s="3">
        <v>14700</v>
      </c>
      <c r="S9" s="3">
        <v>14700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f>B9+E9+H9+K9+N9+Q9+T9+W9</f>
        <v>342000</v>
      </c>
      <c r="AA9" s="3">
        <f t="shared" ref="AA9:AB11" si="0">C9+F9+I9+L9+O9+R9+U9+X9</f>
        <v>343793</v>
      </c>
      <c r="AB9" s="3">
        <f t="shared" si="0"/>
        <v>344041</v>
      </c>
    </row>
    <row r="10" spans="1:28" s="19" customFormat="1" ht="27.75" customHeight="1" x14ac:dyDescent="0.25">
      <c r="A10" s="116" t="s">
        <v>157</v>
      </c>
      <c r="B10" s="4">
        <v>6848</v>
      </c>
      <c r="C10" s="4">
        <v>6848</v>
      </c>
      <c r="D10" s="4">
        <v>6848</v>
      </c>
      <c r="E10" s="4">
        <v>753</v>
      </c>
      <c r="F10" s="4">
        <v>753</v>
      </c>
      <c r="G10" s="4">
        <v>753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f>B10+E10+H10+K10+N10+Q10+T10+W10</f>
        <v>7601</v>
      </c>
      <c r="AA10" s="4">
        <f t="shared" si="0"/>
        <v>7601</v>
      </c>
      <c r="AB10" s="4">
        <f t="shared" si="0"/>
        <v>7601</v>
      </c>
    </row>
    <row r="11" spans="1:28" ht="26.25" x14ac:dyDescent="0.25">
      <c r="A11" s="18" t="s">
        <v>135</v>
      </c>
      <c r="B11" s="3">
        <v>23000</v>
      </c>
      <c r="C11" s="3">
        <v>23191</v>
      </c>
      <c r="D11" s="3">
        <v>23735</v>
      </c>
      <c r="E11" s="3">
        <v>5010</v>
      </c>
      <c r="F11" s="3">
        <v>5054</v>
      </c>
      <c r="G11" s="3">
        <v>5323</v>
      </c>
      <c r="H11" s="3">
        <v>3890</v>
      </c>
      <c r="I11" s="3">
        <v>3890</v>
      </c>
      <c r="J11" s="3">
        <v>3000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600</v>
      </c>
      <c r="R11" s="3">
        <v>600</v>
      </c>
      <c r="S11" s="3">
        <v>725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f>B11+E11+H11+K11+N11+Q11+T11+W11</f>
        <v>32500</v>
      </c>
      <c r="AA11" s="3">
        <f t="shared" si="0"/>
        <v>32735</v>
      </c>
      <c r="AB11" s="3">
        <f t="shared" si="0"/>
        <v>32783</v>
      </c>
    </row>
    <row r="12" spans="1:28" s="19" customFormat="1" ht="24.75" customHeight="1" x14ac:dyDescent="0.25">
      <c r="A12" s="116" t="s">
        <v>48</v>
      </c>
      <c r="B12" s="4">
        <f t="shared" ref="B12:AB12" si="1">B9+B11</f>
        <v>230068</v>
      </c>
      <c r="C12" s="4">
        <f>C9+C11</f>
        <v>231317</v>
      </c>
      <c r="D12" s="4">
        <f t="shared" si="1"/>
        <v>232064</v>
      </c>
      <c r="E12" s="4">
        <f t="shared" si="1"/>
        <v>49632</v>
      </c>
      <c r="F12" s="4">
        <f>F9+F11</f>
        <v>49911</v>
      </c>
      <c r="G12" s="4">
        <f t="shared" si="1"/>
        <v>50225</v>
      </c>
      <c r="H12" s="4">
        <f t="shared" si="1"/>
        <v>80000</v>
      </c>
      <c r="I12" s="4">
        <f>I9+I11</f>
        <v>80000</v>
      </c>
      <c r="J12" s="4">
        <f t="shared" si="1"/>
        <v>79110</v>
      </c>
      <c r="K12" s="4">
        <f t="shared" si="1"/>
        <v>0</v>
      </c>
      <c r="L12" s="4">
        <f>L9+L11</f>
        <v>0</v>
      </c>
      <c r="M12" s="4">
        <f t="shared" si="1"/>
        <v>0</v>
      </c>
      <c r="N12" s="4">
        <f t="shared" si="1"/>
        <v>0</v>
      </c>
      <c r="O12" s="4">
        <f>O9+O11</f>
        <v>0</v>
      </c>
      <c r="P12" s="4">
        <f t="shared" si="1"/>
        <v>0</v>
      </c>
      <c r="Q12" s="4">
        <f t="shared" si="1"/>
        <v>14800</v>
      </c>
      <c r="R12" s="4">
        <f>R9+R11</f>
        <v>15300</v>
      </c>
      <c r="S12" s="4">
        <f t="shared" si="1"/>
        <v>15425</v>
      </c>
      <c r="T12" s="4">
        <f t="shared" si="1"/>
        <v>0</v>
      </c>
      <c r="U12" s="4">
        <f>U9+U11</f>
        <v>0</v>
      </c>
      <c r="V12" s="4">
        <f t="shared" si="1"/>
        <v>0</v>
      </c>
      <c r="W12" s="4">
        <f t="shared" si="1"/>
        <v>0</v>
      </c>
      <c r="X12" s="4">
        <f>X9+X11</f>
        <v>0</v>
      </c>
      <c r="Y12" s="4">
        <f t="shared" si="1"/>
        <v>0</v>
      </c>
      <c r="Z12" s="4">
        <f t="shared" si="1"/>
        <v>374500</v>
      </c>
      <c r="AA12" s="4">
        <f>AA9+AA11</f>
        <v>376528</v>
      </c>
      <c r="AB12" s="4">
        <f t="shared" si="1"/>
        <v>376824</v>
      </c>
    </row>
  </sheetData>
  <mergeCells count="12">
    <mergeCell ref="W7:Y7"/>
    <mergeCell ref="Z7:AB7"/>
    <mergeCell ref="A3:T3"/>
    <mergeCell ref="A4:T4"/>
    <mergeCell ref="A5:T5"/>
    <mergeCell ref="B7:D7"/>
    <mergeCell ref="E7:G7"/>
    <mergeCell ref="H7:J7"/>
    <mergeCell ref="K7:M7"/>
    <mergeCell ref="N7:P7"/>
    <mergeCell ref="Q7:S7"/>
    <mergeCell ref="T7:V7"/>
  </mergeCells>
  <phoneticPr fontId="44" type="noConversion"/>
  <printOptions horizontalCentered="1"/>
  <pageMargins left="0.19685039370078741" right="0.19685039370078741" top="0.39370078740157483" bottom="0.39370078740157483" header="0.51181102362204722" footer="0.51181102362204722"/>
  <pageSetup paperSize="9" scale="6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opLeftCell="B1" zoomScaleNormal="100" workbookViewId="0">
      <selection activeCell="M1" sqref="M1"/>
    </sheetView>
  </sheetViews>
  <sheetFormatPr defaultColWidth="40" defaultRowHeight="12.75" x14ac:dyDescent="0.2"/>
  <cols>
    <col min="1" max="1" width="40" style="149" customWidth="1"/>
    <col min="2" max="6" width="10.42578125" style="149" customWidth="1"/>
    <col min="7" max="7" width="4.7109375" style="149" customWidth="1"/>
    <col min="8" max="8" width="32.42578125" style="149" customWidth="1"/>
    <col min="9" max="9" width="13.5703125" style="149" customWidth="1"/>
    <col min="10" max="12" width="10.42578125" style="149" customWidth="1"/>
    <col min="13" max="255" width="9.140625" style="149" customWidth="1"/>
    <col min="256" max="16384" width="40" style="149"/>
  </cols>
  <sheetData>
    <row r="1" spans="1:16" x14ac:dyDescent="0.2">
      <c r="M1" s="236" t="s">
        <v>552</v>
      </c>
    </row>
    <row r="2" spans="1:16" x14ac:dyDescent="0.2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34" t="s">
        <v>546</v>
      </c>
    </row>
    <row r="3" spans="1:16" ht="15.75" x14ac:dyDescent="0.25">
      <c r="A3" s="161"/>
      <c r="B3" s="160"/>
      <c r="C3" s="160"/>
      <c r="D3" s="160"/>
      <c r="E3" s="160"/>
      <c r="F3" s="160"/>
      <c r="G3" s="160"/>
      <c r="H3" s="159"/>
      <c r="I3" s="158"/>
      <c r="J3" s="157"/>
      <c r="K3" s="157"/>
      <c r="L3" s="157"/>
    </row>
    <row r="4" spans="1:16" x14ac:dyDescent="0.2">
      <c r="A4" s="255" t="s">
        <v>372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32"/>
    </row>
    <row r="5" spans="1:16" x14ac:dyDescent="0.2">
      <c r="A5" s="257" t="s">
        <v>407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33"/>
    </row>
    <row r="6" spans="1:16" x14ac:dyDescent="0.2">
      <c r="A6" s="132"/>
      <c r="B6" s="133"/>
      <c r="C6" s="133"/>
      <c r="D6" s="133"/>
      <c r="E6" s="133"/>
      <c r="F6" s="133"/>
      <c r="G6" s="133"/>
      <c r="H6" s="132"/>
      <c r="I6" s="154"/>
      <c r="J6" s="154"/>
      <c r="K6" s="154"/>
      <c r="L6" s="154"/>
    </row>
    <row r="7" spans="1:16" x14ac:dyDescent="0.2">
      <c r="A7" s="134" t="s">
        <v>373</v>
      </c>
      <c r="B7" s="135"/>
      <c r="C7" s="135"/>
      <c r="D7" s="135"/>
      <c r="E7" s="135"/>
      <c r="F7" s="135"/>
      <c r="G7" s="133"/>
      <c r="H7" s="134" t="s">
        <v>374</v>
      </c>
      <c r="I7" s="154"/>
      <c r="J7" s="154"/>
      <c r="K7" s="154"/>
      <c r="L7" s="154"/>
    </row>
    <row r="8" spans="1:16" ht="24" x14ac:dyDescent="0.2">
      <c r="A8" s="136"/>
      <c r="B8" s="137" t="s">
        <v>406</v>
      </c>
      <c r="C8" s="137" t="s">
        <v>409</v>
      </c>
      <c r="D8" s="137" t="s">
        <v>410</v>
      </c>
      <c r="E8" s="137" t="s">
        <v>445</v>
      </c>
      <c r="F8" s="137" t="s">
        <v>548</v>
      </c>
      <c r="G8" s="138"/>
      <c r="H8" s="136"/>
      <c r="I8" s="137" t="s">
        <v>406</v>
      </c>
      <c r="J8" s="137" t="s">
        <v>409</v>
      </c>
      <c r="K8" s="137" t="s">
        <v>410</v>
      </c>
      <c r="L8" s="137" t="s">
        <v>445</v>
      </c>
      <c r="M8" s="137" t="s">
        <v>548</v>
      </c>
      <c r="N8" s="131"/>
    </row>
    <row r="9" spans="1:16" x14ac:dyDescent="0.2">
      <c r="A9" s="134"/>
      <c r="B9" s="139" t="s">
        <v>49</v>
      </c>
      <c r="C9" s="139" t="s">
        <v>49</v>
      </c>
      <c r="D9" s="139" t="s">
        <v>49</v>
      </c>
      <c r="E9" s="139" t="s">
        <v>49</v>
      </c>
      <c r="F9" s="139" t="s">
        <v>49</v>
      </c>
      <c r="G9" s="140"/>
      <c r="H9" s="141"/>
      <c r="I9" s="139" t="s">
        <v>49</v>
      </c>
      <c r="J9" s="139" t="s">
        <v>49</v>
      </c>
      <c r="K9" s="139" t="s">
        <v>49</v>
      </c>
      <c r="L9" s="139" t="s">
        <v>49</v>
      </c>
      <c r="M9" s="139" t="s">
        <v>49</v>
      </c>
      <c r="N9" s="131"/>
    </row>
    <row r="10" spans="1:16" x14ac:dyDescent="0.2">
      <c r="A10" s="132" t="s">
        <v>375</v>
      </c>
      <c r="B10" s="142">
        <v>178695</v>
      </c>
      <c r="C10" s="142">
        <v>175641</v>
      </c>
      <c r="D10" s="142">
        <v>172599</v>
      </c>
      <c r="E10" s="142">
        <v>186458</v>
      </c>
      <c r="F10" s="142">
        <v>186458</v>
      </c>
      <c r="G10" s="142"/>
      <c r="H10" s="132" t="s">
        <v>46</v>
      </c>
      <c r="I10" s="151">
        <v>633278</v>
      </c>
      <c r="J10" s="151">
        <v>670371</v>
      </c>
      <c r="K10" s="151">
        <v>660659</v>
      </c>
      <c r="L10" s="151">
        <v>689906</v>
      </c>
      <c r="M10" s="151">
        <f>'2. m. kiadások (5)'!L10+'2. m. kiadások (5)'!L19+'2. m. kiadások (5)'!L31+'2. m. kiadások (5)'!L42+'2. m. kiadások (5)'!L57+'2. m. kiadások (5)'!L83</f>
        <v>693926</v>
      </c>
      <c r="N10" s="151"/>
      <c r="O10" s="151"/>
      <c r="P10" s="151"/>
    </row>
    <row r="11" spans="1:16" x14ac:dyDescent="0.2">
      <c r="A11" s="132" t="s">
        <v>94</v>
      </c>
      <c r="B11" s="142">
        <v>657712</v>
      </c>
      <c r="C11" s="142">
        <v>793517</v>
      </c>
      <c r="D11" s="142">
        <v>805300</v>
      </c>
      <c r="E11" s="142">
        <v>782300</v>
      </c>
      <c r="F11" s="142">
        <v>782300</v>
      </c>
      <c r="G11" s="142"/>
      <c r="H11" s="132" t="s">
        <v>376</v>
      </c>
      <c r="I11" s="151">
        <v>165081</v>
      </c>
      <c r="J11" s="151">
        <v>177598</v>
      </c>
      <c r="K11" s="151">
        <v>142969</v>
      </c>
      <c r="L11" s="151">
        <v>149744</v>
      </c>
      <c r="M11" s="151">
        <f>'2. m. kiadások (5)'!L11+'2. m. kiadások (5)'!L20+'2. m. kiadások (5)'!L32+'2. m. kiadások (5)'!L43+'2. m. kiadások (5)'!L58+'2. m. kiadások (5)'!L97</f>
        <v>151323</v>
      </c>
      <c r="N11" s="151"/>
      <c r="O11" s="151"/>
      <c r="P11" s="151"/>
    </row>
    <row r="12" spans="1:16" x14ac:dyDescent="0.2">
      <c r="A12" s="132" t="s">
        <v>377</v>
      </c>
      <c r="B12" s="142">
        <v>1248932</v>
      </c>
      <c r="C12" s="142">
        <v>1213595</v>
      </c>
      <c r="D12" s="142">
        <v>1070294</v>
      </c>
      <c r="E12" s="142">
        <v>1178100</v>
      </c>
      <c r="F12" s="142">
        <f>'1. m. bevételek (5)'!L113+'1. m. bevételek (5)'!L121+'1. m. bevételek (5)'!L132</f>
        <v>1210652</v>
      </c>
      <c r="G12" s="142"/>
      <c r="H12" s="132" t="s">
        <v>378</v>
      </c>
      <c r="I12" s="151">
        <v>861737</v>
      </c>
      <c r="J12" s="151">
        <v>864767</v>
      </c>
      <c r="K12" s="151">
        <v>890699</v>
      </c>
      <c r="L12" s="151">
        <v>883754</v>
      </c>
      <c r="M12" s="151">
        <f>'2. m. kiadások (5)'!L12+'2. m. kiadások (5)'!L21+'2. m. kiadások (5)'!L33+'2. m. kiadások (5)'!L44+'2. m. kiadások (5)'!L59+'2. m. kiadások (5)'!L208-M16-M27</f>
        <v>891304</v>
      </c>
      <c r="N12" s="151"/>
      <c r="O12" s="151"/>
      <c r="P12" s="151"/>
    </row>
    <row r="13" spans="1:16" x14ac:dyDescent="0.2">
      <c r="A13" s="132" t="s">
        <v>379</v>
      </c>
      <c r="B13" s="142">
        <v>161090</v>
      </c>
      <c r="C13" s="142">
        <v>148383</v>
      </c>
      <c r="D13" s="142">
        <v>92550</v>
      </c>
      <c r="E13" s="142">
        <v>145849</v>
      </c>
      <c r="F13" s="142">
        <f>'1. m. bevételek (5)'!L18+'1. m. bevételek (5)'!L33+'1. m. bevételek (5)'!L41+'1. m. bevételek (5)'!L49+'1. m. bevételek (5)'!L62+'1. m. bevételek (5)'!L165</f>
        <v>150011</v>
      </c>
      <c r="G13" s="142"/>
      <c r="H13" s="132" t="s">
        <v>380</v>
      </c>
      <c r="I13" s="151">
        <v>682740</v>
      </c>
      <c r="J13" s="151">
        <v>730705</v>
      </c>
      <c r="K13" s="151">
        <v>485054</v>
      </c>
      <c r="L13" s="151">
        <v>556792</v>
      </c>
      <c r="M13" s="151">
        <f>'2. m. kiadások (5)'!L237+'2. m. kiadások (5)'!L268</f>
        <v>571242</v>
      </c>
      <c r="N13" s="151"/>
      <c r="O13" s="151"/>
      <c r="P13" s="151"/>
    </row>
    <row r="14" spans="1:16" ht="24" x14ac:dyDescent="0.2">
      <c r="A14" s="132" t="s">
        <v>381</v>
      </c>
      <c r="B14" s="142">
        <v>1938</v>
      </c>
      <c r="C14" s="142">
        <v>6410</v>
      </c>
      <c r="D14" s="142">
        <v>6283</v>
      </c>
      <c r="E14" s="142">
        <v>6283</v>
      </c>
      <c r="F14" s="142">
        <v>6313</v>
      </c>
      <c r="G14" s="142"/>
      <c r="H14" s="132" t="s">
        <v>79</v>
      </c>
      <c r="I14" s="151">
        <v>58816</v>
      </c>
      <c r="J14" s="151">
        <v>35289</v>
      </c>
      <c r="K14" s="151">
        <v>38150</v>
      </c>
      <c r="L14" s="151">
        <v>40750</v>
      </c>
      <c r="M14" s="151">
        <v>40750</v>
      </c>
      <c r="N14" s="151"/>
      <c r="O14" s="151"/>
      <c r="P14" s="151"/>
    </row>
    <row r="15" spans="1:16" x14ac:dyDescent="0.2">
      <c r="A15" s="132" t="s">
        <v>382</v>
      </c>
      <c r="B15" s="142">
        <v>70418</v>
      </c>
      <c r="C15" s="142">
        <v>27300</v>
      </c>
      <c r="D15" s="142">
        <v>2300</v>
      </c>
      <c r="E15" s="142">
        <v>0</v>
      </c>
      <c r="F15" s="142">
        <v>0</v>
      </c>
      <c r="G15" s="142"/>
      <c r="H15" s="132" t="s">
        <v>383</v>
      </c>
      <c r="I15" s="151">
        <v>18000</v>
      </c>
      <c r="J15" s="151">
        <v>1050853</v>
      </c>
      <c r="K15" s="151">
        <v>0</v>
      </c>
      <c r="L15" s="151">
        <v>831667</v>
      </c>
      <c r="M15" s="151">
        <f>'2. m. kiadások (5)'!L412</f>
        <v>971833</v>
      </c>
      <c r="N15" s="151"/>
      <c r="O15" s="151"/>
      <c r="P15" s="151"/>
    </row>
    <row r="16" spans="1:16" x14ac:dyDescent="0.2">
      <c r="A16" s="143" t="s">
        <v>384</v>
      </c>
      <c r="B16" s="142">
        <v>18688</v>
      </c>
      <c r="C16" s="142">
        <v>42817</v>
      </c>
      <c r="D16" s="142">
        <v>67177</v>
      </c>
      <c r="E16" s="142">
        <v>68291</v>
      </c>
      <c r="F16" s="142">
        <v>68291</v>
      </c>
      <c r="G16" s="142"/>
      <c r="H16" s="132" t="s">
        <v>385</v>
      </c>
      <c r="I16" s="151">
        <v>6482</v>
      </c>
      <c r="J16" s="151">
        <v>7453</v>
      </c>
      <c r="K16" s="151">
        <v>7000</v>
      </c>
      <c r="L16" s="151">
        <v>7000</v>
      </c>
      <c r="M16" s="151">
        <v>7000</v>
      </c>
      <c r="N16" s="151"/>
      <c r="O16" s="151"/>
      <c r="P16" s="151"/>
    </row>
    <row r="17" spans="1:16" x14ac:dyDescent="0.2">
      <c r="A17" s="132" t="s">
        <v>386</v>
      </c>
      <c r="B17" s="142">
        <v>18000</v>
      </c>
      <c r="C17" s="142">
        <v>1050853</v>
      </c>
      <c r="D17" s="142">
        <v>0</v>
      </c>
      <c r="E17" s="142">
        <v>831667</v>
      </c>
      <c r="F17" s="142">
        <v>971833</v>
      </c>
      <c r="G17" s="142"/>
      <c r="H17" s="132" t="s">
        <v>387</v>
      </c>
      <c r="I17" s="151">
        <v>0</v>
      </c>
      <c r="J17" s="151">
        <v>26400</v>
      </c>
      <c r="K17" s="151">
        <v>1400</v>
      </c>
      <c r="L17" s="151">
        <v>1400</v>
      </c>
      <c r="M17" s="151">
        <v>1400</v>
      </c>
      <c r="N17" s="151"/>
      <c r="O17" s="151"/>
      <c r="P17" s="151"/>
    </row>
    <row r="18" spans="1:16" x14ac:dyDescent="0.2">
      <c r="A18" s="132" t="s">
        <v>388</v>
      </c>
      <c r="B18" s="142">
        <v>40547</v>
      </c>
      <c r="C18" s="142">
        <v>39627</v>
      </c>
      <c r="D18" s="142">
        <v>0</v>
      </c>
      <c r="E18" s="142">
        <v>0</v>
      </c>
      <c r="F18" s="142">
        <v>0</v>
      </c>
      <c r="G18" s="142"/>
      <c r="H18" s="132" t="s">
        <v>389</v>
      </c>
      <c r="I18" s="151">
        <v>0</v>
      </c>
      <c r="J18" s="151">
        <v>22453</v>
      </c>
      <c r="K18" s="151">
        <v>29168</v>
      </c>
      <c r="L18" s="151">
        <v>22887</v>
      </c>
      <c r="M18" s="151">
        <v>22887</v>
      </c>
      <c r="N18" s="151"/>
      <c r="O18" s="151"/>
      <c r="P18" s="151"/>
    </row>
    <row r="19" spans="1:16" ht="24" x14ac:dyDescent="0.2">
      <c r="A19" s="131"/>
      <c r="B19" s="131"/>
      <c r="C19" s="131"/>
      <c r="D19" s="131"/>
      <c r="E19" s="131"/>
      <c r="F19" s="131"/>
      <c r="G19" s="142"/>
      <c r="H19" s="153" t="s">
        <v>408</v>
      </c>
      <c r="I19" s="154">
        <v>38567</v>
      </c>
      <c r="J19" s="154">
        <v>40547</v>
      </c>
      <c r="K19" s="151">
        <v>39627</v>
      </c>
      <c r="L19" s="151">
        <v>39627</v>
      </c>
      <c r="M19" s="151">
        <v>39627</v>
      </c>
      <c r="N19" s="151"/>
      <c r="O19" s="151"/>
      <c r="P19" s="151"/>
    </row>
    <row r="20" spans="1:16" x14ac:dyDescent="0.2">
      <c r="A20" s="155"/>
      <c r="B20" s="154"/>
      <c r="C20" s="142"/>
      <c r="D20" s="142"/>
      <c r="E20" s="142"/>
      <c r="F20" s="142"/>
      <c r="G20" s="142"/>
      <c r="H20" s="153"/>
      <c r="I20" s="151"/>
      <c r="J20" s="151"/>
      <c r="K20" s="151"/>
      <c r="L20" s="151"/>
      <c r="M20" s="151"/>
      <c r="N20" s="151"/>
      <c r="O20" s="151"/>
      <c r="P20" s="151"/>
    </row>
    <row r="21" spans="1:16" x14ac:dyDescent="0.2">
      <c r="A21" s="134" t="s">
        <v>390</v>
      </c>
      <c r="B21" s="144">
        <f>SUM(B10:B20)</f>
        <v>2396020</v>
      </c>
      <c r="C21" s="144">
        <f>SUM(C10:C20)</f>
        <v>3498143</v>
      </c>
      <c r="D21" s="144">
        <f>SUM(D10:D20)</f>
        <v>2216503</v>
      </c>
      <c r="E21" s="144">
        <f>SUM(E10:E20)</f>
        <v>3198948</v>
      </c>
      <c r="F21" s="144">
        <f>SUM(F10:F20)</f>
        <v>3375858</v>
      </c>
      <c r="G21" s="156"/>
      <c r="H21" s="134" t="s">
        <v>391</v>
      </c>
      <c r="I21" s="152">
        <f>SUM(I10:I20)</f>
        <v>2464701</v>
      </c>
      <c r="J21" s="152">
        <f>SUM(J10:J20)</f>
        <v>3626436</v>
      </c>
      <c r="K21" s="152">
        <f>SUM(K10:K20)</f>
        <v>2294726</v>
      </c>
      <c r="L21" s="152">
        <f>SUM(L10:L20)</f>
        <v>3223527</v>
      </c>
      <c r="M21" s="152">
        <f>SUM(M10:M20)</f>
        <v>3391292</v>
      </c>
      <c r="N21" s="151"/>
      <c r="O21" s="151"/>
      <c r="P21" s="151"/>
    </row>
    <row r="22" spans="1:16" x14ac:dyDescent="0.2">
      <c r="A22" s="155"/>
      <c r="B22" s="154"/>
      <c r="C22" s="144"/>
      <c r="D22" s="144"/>
      <c r="E22" s="144"/>
      <c r="F22" s="144"/>
      <c r="G22" s="144"/>
      <c r="H22" s="132"/>
      <c r="I22" s="151"/>
      <c r="J22" s="151"/>
      <c r="K22" s="151"/>
      <c r="L22" s="151"/>
      <c r="M22" s="151"/>
      <c r="N22" s="151"/>
      <c r="O22" s="151"/>
      <c r="P22" s="151"/>
    </row>
    <row r="23" spans="1:16" x14ac:dyDescent="0.2">
      <c r="A23" s="132" t="s">
        <v>109</v>
      </c>
      <c r="B23" s="142">
        <v>66970</v>
      </c>
      <c r="C23" s="151">
        <v>257481</v>
      </c>
      <c r="D23" s="151">
        <v>292663</v>
      </c>
      <c r="E23" s="151">
        <v>306585</v>
      </c>
      <c r="F23" s="151">
        <v>306585</v>
      </c>
      <c r="G23" s="154"/>
      <c r="H23" s="132" t="s">
        <v>81</v>
      </c>
      <c r="I23" s="151">
        <v>123261</v>
      </c>
      <c r="J23" s="151">
        <v>125345</v>
      </c>
      <c r="K23" s="151">
        <v>162063</v>
      </c>
      <c r="L23" s="151">
        <v>453793</v>
      </c>
      <c r="M23" s="151">
        <f>'2. m. kiadások (5)'!L15+'2. m. kiadások (5)'!L24+'2. m. kiadások (5)'!L36+'2. m. kiadások (5)'!L48+'2. m. kiadások (5)'!L67+'2. m. kiadások (5)'!L337</f>
        <v>595819</v>
      </c>
      <c r="N23" s="151"/>
      <c r="O23" s="151"/>
      <c r="P23" s="151"/>
    </row>
    <row r="24" spans="1:16" x14ac:dyDescent="0.2">
      <c r="A24" s="132" t="s">
        <v>392</v>
      </c>
      <c r="B24" s="142">
        <v>126690</v>
      </c>
      <c r="C24" s="142">
        <v>567</v>
      </c>
      <c r="D24" s="142">
        <v>0</v>
      </c>
      <c r="E24" s="142">
        <v>32480</v>
      </c>
      <c r="F24" s="142">
        <v>32480</v>
      </c>
      <c r="G24" s="142"/>
      <c r="H24" s="132" t="s">
        <v>44</v>
      </c>
      <c r="I24" s="151">
        <v>160707</v>
      </c>
      <c r="J24" s="151">
        <v>273393</v>
      </c>
      <c r="K24" s="151">
        <v>151172</v>
      </c>
      <c r="L24" s="151">
        <v>460501</v>
      </c>
      <c r="M24" s="151">
        <f>'2. m. kiadások (5)'!L27+'2. m. kiadások (5)'!L38+'2. m. kiadások (5)'!L51+'2. m. kiadások (5)'!L369</f>
        <v>467537</v>
      </c>
      <c r="N24" s="151"/>
      <c r="O24" s="151"/>
      <c r="P24" s="151"/>
    </row>
    <row r="25" spans="1:16" x14ac:dyDescent="0.2">
      <c r="A25" s="132" t="s">
        <v>393</v>
      </c>
      <c r="B25" s="142">
        <v>3110</v>
      </c>
      <c r="C25" s="142">
        <v>13254</v>
      </c>
      <c r="D25" s="142">
        <v>13016</v>
      </c>
      <c r="E25" s="142">
        <v>16870</v>
      </c>
      <c r="F25" s="142">
        <v>16870</v>
      </c>
      <c r="G25" s="142"/>
      <c r="H25" s="145" t="s">
        <v>414</v>
      </c>
      <c r="I25" s="151">
        <v>104690</v>
      </c>
      <c r="J25" s="151">
        <v>24437</v>
      </c>
      <c r="K25" s="151">
        <v>20663</v>
      </c>
      <c r="L25" s="151">
        <v>22198</v>
      </c>
      <c r="M25" s="151">
        <f>'2. m. kiadások (5)'!L378+'2. m. kiadások (5)'!L388</f>
        <v>22498</v>
      </c>
      <c r="N25" s="151"/>
      <c r="O25" s="151"/>
      <c r="P25" s="151"/>
    </row>
    <row r="26" spans="1:16" x14ac:dyDescent="0.2">
      <c r="A26" s="132" t="s">
        <v>394</v>
      </c>
      <c r="B26" s="146">
        <v>261590</v>
      </c>
      <c r="C26" s="146">
        <v>70873</v>
      </c>
      <c r="D26" s="146">
        <v>47866</v>
      </c>
      <c r="E26" s="146">
        <v>261362</v>
      </c>
      <c r="F26" s="146">
        <v>261362</v>
      </c>
      <c r="G26" s="146"/>
      <c r="H26" s="132" t="s">
        <v>395</v>
      </c>
      <c r="I26" s="151">
        <v>8000</v>
      </c>
      <c r="J26" s="151">
        <v>0</v>
      </c>
      <c r="K26" s="151">
        <v>17109</v>
      </c>
      <c r="L26" s="151">
        <v>17109</v>
      </c>
      <c r="M26" s="151">
        <v>17109</v>
      </c>
      <c r="N26" s="151"/>
      <c r="O26" s="151"/>
      <c r="P26" s="151"/>
    </row>
    <row r="27" spans="1:16" x14ac:dyDescent="0.2">
      <c r="A27" s="143" t="s">
        <v>396</v>
      </c>
      <c r="B27" s="142">
        <v>8607</v>
      </c>
      <c r="C27" s="142">
        <v>40489</v>
      </c>
      <c r="D27" s="142">
        <v>1025</v>
      </c>
      <c r="E27" s="142">
        <v>1025</v>
      </c>
      <c r="F27" s="142">
        <v>1025</v>
      </c>
      <c r="G27" s="142"/>
      <c r="H27" s="132" t="s">
        <v>397</v>
      </c>
      <c r="I27" s="151">
        <v>0</v>
      </c>
      <c r="J27" s="151">
        <v>106</v>
      </c>
      <c r="K27" s="151">
        <v>3600</v>
      </c>
      <c r="L27" s="151">
        <v>3600</v>
      </c>
      <c r="M27" s="151">
        <v>3600</v>
      </c>
      <c r="N27" s="151"/>
      <c r="O27" s="151"/>
      <c r="P27" s="151"/>
    </row>
    <row r="28" spans="1:16" x14ac:dyDescent="0.2">
      <c r="A28" s="132" t="s">
        <v>398</v>
      </c>
      <c r="B28" s="142">
        <v>291952</v>
      </c>
      <c r="C28" s="142">
        <v>250769</v>
      </c>
      <c r="D28" s="142">
        <v>310851</v>
      </c>
      <c r="E28" s="142">
        <v>310851</v>
      </c>
      <c r="F28" s="142">
        <v>310851</v>
      </c>
      <c r="G28" s="142"/>
      <c r="H28" s="132" t="s">
        <v>399</v>
      </c>
      <c r="I28" s="151">
        <v>0</v>
      </c>
      <c r="J28" s="151">
        <v>166459</v>
      </c>
      <c r="K28" s="151">
        <v>270302</v>
      </c>
      <c r="L28" s="151">
        <v>234754</v>
      </c>
      <c r="M28" s="151">
        <f>'2. m. kiadások (5)'!L397</f>
        <v>94537</v>
      </c>
      <c r="N28" s="151"/>
      <c r="O28" s="151"/>
      <c r="P28" s="151"/>
    </row>
    <row r="29" spans="1:16" x14ac:dyDescent="0.2">
      <c r="A29" s="132" t="s">
        <v>400</v>
      </c>
      <c r="B29" s="147">
        <v>0</v>
      </c>
      <c r="C29" s="142">
        <v>89160</v>
      </c>
      <c r="D29" s="142">
        <v>40751</v>
      </c>
      <c r="E29" s="142">
        <v>290751</v>
      </c>
      <c r="F29" s="142">
        <v>290751</v>
      </c>
      <c r="G29" s="142"/>
      <c r="H29" s="132" t="s">
        <v>401</v>
      </c>
      <c r="I29" s="151">
        <v>0</v>
      </c>
      <c r="J29" s="151">
        <v>4560</v>
      </c>
      <c r="K29" s="151">
        <v>3040</v>
      </c>
      <c r="L29" s="151">
        <v>3390</v>
      </c>
      <c r="M29" s="151">
        <v>3390</v>
      </c>
      <c r="N29" s="151"/>
      <c r="O29" s="151"/>
      <c r="P29" s="151"/>
    </row>
    <row r="30" spans="1:16" x14ac:dyDescent="0.2">
      <c r="A30" s="143"/>
      <c r="B30" s="147"/>
      <c r="C30" s="142"/>
      <c r="D30" s="142"/>
      <c r="E30" s="142"/>
      <c r="F30" s="142"/>
      <c r="G30" s="142"/>
      <c r="H30" s="153"/>
      <c r="I30" s="151"/>
      <c r="J30" s="151"/>
      <c r="K30" s="151"/>
      <c r="L30" s="151"/>
      <c r="M30" s="151"/>
      <c r="N30" s="151"/>
      <c r="O30" s="151"/>
      <c r="P30" s="151"/>
    </row>
    <row r="31" spans="1:16" x14ac:dyDescent="0.2">
      <c r="A31" s="134" t="s">
        <v>402</v>
      </c>
      <c r="B31" s="144">
        <f>SUM(B23:B30)</f>
        <v>758919</v>
      </c>
      <c r="C31" s="144">
        <f>SUM(C23:C30)</f>
        <v>722593</v>
      </c>
      <c r="D31" s="144">
        <f>SUM(D23:D30)</f>
        <v>706172</v>
      </c>
      <c r="E31" s="144">
        <f>SUM(E23:E30)</f>
        <v>1219924</v>
      </c>
      <c r="F31" s="144">
        <f>SUM(F23:F30)</f>
        <v>1219924</v>
      </c>
      <c r="G31" s="144"/>
      <c r="H31" s="134" t="s">
        <v>403</v>
      </c>
      <c r="I31" s="152">
        <f>SUM(I23:I30)</f>
        <v>396658</v>
      </c>
      <c r="J31" s="152">
        <f>SUM(J23:J30)</f>
        <v>594300</v>
      </c>
      <c r="K31" s="152">
        <f>SUM(K23:K30)</f>
        <v>627949</v>
      </c>
      <c r="L31" s="152">
        <f>SUM(L23:L30)</f>
        <v>1195345</v>
      </c>
      <c r="M31" s="152">
        <f>SUM(M23:M30)</f>
        <v>1204490</v>
      </c>
      <c r="N31" s="151"/>
      <c r="O31" s="151"/>
      <c r="P31" s="151"/>
    </row>
    <row r="32" spans="1:16" x14ac:dyDescent="0.2">
      <c r="A32" s="134"/>
      <c r="B32" s="144"/>
      <c r="C32" s="144"/>
      <c r="D32" s="144"/>
      <c r="E32" s="144"/>
      <c r="F32" s="144"/>
      <c r="G32" s="144"/>
      <c r="H32" s="134"/>
      <c r="I32" s="152"/>
      <c r="J32" s="152"/>
      <c r="K32" s="152"/>
      <c r="L32" s="152"/>
      <c r="M32" s="152"/>
      <c r="N32" s="151"/>
      <c r="O32" s="151"/>
      <c r="P32" s="151"/>
    </row>
    <row r="33" spans="1:16" x14ac:dyDescent="0.2">
      <c r="A33" s="134"/>
      <c r="B33" s="144"/>
      <c r="C33" s="144"/>
      <c r="D33" s="144"/>
      <c r="E33" s="144"/>
      <c r="F33" s="144"/>
      <c r="G33" s="144"/>
      <c r="H33" s="134"/>
      <c r="I33" s="151"/>
      <c r="J33" s="151"/>
      <c r="K33" s="151"/>
      <c r="L33" s="151"/>
      <c r="M33" s="151"/>
      <c r="N33" s="151"/>
      <c r="O33" s="151"/>
      <c r="P33" s="151"/>
    </row>
    <row r="34" spans="1:16" x14ac:dyDescent="0.2">
      <c r="A34" s="148" t="s">
        <v>404</v>
      </c>
      <c r="B34" s="150">
        <f>SUM(B31,B21)</f>
        <v>3154939</v>
      </c>
      <c r="C34" s="150">
        <f>SUM(C31,C21)</f>
        <v>4220736</v>
      </c>
      <c r="D34" s="150">
        <f>SUM(D31,D21)</f>
        <v>2922675</v>
      </c>
      <c r="E34" s="150">
        <f>SUM(E31,E21)</f>
        <v>4418872</v>
      </c>
      <c r="F34" s="150">
        <f>SUM(F31,F21)</f>
        <v>4595782</v>
      </c>
      <c r="G34" s="150"/>
      <c r="H34" s="148" t="s">
        <v>405</v>
      </c>
      <c r="I34" s="150">
        <f>SUM(I31,I21)</f>
        <v>2861359</v>
      </c>
      <c r="J34" s="150">
        <f>SUM(J31,J21)</f>
        <v>4220736</v>
      </c>
      <c r="K34" s="150">
        <f>SUM(K31,K21)</f>
        <v>2922675</v>
      </c>
      <c r="L34" s="150">
        <f>SUM(L31,L21)</f>
        <v>4418872</v>
      </c>
      <c r="M34" s="150">
        <f>SUM(M31,M21)</f>
        <v>4595782</v>
      </c>
      <c r="N34" s="151"/>
      <c r="O34" s="151"/>
      <c r="P34" s="151"/>
    </row>
    <row r="35" spans="1:16" x14ac:dyDescent="0.2">
      <c r="A35" s="131"/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</row>
    <row r="36" spans="1:16" x14ac:dyDescent="0.2">
      <c r="A36" s="131"/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</row>
    <row r="37" spans="1:16" x14ac:dyDescent="0.2">
      <c r="A37" s="131"/>
      <c r="B37" s="131"/>
      <c r="C37" s="131"/>
      <c r="D37" s="131"/>
      <c r="E37" s="131"/>
      <c r="F37" s="150"/>
      <c r="G37" s="131"/>
      <c r="H37" s="131"/>
      <c r="I37" s="131"/>
      <c r="J37" s="131"/>
      <c r="K37" s="131"/>
      <c r="L37" s="131"/>
    </row>
  </sheetData>
  <mergeCells count="2">
    <mergeCell ref="A4:K4"/>
    <mergeCell ref="A5:K5"/>
  </mergeCells>
  <phoneticPr fontId="44" type="noConversion"/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6</vt:i4>
      </vt:variant>
    </vt:vector>
  </HeadingPairs>
  <TitlesOfParts>
    <vt:vector size="10" baseType="lpstr">
      <vt:lpstr>1. m. bevételek (5)</vt:lpstr>
      <vt:lpstr>2. m. kiadások (5)</vt:lpstr>
      <vt:lpstr>2.a KÖH (5)</vt:lpstr>
      <vt:lpstr>4. melléklet (4)</vt:lpstr>
      <vt:lpstr>'1. m. bevételek (5)'!Nyomtatási_cím</vt:lpstr>
      <vt:lpstr>'2. m. kiadások (5)'!Nyomtatási_cím</vt:lpstr>
      <vt:lpstr>'2.a KÖH (5)'!Nyomtatási_cím</vt:lpstr>
      <vt:lpstr>'1. m. bevételek (5)'!Nyomtatási_terület</vt:lpstr>
      <vt:lpstr>'2. m. kiadások (5)'!Nyomtatási_terület</vt:lpstr>
      <vt:lpstr>'2.a KÖH (5)'!Nyomtatási_terület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Gábor Viktória</cp:lastModifiedBy>
  <cp:lastPrinted>2017-12-11T09:34:36Z</cp:lastPrinted>
  <dcterms:created xsi:type="dcterms:W3CDTF">2009-01-15T09:14:34Z</dcterms:created>
  <dcterms:modified xsi:type="dcterms:W3CDTF">2017-12-20T08:25:18Z</dcterms:modified>
</cp:coreProperties>
</file>