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</definedNames>
  <calcPr calcId="145621"/>
</workbook>
</file>

<file path=xl/calcChain.xml><?xml version="1.0" encoding="utf-8"?>
<calcChain xmlns="http://schemas.openxmlformats.org/spreadsheetml/2006/main">
  <c r="C148" i="1" l="1"/>
  <c r="C145" i="1"/>
  <c r="C143" i="1" s="1"/>
  <c r="C136" i="1"/>
  <c r="C132" i="1"/>
  <c r="C130" i="1"/>
  <c r="C122" i="1"/>
  <c r="C121" i="1"/>
  <c r="C120" i="1"/>
  <c r="C119" i="1"/>
  <c r="C118" i="1"/>
  <c r="C117" i="1" s="1"/>
  <c r="C116" i="1"/>
  <c r="C115" i="1"/>
  <c r="C114" i="1"/>
  <c r="C113" i="1"/>
  <c r="C108" i="1"/>
  <c r="C101" i="1" s="1"/>
  <c r="C99" i="1"/>
  <c r="C98" i="1"/>
  <c r="C97" i="1"/>
  <c r="C96" i="1" s="1"/>
  <c r="C131" i="1" s="1"/>
  <c r="C85" i="1"/>
  <c r="C82" i="1"/>
  <c r="C81" i="1"/>
  <c r="C79" i="1"/>
  <c r="C78" i="1"/>
  <c r="C73" i="1"/>
  <c r="C70" i="1"/>
  <c r="C69" i="1" s="1"/>
  <c r="C92" i="1" s="1"/>
  <c r="C63" i="1"/>
  <c r="C58" i="1"/>
  <c r="C52" i="1"/>
  <c r="C51" i="1"/>
  <c r="C46" i="1"/>
  <c r="C43" i="1"/>
  <c r="C40" i="1" s="1"/>
  <c r="C37" i="1"/>
  <c r="C33" i="1"/>
  <c r="C32" i="1"/>
  <c r="C25" i="1"/>
  <c r="C24" i="1"/>
  <c r="C23" i="1"/>
  <c r="C18" i="1"/>
  <c r="C16" i="1"/>
  <c r="C15" i="1"/>
  <c r="C14" i="1"/>
  <c r="C13" i="1"/>
  <c r="C12" i="1" s="1"/>
  <c r="C9" i="1" s="1"/>
  <c r="C68" i="1" s="1"/>
  <c r="C93" i="1" s="1"/>
  <c r="C11" i="1"/>
  <c r="C10" i="1"/>
  <c r="A1" i="1"/>
  <c r="C156" i="1" l="1"/>
  <c r="C157" i="1" s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<sst xmlns="http://schemas.openxmlformats.org/spreadsheetml/2006/main" count="310" uniqueCount="274">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</sst>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5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4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tabSelected="1" zoomScale="115" zoomScaleNormal="115" zoomScaleSheetLayoutView="85" workbookViewId="0">
      <selection activeCell="B78" sqref="B78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CONCATENATE("12. melléklet"," ",[1]ALAPADATOK!A7," ",[1]ALAPADATOK!B7," ",[1]ALAPADATOK!C7," ",[1]ALAPADATOK!D7," ",[1]ALAPADATOK!E7," ",[1]ALAPADATOK!F7," ",[1]ALAPADATOK!G7," ",[1]ALAPADATOK!H7)</f>
        <v>12. melléklet a 18 / 2020. ( VII.30 )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1292078892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f>229318994+27629700+809750</f>
        <v>257758444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f>229603230+17312349</f>
        <v>246915579</v>
      </c>
    </row>
    <row r="12" spans="1:3" s="37" customFormat="1" ht="12" customHeight="1" x14ac:dyDescent="0.2">
      <c r="A12" s="34" t="s">
        <v>20</v>
      </c>
      <c r="B12" s="35" t="s">
        <v>21</v>
      </c>
      <c r="C12" s="36">
        <f>SUM(C13:C14)</f>
        <v>615305844</v>
      </c>
    </row>
    <row r="13" spans="1:3" s="37" customFormat="1" ht="12" customHeight="1" x14ac:dyDescent="0.2">
      <c r="A13" s="34" t="s">
        <v>22</v>
      </c>
      <c r="B13" s="35" t="s">
        <v>23</v>
      </c>
      <c r="C13" s="36">
        <f>415622102+9775700</f>
        <v>425397802</v>
      </c>
    </row>
    <row r="14" spans="1:3" s="37" customFormat="1" ht="12" customHeight="1" x14ac:dyDescent="0.2">
      <c r="A14" s="34" t="s">
        <v>24</v>
      </c>
      <c r="B14" s="35" t="s">
        <v>25</v>
      </c>
      <c r="C14" s="36">
        <f>186127562+3780480</f>
        <v>189908042</v>
      </c>
    </row>
    <row r="15" spans="1:3" s="37" customFormat="1" ht="12" customHeight="1" x14ac:dyDescent="0.2">
      <c r="A15" s="34" t="s">
        <v>26</v>
      </c>
      <c r="B15" s="35" t="s">
        <v>27</v>
      </c>
      <c r="C15" s="36">
        <f>20802409+12622000+477000+5649340</f>
        <v>39550749</v>
      </c>
    </row>
    <row r="16" spans="1:3" s="37" customFormat="1" ht="12" customHeight="1" x14ac:dyDescent="0.2">
      <c r="A16" s="34" t="s">
        <v>28</v>
      </c>
      <c r="B16" s="35" t="s">
        <v>29</v>
      </c>
      <c r="C16" s="38">
        <f>159215979+899997-27567700</f>
        <v>132548276</v>
      </c>
    </row>
    <row r="17" spans="1:3" s="33" customFormat="1" ht="12" customHeight="1" thickBot="1" x14ac:dyDescent="0.25">
      <c r="A17" s="39" t="s">
        <v>30</v>
      </c>
      <c r="B17" s="40" t="s">
        <v>31</v>
      </c>
      <c r="C17" s="41"/>
    </row>
    <row r="18" spans="1:3" s="33" customFormat="1" ht="12" customHeight="1" thickBot="1" x14ac:dyDescent="0.25">
      <c r="A18" s="27" t="s">
        <v>32</v>
      </c>
      <c r="B18" s="42" t="s">
        <v>33</v>
      </c>
      <c r="C18" s="29">
        <f>+C19+C20+C21+C22+C23</f>
        <v>119646890</v>
      </c>
    </row>
    <row r="19" spans="1:3" s="33" customFormat="1" ht="12" customHeight="1" x14ac:dyDescent="0.2">
      <c r="A19" s="30" t="s">
        <v>34</v>
      </c>
      <c r="B19" s="31" t="s">
        <v>35</v>
      </c>
      <c r="C19" s="43"/>
    </row>
    <row r="20" spans="1:3" s="33" customFormat="1" ht="12" customHeight="1" x14ac:dyDescent="0.2">
      <c r="A20" s="34" t="s">
        <v>36</v>
      </c>
      <c r="B20" s="35" t="s">
        <v>37</v>
      </c>
      <c r="C20" s="41"/>
    </row>
    <row r="21" spans="1:3" s="33" customFormat="1" ht="12" customHeight="1" x14ac:dyDescent="0.2">
      <c r="A21" s="34" t="s">
        <v>38</v>
      </c>
      <c r="B21" s="35" t="s">
        <v>39</v>
      </c>
      <c r="C21" s="41"/>
    </row>
    <row r="22" spans="1:3" s="33" customFormat="1" ht="12" customHeight="1" x14ac:dyDescent="0.2">
      <c r="A22" s="34" t="s">
        <v>40</v>
      </c>
      <c r="B22" s="35" t="s">
        <v>41</v>
      </c>
      <c r="C22" s="41"/>
    </row>
    <row r="23" spans="1:3" s="33" customFormat="1" ht="12" customHeight="1" x14ac:dyDescent="0.2">
      <c r="A23" s="34" t="s">
        <v>42</v>
      </c>
      <c r="B23" s="35" t="s">
        <v>43</v>
      </c>
      <c r="C23" s="38">
        <f>119646890</f>
        <v>119646890</v>
      </c>
    </row>
    <row r="24" spans="1:3" s="37" customFormat="1" ht="12" customHeight="1" thickBot="1" x14ac:dyDescent="0.25">
      <c r="A24" s="39" t="s">
        <v>44</v>
      </c>
      <c r="B24" s="40" t="s">
        <v>45</v>
      </c>
      <c r="C24" s="44">
        <f>16392698+36497760+62436432</f>
        <v>115326890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36977634</v>
      </c>
    </row>
    <row r="26" spans="1:3" s="37" customFormat="1" ht="12" customHeight="1" x14ac:dyDescent="0.2">
      <c r="A26" s="30" t="s">
        <v>48</v>
      </c>
      <c r="B26" s="31" t="s">
        <v>49</v>
      </c>
      <c r="C26" s="45"/>
    </row>
    <row r="27" spans="1:3" s="33" customFormat="1" ht="12" customHeight="1" x14ac:dyDescent="0.2">
      <c r="A27" s="34" t="s">
        <v>50</v>
      </c>
      <c r="B27" s="35" t="s">
        <v>51</v>
      </c>
      <c r="C27" s="38"/>
    </row>
    <row r="28" spans="1:3" s="37" customFormat="1" ht="12" customHeight="1" x14ac:dyDescent="0.2">
      <c r="A28" s="34" t="s">
        <v>52</v>
      </c>
      <c r="B28" s="35" t="s">
        <v>53</v>
      </c>
      <c r="C28" s="38"/>
    </row>
    <row r="29" spans="1:3" s="37" customFormat="1" ht="12" customHeight="1" x14ac:dyDescent="0.2">
      <c r="A29" s="34" t="s">
        <v>54</v>
      </c>
      <c r="B29" s="35" t="s">
        <v>55</v>
      </c>
      <c r="C29" s="38"/>
    </row>
    <row r="30" spans="1:3" s="37" customFormat="1" ht="12" customHeight="1" x14ac:dyDescent="0.2">
      <c r="A30" s="34" t="s">
        <v>56</v>
      </c>
      <c r="B30" s="35" t="s">
        <v>57</v>
      </c>
      <c r="C30" s="38">
        <v>36977634</v>
      </c>
    </row>
    <row r="31" spans="1:3" s="37" customFormat="1" ht="12" customHeight="1" thickBot="1" x14ac:dyDescent="0.25">
      <c r="A31" s="39" t="s">
        <v>58</v>
      </c>
      <c r="B31" s="40" t="s">
        <v>59</v>
      </c>
      <c r="C31" s="46">
        <v>36977634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7">
        <f>+C33+C37+C38+C39</f>
        <v>503000000</v>
      </c>
    </row>
    <row r="33" spans="1:3" s="37" customFormat="1" ht="12" customHeight="1" x14ac:dyDescent="0.2">
      <c r="A33" s="30" t="s">
        <v>62</v>
      </c>
      <c r="B33" s="31" t="s">
        <v>63</v>
      </c>
      <c r="C33" s="48">
        <f>SUM(C34:C35)</f>
        <v>486000000</v>
      </c>
    </row>
    <row r="34" spans="1:3" s="37" customFormat="1" ht="12" customHeight="1" x14ac:dyDescent="0.2">
      <c r="A34" s="34" t="s">
        <v>64</v>
      </c>
      <c r="B34" s="35" t="s">
        <v>65</v>
      </c>
      <c r="C34" s="41">
        <v>86000000</v>
      </c>
    </row>
    <row r="35" spans="1:3" s="37" customFormat="1" ht="12" customHeight="1" x14ac:dyDescent="0.2">
      <c r="A35" s="34" t="s">
        <v>66</v>
      </c>
      <c r="B35" s="49" t="s">
        <v>67</v>
      </c>
      <c r="C35" s="41">
        <v>400000000</v>
      </c>
    </row>
    <row r="36" spans="1:3" s="37" customFormat="1" ht="12" customHeight="1" x14ac:dyDescent="0.2">
      <c r="A36" s="34" t="s">
        <v>68</v>
      </c>
      <c r="B36" s="35" t="s">
        <v>69</v>
      </c>
      <c r="C36" s="38"/>
    </row>
    <row r="37" spans="1:3" s="37" customFormat="1" ht="12" customHeight="1" x14ac:dyDescent="0.2">
      <c r="A37" s="34" t="s">
        <v>70</v>
      </c>
      <c r="B37" s="35" t="s">
        <v>71</v>
      </c>
      <c r="C37" s="36">
        <f>35000000-35000000</f>
        <v>0</v>
      </c>
    </row>
    <row r="38" spans="1:3" s="37" customFormat="1" ht="12" customHeight="1" x14ac:dyDescent="0.2">
      <c r="A38" s="34" t="s">
        <v>72</v>
      </c>
      <c r="B38" s="35" t="s">
        <v>73</v>
      </c>
      <c r="C38" s="41">
        <v>1000000</v>
      </c>
    </row>
    <row r="39" spans="1:3" s="37" customFormat="1" ht="12" customHeight="1" thickBot="1" x14ac:dyDescent="0.25">
      <c r="A39" s="39" t="s">
        <v>74</v>
      </c>
      <c r="B39" s="40" t="s">
        <v>75</v>
      </c>
      <c r="C39" s="46">
        <v>16000000</v>
      </c>
    </row>
    <row r="40" spans="1:3" s="37" customFormat="1" ht="12" customHeight="1" thickBot="1" x14ac:dyDescent="0.25">
      <c r="A40" s="27" t="s">
        <v>76</v>
      </c>
      <c r="B40" s="28" t="s">
        <v>77</v>
      </c>
      <c r="C40" s="29">
        <f>SUM(C41:C51)</f>
        <v>43743421</v>
      </c>
    </row>
    <row r="41" spans="1:3" s="37" customFormat="1" ht="12" customHeight="1" x14ac:dyDescent="0.2">
      <c r="A41" s="30" t="s">
        <v>78</v>
      </c>
      <c r="B41" s="31" t="s">
        <v>79</v>
      </c>
      <c r="C41" s="45">
        <v>8175576</v>
      </c>
    </row>
    <row r="42" spans="1:3" s="37" customFormat="1" ht="12" customHeight="1" x14ac:dyDescent="0.2">
      <c r="A42" s="34" t="s">
        <v>80</v>
      </c>
      <c r="B42" s="35" t="s">
        <v>81</v>
      </c>
      <c r="C42" s="38">
        <v>14518450</v>
      </c>
    </row>
    <row r="43" spans="1:3" s="37" customFormat="1" ht="12" customHeight="1" x14ac:dyDescent="0.2">
      <c r="A43" s="34" t="s">
        <v>82</v>
      </c>
      <c r="B43" s="35" t="s">
        <v>83</v>
      </c>
      <c r="C43" s="38">
        <f>8868669+808800</f>
        <v>9677469</v>
      </c>
    </row>
    <row r="44" spans="1:3" s="37" customFormat="1" ht="12" customHeight="1" x14ac:dyDescent="0.2">
      <c r="A44" s="34" t="s">
        <v>84</v>
      </c>
      <c r="B44" s="35" t="s">
        <v>85</v>
      </c>
      <c r="C44" s="38">
        <v>1006560</v>
      </c>
    </row>
    <row r="45" spans="1:3" s="37" customFormat="1" ht="12" customHeight="1" x14ac:dyDescent="0.2">
      <c r="A45" s="34" t="s">
        <v>86</v>
      </c>
      <c r="B45" s="35" t="s">
        <v>87</v>
      </c>
      <c r="C45" s="38"/>
    </row>
    <row r="46" spans="1:3" s="37" customFormat="1" ht="12" customHeight="1" x14ac:dyDescent="0.2">
      <c r="A46" s="34" t="s">
        <v>88</v>
      </c>
      <c r="B46" s="35" t="s">
        <v>89</v>
      </c>
      <c r="C46" s="38">
        <f>7168370+152604</f>
        <v>7320974</v>
      </c>
    </row>
    <row r="47" spans="1:3" s="37" customFormat="1" ht="12" customHeight="1" x14ac:dyDescent="0.2">
      <c r="A47" s="34" t="s">
        <v>90</v>
      </c>
      <c r="B47" s="35" t="s">
        <v>91</v>
      </c>
      <c r="C47" s="38"/>
    </row>
    <row r="48" spans="1:3" s="37" customFormat="1" ht="12" customHeight="1" x14ac:dyDescent="0.2">
      <c r="A48" s="34" t="s">
        <v>92</v>
      </c>
      <c r="B48" s="35" t="s">
        <v>93</v>
      </c>
      <c r="C48" s="38"/>
    </row>
    <row r="49" spans="1:3" s="37" customFormat="1" ht="12" customHeight="1" x14ac:dyDescent="0.2">
      <c r="A49" s="34" t="s">
        <v>94</v>
      </c>
      <c r="B49" s="35" t="s">
        <v>95</v>
      </c>
      <c r="C49" s="38"/>
    </row>
    <row r="50" spans="1:3" s="37" customFormat="1" ht="12" customHeight="1" x14ac:dyDescent="0.2">
      <c r="A50" s="39" t="s">
        <v>96</v>
      </c>
      <c r="B50" s="40" t="s">
        <v>97</v>
      </c>
      <c r="C50" s="46">
        <v>1000000</v>
      </c>
    </row>
    <row r="51" spans="1:3" s="37" customFormat="1" ht="12" customHeight="1" thickBot="1" x14ac:dyDescent="0.25">
      <c r="A51" s="39" t="s">
        <v>98</v>
      </c>
      <c r="B51" s="40" t="s">
        <v>99</v>
      </c>
      <c r="C51" s="46">
        <f>1087601+956791</f>
        <v>2044392</v>
      </c>
    </row>
    <row r="52" spans="1:3" s="37" customFormat="1" ht="12" customHeight="1" thickBot="1" x14ac:dyDescent="0.25">
      <c r="A52" s="27" t="s">
        <v>100</v>
      </c>
      <c r="B52" s="28" t="s">
        <v>101</v>
      </c>
      <c r="C52" s="29">
        <f>SUM(C53:C57)</f>
        <v>44304508</v>
      </c>
    </row>
    <row r="53" spans="1:3" s="37" customFormat="1" ht="12" customHeight="1" x14ac:dyDescent="0.2">
      <c r="A53" s="30" t="s">
        <v>102</v>
      </c>
      <c r="B53" s="31" t="s">
        <v>103</v>
      </c>
      <c r="C53" s="45"/>
    </row>
    <row r="54" spans="1:3" s="37" customFormat="1" ht="12" customHeight="1" x14ac:dyDescent="0.2">
      <c r="A54" s="34" t="s">
        <v>104</v>
      </c>
      <c r="B54" s="35" t="s">
        <v>105</v>
      </c>
      <c r="C54" s="38">
        <v>44304508</v>
      </c>
    </row>
    <row r="55" spans="1:3" s="37" customFormat="1" ht="12" customHeight="1" x14ac:dyDescent="0.2">
      <c r="A55" s="34" t="s">
        <v>106</v>
      </c>
      <c r="B55" s="35" t="s">
        <v>107</v>
      </c>
      <c r="C55" s="38"/>
    </row>
    <row r="56" spans="1:3" s="37" customFormat="1" ht="12" customHeight="1" x14ac:dyDescent="0.2">
      <c r="A56" s="34" t="s">
        <v>108</v>
      </c>
      <c r="B56" s="35" t="s">
        <v>109</v>
      </c>
      <c r="C56" s="38"/>
    </row>
    <row r="57" spans="1:3" s="37" customFormat="1" ht="12" customHeight="1" thickBot="1" x14ac:dyDescent="0.25">
      <c r="A57" s="39" t="s">
        <v>110</v>
      </c>
      <c r="B57" s="40" t="s">
        <v>111</v>
      </c>
      <c r="C57" s="46"/>
    </row>
    <row r="58" spans="1:3" s="37" customFormat="1" ht="12" customHeight="1" thickBot="1" x14ac:dyDescent="0.25">
      <c r="A58" s="27" t="s">
        <v>112</v>
      </c>
      <c r="B58" s="28" t="s">
        <v>113</v>
      </c>
      <c r="C58" s="29">
        <f>SUM(C59:C61)</f>
        <v>1100000</v>
      </c>
    </row>
    <row r="59" spans="1:3" s="37" customFormat="1" ht="12" customHeight="1" x14ac:dyDescent="0.2">
      <c r="A59" s="30" t="s">
        <v>114</v>
      </c>
      <c r="B59" s="31" t="s">
        <v>115</v>
      </c>
      <c r="C59" s="43"/>
    </row>
    <row r="60" spans="1:3" s="37" customFormat="1" ht="12" customHeight="1" x14ac:dyDescent="0.2">
      <c r="A60" s="34" t="s">
        <v>116</v>
      </c>
      <c r="B60" s="35" t="s">
        <v>117</v>
      </c>
      <c r="C60" s="38">
        <v>200000</v>
      </c>
    </row>
    <row r="61" spans="1:3" s="37" customFormat="1" ht="12" customHeight="1" x14ac:dyDescent="0.2">
      <c r="A61" s="34" t="s">
        <v>118</v>
      </c>
      <c r="B61" s="35" t="s">
        <v>119</v>
      </c>
      <c r="C61" s="38">
        <v>900000</v>
      </c>
    </row>
    <row r="62" spans="1:3" s="37" customFormat="1" ht="12" customHeight="1" thickBot="1" x14ac:dyDescent="0.25">
      <c r="A62" s="39" t="s">
        <v>120</v>
      </c>
      <c r="B62" s="40" t="s">
        <v>121</v>
      </c>
      <c r="C62" s="44"/>
    </row>
    <row r="63" spans="1:3" s="37" customFormat="1" ht="12" customHeight="1" thickBot="1" x14ac:dyDescent="0.25">
      <c r="A63" s="27" t="s">
        <v>122</v>
      </c>
      <c r="B63" s="42" t="s">
        <v>123</v>
      </c>
      <c r="C63" s="29">
        <f>SUM(C64:C66)</f>
        <v>0</v>
      </c>
    </row>
    <row r="64" spans="1:3" s="37" customFormat="1" ht="12" customHeight="1" x14ac:dyDescent="0.2">
      <c r="A64" s="30" t="s">
        <v>124</v>
      </c>
      <c r="B64" s="31" t="s">
        <v>125</v>
      </c>
      <c r="C64" s="38"/>
    </row>
    <row r="65" spans="1:3" s="37" customFormat="1" ht="12" customHeight="1" x14ac:dyDescent="0.2">
      <c r="A65" s="34" t="s">
        <v>126</v>
      </c>
      <c r="B65" s="35" t="s">
        <v>127</v>
      </c>
      <c r="C65" s="38"/>
    </row>
    <row r="66" spans="1:3" s="37" customFormat="1" ht="12" customHeight="1" x14ac:dyDescent="0.2">
      <c r="A66" s="34" t="s">
        <v>128</v>
      </c>
      <c r="B66" s="35" t="s">
        <v>129</v>
      </c>
      <c r="C66" s="38"/>
    </row>
    <row r="67" spans="1:3" s="37" customFormat="1" ht="12" customHeight="1" thickBot="1" x14ac:dyDescent="0.25">
      <c r="A67" s="39" t="s">
        <v>130</v>
      </c>
      <c r="B67" s="40" t="s">
        <v>131</v>
      </c>
      <c r="C67" s="38"/>
    </row>
    <row r="68" spans="1:3" s="37" customFormat="1" ht="12" customHeight="1" thickBot="1" x14ac:dyDescent="0.25">
      <c r="A68" s="27" t="s">
        <v>132</v>
      </c>
      <c r="B68" s="28" t="s">
        <v>133</v>
      </c>
      <c r="C68" s="47">
        <f>+C9+C18+C25+C32+C40+C52+C58+C63</f>
        <v>2040851345</v>
      </c>
    </row>
    <row r="69" spans="1:3" s="37" customFormat="1" ht="12" customHeight="1" thickBot="1" x14ac:dyDescent="0.2">
      <c r="A69" s="50" t="s">
        <v>134</v>
      </c>
      <c r="B69" s="42" t="s">
        <v>135</v>
      </c>
      <c r="C69" s="29">
        <f>SUM(C70:C72)</f>
        <v>742411899</v>
      </c>
    </row>
    <row r="70" spans="1:3" s="37" customFormat="1" ht="12" customHeight="1" x14ac:dyDescent="0.2">
      <c r="A70" s="30" t="s">
        <v>136</v>
      </c>
      <c r="B70" s="31" t="s">
        <v>137</v>
      </c>
      <c r="C70" s="38">
        <f>44951899-2540000</f>
        <v>42411899</v>
      </c>
    </row>
    <row r="71" spans="1:3" s="37" customFormat="1" ht="12" customHeight="1" x14ac:dyDescent="0.2">
      <c r="A71" s="34" t="s">
        <v>138</v>
      </c>
      <c r="B71" s="35" t="s">
        <v>139</v>
      </c>
      <c r="C71" s="38">
        <v>700000000</v>
      </c>
    </row>
    <row r="72" spans="1:3" s="37" customFormat="1" ht="12" customHeight="1" thickBot="1" x14ac:dyDescent="0.25">
      <c r="A72" s="39" t="s">
        <v>140</v>
      </c>
      <c r="B72" s="51" t="s">
        <v>141</v>
      </c>
      <c r="C72" s="38"/>
    </row>
    <row r="73" spans="1:3" s="37" customFormat="1" ht="12" customHeight="1" thickBot="1" x14ac:dyDescent="0.2">
      <c r="A73" s="50" t="s">
        <v>142</v>
      </c>
      <c r="B73" s="42" t="s">
        <v>143</v>
      </c>
      <c r="C73" s="29">
        <f>SUM(C74:C77)</f>
        <v>0</v>
      </c>
    </row>
    <row r="74" spans="1:3" s="37" customFormat="1" ht="12" customHeight="1" x14ac:dyDescent="0.2">
      <c r="A74" s="30" t="s">
        <v>144</v>
      </c>
      <c r="B74" s="31" t="s">
        <v>145</v>
      </c>
      <c r="C74" s="38"/>
    </row>
    <row r="75" spans="1:3" s="37" customFormat="1" ht="12" customHeight="1" x14ac:dyDescent="0.2">
      <c r="A75" s="34" t="s">
        <v>146</v>
      </c>
      <c r="B75" s="35" t="s">
        <v>147</v>
      </c>
      <c r="C75" s="38"/>
    </row>
    <row r="76" spans="1:3" s="37" customFormat="1" ht="12" customHeight="1" x14ac:dyDescent="0.2">
      <c r="A76" s="34" t="s">
        <v>148</v>
      </c>
      <c r="B76" s="35" t="s">
        <v>149</v>
      </c>
      <c r="C76" s="38"/>
    </row>
    <row r="77" spans="1:3" s="37" customFormat="1" ht="12" customHeight="1" thickBot="1" x14ac:dyDescent="0.25">
      <c r="A77" s="39" t="s">
        <v>150</v>
      </c>
      <c r="B77" s="40" t="s">
        <v>151</v>
      </c>
      <c r="C77" s="38"/>
    </row>
    <row r="78" spans="1:3" s="37" customFormat="1" ht="12" customHeight="1" thickBot="1" x14ac:dyDescent="0.2">
      <c r="A78" s="50" t="s">
        <v>152</v>
      </c>
      <c r="B78" s="42" t="s">
        <v>153</v>
      </c>
      <c r="C78" s="29">
        <f>SUM(C79:C80)</f>
        <v>930125258</v>
      </c>
    </row>
    <row r="79" spans="1:3" s="37" customFormat="1" ht="12" customHeight="1" x14ac:dyDescent="0.2">
      <c r="A79" s="30" t="s">
        <v>154</v>
      </c>
      <c r="B79" s="31" t="s">
        <v>155</v>
      </c>
      <c r="C79" s="38">
        <f>933393998-3268740</f>
        <v>930125258</v>
      </c>
    </row>
    <row r="80" spans="1:3" s="37" customFormat="1" ht="12" customHeight="1" thickBot="1" x14ac:dyDescent="0.25">
      <c r="A80" s="39" t="s">
        <v>156</v>
      </c>
      <c r="B80" s="40" t="s">
        <v>157</v>
      </c>
      <c r="C80" s="38"/>
    </row>
    <row r="81" spans="1:4" s="33" customFormat="1" ht="12" customHeight="1" thickBot="1" x14ac:dyDescent="0.2">
      <c r="A81" s="50" t="s">
        <v>158</v>
      </c>
      <c r="B81" s="42" t="s">
        <v>159</v>
      </c>
      <c r="C81" s="29">
        <f>SUM(C82:C84)</f>
        <v>45672254</v>
      </c>
    </row>
    <row r="82" spans="1:4" s="37" customFormat="1" ht="12" customHeight="1" x14ac:dyDescent="0.2">
      <c r="A82" s="30" t="s">
        <v>160</v>
      </c>
      <c r="B82" s="31" t="s">
        <v>161</v>
      </c>
      <c r="C82" s="38">
        <f>45672254</f>
        <v>45672254</v>
      </c>
    </row>
    <row r="83" spans="1:4" s="37" customFormat="1" ht="12" customHeight="1" x14ac:dyDescent="0.2">
      <c r="A83" s="34" t="s">
        <v>162</v>
      </c>
      <c r="B83" s="35" t="s">
        <v>163</v>
      </c>
      <c r="C83" s="38"/>
    </row>
    <row r="84" spans="1:4" s="37" customFormat="1" ht="12" customHeight="1" thickBot="1" x14ac:dyDescent="0.25">
      <c r="A84" s="39" t="s">
        <v>164</v>
      </c>
      <c r="B84" s="40" t="s">
        <v>165</v>
      </c>
      <c r="C84" s="38"/>
    </row>
    <row r="85" spans="1:4" s="37" customFormat="1" ht="12" customHeight="1" thickBot="1" x14ac:dyDescent="0.2">
      <c r="A85" s="50" t="s">
        <v>166</v>
      </c>
      <c r="B85" s="42" t="s">
        <v>167</v>
      </c>
      <c r="C85" s="29">
        <f>SUM(C86:C89)</f>
        <v>0</v>
      </c>
    </row>
    <row r="86" spans="1:4" s="37" customFormat="1" ht="12" customHeight="1" x14ac:dyDescent="0.2">
      <c r="A86" s="52" t="s">
        <v>168</v>
      </c>
      <c r="B86" s="31" t="s">
        <v>169</v>
      </c>
      <c r="C86" s="38"/>
    </row>
    <row r="87" spans="1:4" s="37" customFormat="1" ht="12" customHeight="1" x14ac:dyDescent="0.2">
      <c r="A87" s="53" t="s">
        <v>170</v>
      </c>
      <c r="B87" s="35" t="s">
        <v>171</v>
      </c>
      <c r="C87" s="38"/>
    </row>
    <row r="88" spans="1:4" s="37" customFormat="1" ht="12" customHeight="1" x14ac:dyDescent="0.2">
      <c r="A88" s="53" t="s">
        <v>172</v>
      </c>
      <c r="B88" s="35" t="s">
        <v>173</v>
      </c>
      <c r="C88" s="38"/>
    </row>
    <row r="89" spans="1:4" s="33" customFormat="1" ht="12" customHeight="1" thickBot="1" x14ac:dyDescent="0.25">
      <c r="A89" s="54" t="s">
        <v>174</v>
      </c>
      <c r="B89" s="40" t="s">
        <v>175</v>
      </c>
      <c r="C89" s="38"/>
    </row>
    <row r="90" spans="1:4" s="33" customFormat="1" ht="12" customHeight="1" thickBot="1" x14ac:dyDescent="0.2">
      <c r="A90" s="50" t="s">
        <v>176</v>
      </c>
      <c r="B90" s="42" t="s">
        <v>177</v>
      </c>
      <c r="C90" s="55"/>
    </row>
    <row r="91" spans="1:4" s="33" customFormat="1" ht="12" customHeight="1" thickBot="1" x14ac:dyDescent="0.2">
      <c r="A91" s="50" t="s">
        <v>178</v>
      </c>
      <c r="B91" s="42" t="s">
        <v>179</v>
      </c>
      <c r="C91" s="55"/>
    </row>
    <row r="92" spans="1:4" s="33" customFormat="1" ht="12" customHeight="1" thickBot="1" x14ac:dyDescent="0.2">
      <c r="A92" s="50" t="s">
        <v>180</v>
      </c>
      <c r="B92" s="56" t="s">
        <v>181</v>
      </c>
      <c r="C92" s="47">
        <f>+C69+C73+C78+C81+C85+C91+C90</f>
        <v>1718209411</v>
      </c>
    </row>
    <row r="93" spans="1:4" s="33" customFormat="1" ht="12" customHeight="1" thickBot="1" x14ac:dyDescent="0.2">
      <c r="A93" s="57" t="s">
        <v>182</v>
      </c>
      <c r="B93" s="58" t="s">
        <v>183</v>
      </c>
      <c r="C93" s="47">
        <f>+C68+C92</f>
        <v>3759060756</v>
      </c>
      <c r="D93" s="59"/>
    </row>
    <row r="94" spans="1:4" s="37" customFormat="1" ht="15" customHeight="1" thickBot="1" x14ac:dyDescent="0.25">
      <c r="A94" s="60"/>
      <c r="B94" s="61"/>
      <c r="C94" s="62"/>
    </row>
    <row r="95" spans="1:4" s="23" customFormat="1" ht="16.5" customHeight="1" thickBot="1" x14ac:dyDescent="0.25">
      <c r="A95" s="63"/>
      <c r="B95" s="64" t="s">
        <v>184</v>
      </c>
      <c r="C95" s="65"/>
    </row>
    <row r="96" spans="1:4" s="69" customFormat="1" ht="12" customHeight="1" thickBot="1" x14ac:dyDescent="0.25">
      <c r="A96" s="66" t="s">
        <v>14</v>
      </c>
      <c r="B96" s="67" t="s">
        <v>185</v>
      </c>
      <c r="C96" s="68">
        <f>+C97+C98+C99+C100+C101+C114</f>
        <v>791070064</v>
      </c>
    </row>
    <row r="97" spans="1:3" ht="12" customHeight="1" x14ac:dyDescent="0.2">
      <c r="A97" s="70" t="s">
        <v>16</v>
      </c>
      <c r="B97" s="71" t="s">
        <v>186</v>
      </c>
      <c r="C97" s="72">
        <f>50032580+386400-969527</f>
        <v>49449453</v>
      </c>
    </row>
    <row r="98" spans="1:3" ht="12" customHeight="1" x14ac:dyDescent="0.2">
      <c r="A98" s="34" t="s">
        <v>18</v>
      </c>
      <c r="B98" s="73" t="s">
        <v>187</v>
      </c>
      <c r="C98" s="36">
        <f>8216281+67620-167575</f>
        <v>8116326</v>
      </c>
    </row>
    <row r="99" spans="1:3" ht="12" customHeight="1" x14ac:dyDescent="0.2">
      <c r="A99" s="34" t="s">
        <v>20</v>
      </c>
      <c r="B99" s="73" t="s">
        <v>188</v>
      </c>
      <c r="C99" s="74">
        <f>307535372-649147+18509+2023532+17272317</f>
        <v>326200583</v>
      </c>
    </row>
    <row r="100" spans="1:3" ht="12" customHeight="1" x14ac:dyDescent="0.2">
      <c r="A100" s="34" t="s">
        <v>26</v>
      </c>
      <c r="B100" s="75" t="s">
        <v>189</v>
      </c>
      <c r="C100" s="46">
        <v>61300000</v>
      </c>
    </row>
    <row r="101" spans="1:3" ht="12" customHeight="1" x14ac:dyDescent="0.2">
      <c r="A101" s="34" t="s">
        <v>190</v>
      </c>
      <c r="B101" s="76" t="s">
        <v>191</v>
      </c>
      <c r="C101" s="46">
        <f>SUM(C102:C113)</f>
        <v>204062634</v>
      </c>
    </row>
    <row r="102" spans="1:3" ht="12" customHeight="1" x14ac:dyDescent="0.2">
      <c r="A102" s="34" t="s">
        <v>30</v>
      </c>
      <c r="B102" s="73" t="s">
        <v>192</v>
      </c>
      <c r="C102" s="46">
        <v>792176</v>
      </c>
    </row>
    <row r="103" spans="1:3" ht="12" customHeight="1" x14ac:dyDescent="0.2">
      <c r="A103" s="34" t="s">
        <v>193</v>
      </c>
      <c r="B103" s="77" t="s">
        <v>194</v>
      </c>
      <c r="C103" s="46"/>
    </row>
    <row r="104" spans="1:3" ht="12" customHeight="1" x14ac:dyDescent="0.2">
      <c r="A104" s="34" t="s">
        <v>195</v>
      </c>
      <c r="B104" s="77" t="s">
        <v>196</v>
      </c>
      <c r="C104" s="46"/>
    </row>
    <row r="105" spans="1:3" ht="12" customHeight="1" x14ac:dyDescent="0.2">
      <c r="A105" s="34" t="s">
        <v>197</v>
      </c>
      <c r="B105" s="77" t="s">
        <v>198</v>
      </c>
      <c r="C105" s="46"/>
    </row>
    <row r="106" spans="1:3" ht="12" customHeight="1" x14ac:dyDescent="0.2">
      <c r="A106" s="34" t="s">
        <v>199</v>
      </c>
      <c r="B106" s="78" t="s">
        <v>200</v>
      </c>
      <c r="C106" s="46"/>
    </row>
    <row r="107" spans="1:3" ht="12" customHeight="1" x14ac:dyDescent="0.2">
      <c r="A107" s="34" t="s">
        <v>201</v>
      </c>
      <c r="B107" s="78" t="s">
        <v>202</v>
      </c>
      <c r="C107" s="46"/>
    </row>
    <row r="108" spans="1:3" ht="12" customHeight="1" x14ac:dyDescent="0.2">
      <c r="A108" s="34" t="s">
        <v>203</v>
      </c>
      <c r="B108" s="77" t="s">
        <v>204</v>
      </c>
      <c r="C108" s="74">
        <f>526000+935000</f>
        <v>1461000</v>
      </c>
    </row>
    <row r="109" spans="1:3" ht="12" customHeight="1" x14ac:dyDescent="0.2">
      <c r="A109" s="34" t="s">
        <v>205</v>
      </c>
      <c r="B109" s="77" t="s">
        <v>206</v>
      </c>
      <c r="C109" s="79"/>
    </row>
    <row r="110" spans="1:3" ht="12" customHeight="1" x14ac:dyDescent="0.2">
      <c r="A110" s="34" t="s">
        <v>207</v>
      </c>
      <c r="B110" s="78" t="s">
        <v>208</v>
      </c>
      <c r="C110" s="46"/>
    </row>
    <row r="111" spans="1:3" ht="12" customHeight="1" x14ac:dyDescent="0.2">
      <c r="A111" s="80" t="s">
        <v>209</v>
      </c>
      <c r="B111" s="81" t="s">
        <v>210</v>
      </c>
      <c r="C111" s="46"/>
    </row>
    <row r="112" spans="1:3" ht="12" customHeight="1" x14ac:dyDescent="0.2">
      <c r="A112" s="34" t="s">
        <v>211</v>
      </c>
      <c r="B112" s="81" t="s">
        <v>212</v>
      </c>
      <c r="C112" s="46"/>
    </row>
    <row r="113" spans="1:3" ht="12" customHeight="1" x14ac:dyDescent="0.2">
      <c r="A113" s="34" t="s">
        <v>213</v>
      </c>
      <c r="B113" s="78" t="s">
        <v>214</v>
      </c>
      <c r="C113" s="38">
        <f>201809461-3</f>
        <v>201809458</v>
      </c>
    </row>
    <row r="114" spans="1:3" ht="12" customHeight="1" x14ac:dyDescent="0.2">
      <c r="A114" s="34" t="s">
        <v>215</v>
      </c>
      <c r="B114" s="75" t="s">
        <v>216</v>
      </c>
      <c r="C114" s="38">
        <f>SUM(C115:C116)</f>
        <v>141941068</v>
      </c>
    </row>
    <row r="115" spans="1:3" ht="12" customHeight="1" x14ac:dyDescent="0.2">
      <c r="A115" s="39" t="s">
        <v>217</v>
      </c>
      <c r="B115" s="73" t="s">
        <v>218</v>
      </c>
      <c r="C115" s="74">
        <f>20000000+10207308-13229384-322815+29863551-32000</f>
        <v>46486660</v>
      </c>
    </row>
    <row r="116" spans="1:3" ht="12" customHeight="1" thickBot="1" x14ac:dyDescent="0.25">
      <c r="A116" s="82" t="s">
        <v>219</v>
      </c>
      <c r="B116" s="83" t="s">
        <v>220</v>
      </c>
      <c r="C116" s="84">
        <f>113240838-1722008-810685-253737-15000000</f>
        <v>95454408</v>
      </c>
    </row>
    <row r="117" spans="1:3" ht="12" customHeight="1" thickBot="1" x14ac:dyDescent="0.25">
      <c r="A117" s="27" t="s">
        <v>32</v>
      </c>
      <c r="B117" s="85" t="s">
        <v>221</v>
      </c>
      <c r="C117" s="29">
        <f>+C118+C120+C122</f>
        <v>924934521</v>
      </c>
    </row>
    <row r="118" spans="1:3" ht="12" customHeight="1" x14ac:dyDescent="0.2">
      <c r="A118" s="30" t="s">
        <v>34</v>
      </c>
      <c r="B118" s="73" t="s">
        <v>222</v>
      </c>
      <c r="C118" s="32">
        <f>648561219-2000000+109147+6000000+1000000-2097540</f>
        <v>651572826</v>
      </c>
    </row>
    <row r="119" spans="1:3" ht="12" customHeight="1" x14ac:dyDescent="0.2">
      <c r="A119" s="30" t="s">
        <v>36</v>
      </c>
      <c r="B119" s="86" t="s">
        <v>223</v>
      </c>
      <c r="C119" s="45">
        <f>135288734+2634996+425334254+5408883+691900+6000000</f>
        <v>575358767</v>
      </c>
    </row>
    <row r="120" spans="1:3" ht="12" customHeight="1" x14ac:dyDescent="0.2">
      <c r="A120" s="30" t="s">
        <v>38</v>
      </c>
      <c r="B120" s="86" t="s">
        <v>224</v>
      </c>
      <c r="C120" s="36">
        <f>260935796+677185+322815+3524000</f>
        <v>265459796</v>
      </c>
    </row>
    <row r="121" spans="1:3" ht="12" customHeight="1" x14ac:dyDescent="0.2">
      <c r="A121" s="30" t="s">
        <v>40</v>
      </c>
      <c r="B121" s="86" t="s">
        <v>225</v>
      </c>
      <c r="C121" s="38">
        <f>80112238+12241160</f>
        <v>92353398</v>
      </c>
    </row>
    <row r="122" spans="1:3" ht="12" customHeight="1" x14ac:dyDescent="0.2">
      <c r="A122" s="30" t="s">
        <v>42</v>
      </c>
      <c r="B122" s="87" t="s">
        <v>226</v>
      </c>
      <c r="C122" s="46">
        <f>SUM(C123:C130)</f>
        <v>7901899</v>
      </c>
    </row>
    <row r="123" spans="1:3" ht="12" customHeight="1" x14ac:dyDescent="0.2">
      <c r="A123" s="30" t="s">
        <v>44</v>
      </c>
      <c r="B123" s="88" t="s">
        <v>227</v>
      </c>
      <c r="C123" s="41"/>
    </row>
    <row r="124" spans="1:3" ht="12" customHeight="1" x14ac:dyDescent="0.2">
      <c r="A124" s="30" t="s">
        <v>228</v>
      </c>
      <c r="B124" s="89" t="s">
        <v>229</v>
      </c>
      <c r="C124" s="41"/>
    </row>
    <row r="125" spans="1:3" ht="12" customHeight="1" x14ac:dyDescent="0.2">
      <c r="A125" s="30" t="s">
        <v>230</v>
      </c>
      <c r="B125" s="78" t="s">
        <v>202</v>
      </c>
      <c r="C125" s="41"/>
    </row>
    <row r="126" spans="1:3" ht="12" customHeight="1" x14ac:dyDescent="0.2">
      <c r="A126" s="30" t="s">
        <v>231</v>
      </c>
      <c r="B126" s="78" t="s">
        <v>232</v>
      </c>
      <c r="C126" s="41"/>
    </row>
    <row r="127" spans="1:3" ht="12" customHeight="1" x14ac:dyDescent="0.2">
      <c r="A127" s="30" t="s">
        <v>233</v>
      </c>
      <c r="B127" s="78" t="s">
        <v>234</v>
      </c>
      <c r="C127" s="41"/>
    </row>
    <row r="128" spans="1:3" ht="12" customHeight="1" x14ac:dyDescent="0.2">
      <c r="A128" s="30" t="s">
        <v>235</v>
      </c>
      <c r="B128" s="78" t="s">
        <v>208</v>
      </c>
      <c r="C128" s="41"/>
    </row>
    <row r="129" spans="1:9" ht="12" customHeight="1" x14ac:dyDescent="0.2">
      <c r="A129" s="30" t="s">
        <v>236</v>
      </c>
      <c r="B129" s="78" t="s">
        <v>237</v>
      </c>
      <c r="C129" s="41"/>
    </row>
    <row r="130" spans="1:9" ht="12" customHeight="1" thickBot="1" x14ac:dyDescent="0.25">
      <c r="A130" s="80" t="s">
        <v>238</v>
      </c>
      <c r="B130" s="78" t="s">
        <v>239</v>
      </c>
      <c r="C130" s="44">
        <f>7001899+900000</f>
        <v>7901899</v>
      </c>
    </row>
    <row r="131" spans="1:9" ht="12" customHeight="1" thickBot="1" x14ac:dyDescent="0.25">
      <c r="A131" s="27" t="s">
        <v>46</v>
      </c>
      <c r="B131" s="90" t="s">
        <v>240</v>
      </c>
      <c r="C131" s="29">
        <f>+C96+C117</f>
        <v>1716004585</v>
      </c>
      <c r="D131" s="91"/>
    </row>
    <row r="132" spans="1:9" ht="12" customHeight="1" thickBot="1" x14ac:dyDescent="0.25">
      <c r="A132" s="27" t="s">
        <v>241</v>
      </c>
      <c r="B132" s="90" t="s">
        <v>242</v>
      </c>
      <c r="C132" s="29">
        <f>+C133+C134+C135</f>
        <v>722563844</v>
      </c>
    </row>
    <row r="133" spans="1:9" s="69" customFormat="1" ht="12" customHeight="1" x14ac:dyDescent="0.2">
      <c r="A133" s="30" t="s">
        <v>62</v>
      </c>
      <c r="B133" s="92" t="s">
        <v>243</v>
      </c>
      <c r="C133" s="38">
        <v>22563844</v>
      </c>
    </row>
    <row r="134" spans="1:9" ht="12" customHeight="1" x14ac:dyDescent="0.2">
      <c r="A134" s="30" t="s">
        <v>68</v>
      </c>
      <c r="B134" s="92" t="s">
        <v>244</v>
      </c>
      <c r="C134" s="41">
        <v>700000000</v>
      </c>
    </row>
    <row r="135" spans="1:9" ht="12" customHeight="1" thickBot="1" x14ac:dyDescent="0.25">
      <c r="A135" s="80" t="s">
        <v>245</v>
      </c>
      <c r="B135" s="93" t="s">
        <v>246</v>
      </c>
      <c r="C135" s="41"/>
    </row>
    <row r="136" spans="1:9" ht="12" customHeight="1" thickBot="1" x14ac:dyDescent="0.25">
      <c r="A136" s="27" t="s">
        <v>76</v>
      </c>
      <c r="B136" s="90" t="s">
        <v>247</v>
      </c>
      <c r="C136" s="29">
        <f>+C137+C138+C139+C140+C141+C142</f>
        <v>0</v>
      </c>
    </row>
    <row r="137" spans="1:9" ht="12" customHeight="1" x14ac:dyDescent="0.2">
      <c r="A137" s="30" t="s">
        <v>78</v>
      </c>
      <c r="B137" s="92" t="s">
        <v>248</v>
      </c>
      <c r="C137" s="41"/>
    </row>
    <row r="138" spans="1:9" ht="12" customHeight="1" x14ac:dyDescent="0.2">
      <c r="A138" s="30" t="s">
        <v>80</v>
      </c>
      <c r="B138" s="92" t="s">
        <v>249</v>
      </c>
      <c r="C138" s="41"/>
    </row>
    <row r="139" spans="1:9" ht="12" customHeight="1" x14ac:dyDescent="0.2">
      <c r="A139" s="30" t="s">
        <v>82</v>
      </c>
      <c r="B139" s="92" t="s">
        <v>250</v>
      </c>
      <c r="C139" s="41"/>
    </row>
    <row r="140" spans="1:9" ht="12" customHeight="1" x14ac:dyDescent="0.2">
      <c r="A140" s="30" t="s">
        <v>84</v>
      </c>
      <c r="B140" s="92" t="s">
        <v>251</v>
      </c>
      <c r="C140" s="41"/>
    </row>
    <row r="141" spans="1:9" ht="12" customHeight="1" x14ac:dyDescent="0.2">
      <c r="A141" s="30" t="s">
        <v>86</v>
      </c>
      <c r="B141" s="92" t="s">
        <v>252</v>
      </c>
      <c r="C141" s="41"/>
    </row>
    <row r="142" spans="1:9" s="69" customFormat="1" ht="12" customHeight="1" thickBot="1" x14ac:dyDescent="0.25">
      <c r="A142" s="80" t="s">
        <v>88</v>
      </c>
      <c r="B142" s="93" t="s">
        <v>253</v>
      </c>
      <c r="C142" s="41"/>
    </row>
    <row r="143" spans="1:9" ht="12" customHeight="1" thickBot="1" x14ac:dyDescent="0.25">
      <c r="A143" s="27" t="s">
        <v>100</v>
      </c>
      <c r="B143" s="90" t="s">
        <v>254</v>
      </c>
      <c r="C143" s="47">
        <f>+C144+C145+C146+C147</f>
        <v>45672254</v>
      </c>
      <c r="I143" s="94"/>
    </row>
    <row r="144" spans="1:9" x14ac:dyDescent="0.2">
      <c r="A144" s="30" t="s">
        <v>102</v>
      </c>
      <c r="B144" s="92" t="s">
        <v>255</v>
      </c>
      <c r="C144" s="41"/>
    </row>
    <row r="145" spans="1:4" ht="12" customHeight="1" x14ac:dyDescent="0.2">
      <c r="A145" s="30" t="s">
        <v>104</v>
      </c>
      <c r="B145" s="92" t="s">
        <v>256</v>
      </c>
      <c r="C145" s="38">
        <f>45672254</f>
        <v>45672254</v>
      </c>
    </row>
    <row r="146" spans="1:4" s="69" customFormat="1" ht="12" customHeight="1" x14ac:dyDescent="0.2">
      <c r="A146" s="30" t="s">
        <v>106</v>
      </c>
      <c r="B146" s="92" t="s">
        <v>257</v>
      </c>
      <c r="C146" s="41"/>
    </row>
    <row r="147" spans="1:4" s="69" customFormat="1" ht="12" customHeight="1" thickBot="1" x14ac:dyDescent="0.25">
      <c r="A147" s="80" t="s">
        <v>108</v>
      </c>
      <c r="B147" s="93" t="s">
        <v>258</v>
      </c>
      <c r="C147" s="41"/>
    </row>
    <row r="148" spans="1:4" s="69" customFormat="1" ht="12" customHeight="1" thickBot="1" x14ac:dyDescent="0.25">
      <c r="A148" s="27" t="s">
        <v>259</v>
      </c>
      <c r="B148" s="90" t="s">
        <v>260</v>
      </c>
      <c r="C148" s="95">
        <f>+C149+C150+C151+C152+C153</f>
        <v>0</v>
      </c>
    </row>
    <row r="149" spans="1:4" s="69" customFormat="1" ht="12" customHeight="1" x14ac:dyDescent="0.2">
      <c r="A149" s="30" t="s">
        <v>114</v>
      </c>
      <c r="B149" s="92" t="s">
        <v>261</v>
      </c>
      <c r="C149" s="41"/>
    </row>
    <row r="150" spans="1:4" s="69" customFormat="1" ht="12" customHeight="1" x14ac:dyDescent="0.2">
      <c r="A150" s="30" t="s">
        <v>116</v>
      </c>
      <c r="B150" s="92" t="s">
        <v>262</v>
      </c>
      <c r="C150" s="41"/>
    </row>
    <row r="151" spans="1:4" s="69" customFormat="1" ht="12" customHeight="1" x14ac:dyDescent="0.2">
      <c r="A151" s="30" t="s">
        <v>118</v>
      </c>
      <c r="B151" s="92" t="s">
        <v>263</v>
      </c>
      <c r="C151" s="41"/>
    </row>
    <row r="152" spans="1:4" ht="12.75" customHeight="1" x14ac:dyDescent="0.2">
      <c r="A152" s="30" t="s">
        <v>120</v>
      </c>
      <c r="B152" s="92" t="s">
        <v>264</v>
      </c>
      <c r="C152" s="41"/>
    </row>
    <row r="153" spans="1:4" ht="12.75" customHeight="1" thickBot="1" x14ac:dyDescent="0.25">
      <c r="A153" s="80" t="s">
        <v>265</v>
      </c>
      <c r="B153" s="93" t="s">
        <v>266</v>
      </c>
      <c r="C153" s="44"/>
    </row>
    <row r="154" spans="1:4" ht="12.75" customHeight="1" thickBot="1" x14ac:dyDescent="0.25">
      <c r="A154" s="96" t="s">
        <v>122</v>
      </c>
      <c r="B154" s="90" t="s">
        <v>267</v>
      </c>
      <c r="C154" s="95"/>
    </row>
    <row r="155" spans="1:4" ht="12" customHeight="1" thickBot="1" x14ac:dyDescent="0.25">
      <c r="A155" s="96" t="s">
        <v>132</v>
      </c>
      <c r="B155" s="90" t="s">
        <v>268</v>
      </c>
      <c r="C155" s="95"/>
    </row>
    <row r="156" spans="1:4" ht="15" customHeight="1" thickBot="1" x14ac:dyDescent="0.25">
      <c r="A156" s="27" t="s">
        <v>269</v>
      </c>
      <c r="B156" s="90" t="s">
        <v>270</v>
      </c>
      <c r="C156" s="97">
        <f>+C132+C136+C143+C148+C154+C155</f>
        <v>768236098</v>
      </c>
    </row>
    <row r="157" spans="1:4" ht="13.5" thickBot="1" x14ac:dyDescent="0.25">
      <c r="A157" s="98" t="s">
        <v>271</v>
      </c>
      <c r="B157" s="99" t="s">
        <v>272</v>
      </c>
      <c r="C157" s="97">
        <f>+C131+C156</f>
        <v>2484240683</v>
      </c>
      <c r="D157" s="100"/>
    </row>
    <row r="158" spans="1:4" ht="15" customHeight="1" thickBot="1" x14ac:dyDescent="0.25"/>
    <row r="159" spans="1:4" ht="14.25" customHeight="1" thickBot="1" x14ac:dyDescent="0.25">
      <c r="A159" s="104" t="s">
        <v>273</v>
      </c>
      <c r="B159" s="105"/>
      <c r="C159" s="10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7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2020-08-03T11:54:41Z</dcterms:created>
  <dcterms:modified xsi:type="dcterms:W3CDTF">2020-08-03T11:54:41Z</dcterms:modified>
</cp:coreProperties>
</file>