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 tabRatio="598" activeTab="3"/>
  </bookViews>
  <sheets>
    <sheet name="Önkormányzat Mindösszesen" sheetId="7" r:id="rId1"/>
    <sheet name="Önkormányzat " sheetId="8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3">'Közös Hivatal'!$4:$5</definedName>
    <definedName name="_xlnm.Print_Titles" localSheetId="1">'Önkormányzat '!$4:$5</definedName>
    <definedName name="_xlnm.Print_Titles" localSheetId="0">'Önkormányzat Mindösszesen'!$4:$5</definedName>
    <definedName name="_xlnm.Print_Area" localSheetId="2">Humán!$A$2:$H$92</definedName>
    <definedName name="_xlnm.Print_Area" localSheetId="3">'Közös Hivatal'!$A$2:$H$85</definedName>
    <definedName name="_xlnm.Print_Area" localSheetId="1">'Önkormányzat '!$A$2:$H$107</definedName>
    <definedName name="_xlnm.Print_Area" localSheetId="0">'Önkormányzat Mindösszesen'!$A$2:$H$111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2" i="7"/>
  <c r="G67"/>
  <c r="G69"/>
  <c r="G61"/>
  <c r="G59"/>
  <c r="G56"/>
  <c r="G23"/>
  <c r="G21"/>
  <c r="G8"/>
  <c r="G106"/>
  <c r="G105"/>
  <c r="G107" s="1"/>
  <c r="G102"/>
  <c r="G103" s="1"/>
  <c r="G97"/>
  <c r="G98"/>
  <c r="G99"/>
  <c r="G96"/>
  <c r="G95"/>
  <c r="G94"/>
  <c r="G93"/>
  <c r="G89"/>
  <c r="G90" s="1"/>
  <c r="G88"/>
  <c r="G87"/>
  <c r="G86"/>
  <c r="G85"/>
  <c r="G84"/>
  <c r="G83"/>
  <c r="G82"/>
  <c r="G81"/>
  <c r="G79"/>
  <c r="G78"/>
  <c r="G77"/>
  <c r="G76"/>
  <c r="G75"/>
  <c r="G74"/>
  <c r="G85" i="8"/>
  <c r="G73" i="7"/>
  <c r="G70"/>
  <c r="G64"/>
  <c r="G60"/>
  <c r="G58"/>
  <c r="G57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0"/>
  <c r="G33"/>
  <c r="G32"/>
  <c r="G31"/>
  <c r="G34" l="1"/>
  <c r="G71"/>
  <c r="G100"/>
  <c r="G19"/>
  <c r="G22"/>
  <c r="G24"/>
  <c r="G26"/>
  <c r="G27"/>
  <c r="G14"/>
  <c r="G13"/>
  <c r="G12"/>
  <c r="G11"/>
  <c r="G10"/>
  <c r="G9"/>
  <c r="G28" s="1"/>
  <c r="G111" s="1"/>
  <c r="G95" i="8"/>
  <c r="G94"/>
  <c r="D94"/>
  <c r="D96" s="1"/>
  <c r="G90"/>
  <c r="D90"/>
  <c r="G84"/>
  <c r="G70"/>
  <c r="G75"/>
  <c r="D75"/>
  <c r="D85" s="1"/>
  <c r="G61"/>
  <c r="G53"/>
  <c r="G33" i="5"/>
  <c r="G52"/>
  <c r="G49"/>
  <c r="G50"/>
  <c r="G11" i="6"/>
  <c r="G9"/>
  <c r="G99" i="8"/>
  <c r="G32"/>
  <c r="G28"/>
  <c r="G67" l="1"/>
  <c r="G107" s="1"/>
  <c r="G96"/>
  <c r="G90" i="5"/>
  <c r="G87"/>
  <c r="G84"/>
  <c r="G75"/>
  <c r="G67"/>
  <c r="G31"/>
  <c r="G28"/>
  <c r="G83" i="6"/>
  <c r="G80"/>
  <c r="G77"/>
  <c r="G71"/>
  <c r="G63"/>
  <c r="G28"/>
  <c r="G34"/>
  <c r="D100" i="7"/>
  <c r="D99" i="8"/>
  <c r="D67"/>
  <c r="D32"/>
  <c r="D28"/>
  <c r="D107" l="1"/>
  <c r="G92" i="5"/>
  <c r="G85" i="6"/>
  <c r="D28"/>
  <c r="D34"/>
  <c r="D63"/>
  <c r="D90" i="7" l="1"/>
  <c r="D103"/>
  <c r="D71" i="6"/>
  <c r="D77"/>
  <c r="D80"/>
  <c r="D83"/>
  <c r="D28" i="5"/>
  <c r="D31"/>
  <c r="D67"/>
  <c r="D75"/>
  <c r="D84"/>
  <c r="D87"/>
  <c r="D90"/>
  <c r="D34" i="7" l="1"/>
  <c r="D28"/>
  <c r="D85" i="6"/>
  <c r="D92" i="5"/>
  <c r="D71" i="7"/>
  <c r="D111" l="1"/>
</calcChain>
</file>

<file path=xl/sharedStrings.xml><?xml version="1.0" encoding="utf-8"?>
<sst xmlns="http://schemas.openxmlformats.org/spreadsheetml/2006/main" count="410" uniqueCount="181">
  <si>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</si>
  <si>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</si>
  <si>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</si>
  <si>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</si>
  <si>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</si>
  <si>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</si>
  <si>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</si>
  <si>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</si>
  <si>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</si>
  <si>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</si>
  <si>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</si>
  <si>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</si>
  <si>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</si>
  <si>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</si>
  <si>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</si>
  <si>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</si>
  <si>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</si>
  <si>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</si>
  <si>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</si>
  <si>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</si>
  <si>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</si>
  <si>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</si>
  <si>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</si>
  <si>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</si>
  <si>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</si>
  <si>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</si>
  <si>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</si>
  <si>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</si>
  <si>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</si>
  <si>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</si>
  <si>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</si>
  <si>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</si>
  <si>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</si>
  <si>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</si>
  <si>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</si>
  <si>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</si>
  <si>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</si>
  <si>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</si>
  <si>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</si>
  <si>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</si>
  <si>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</si>
  <si>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</si>
  <si>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</si>
  <si>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</si>
  <si>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</si>
  <si>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</si>
  <si>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Összesen</t>
  </si>
  <si>
    <t>Mindösszesen:</t>
  </si>
  <si>
    <t>III.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</si>
  <si>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</si>
  <si>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</si>
  <si>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</si>
  <si>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</si>
  <si>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</si>
  <si>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</si>
  <si>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</si>
  <si>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</si>
  <si>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</si>
  <si>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</si>
  <si>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</si>
  <si>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</si>
  <si>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</si>
  <si>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</si>
  <si>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</si>
  <si>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</si>
  <si>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</si>
  <si>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</si>
  <si>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</si>
  <si>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</si>
  <si>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</si>
  <si>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</si>
  <si>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</si>
  <si>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</si>
  <si>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 xml:space="preserve">közalkalm. kötelező illetmény pótléka 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</si>
  <si>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</si>
  <si>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</si>
  <si>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</si>
  <si>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</si>
  <si>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fizetendő ÁFA</t>
  </si>
  <si>
    <t>X.</t>
  </si>
  <si>
    <t>Intézmény finanszírozás</t>
  </si>
  <si>
    <t>táppénz</t>
  </si>
  <si>
    <t>Szociális hozzájárulási adó</t>
  </si>
  <si>
    <t>egyéb készletbeszerzés</t>
  </si>
  <si>
    <t>Táppénz</t>
  </si>
  <si>
    <t xml:space="preserve">jubileumi jutalom </t>
  </si>
  <si>
    <t>vásárolt élelmezés</t>
  </si>
  <si>
    <t>pénzügyi szolg.díja</t>
  </si>
  <si>
    <t>számlázott szellemi tevékenység</t>
  </si>
  <si>
    <t>közlekedési költségtérítés (bérlet. dolg. munkába járás 9,-Ft/km)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</si>
  <si>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</si>
  <si>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</si>
  <si>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</si>
  <si>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</si>
  <si>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</si>
  <si>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</si>
  <si>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</si>
  <si>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</si>
  <si>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</si>
  <si>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</si>
  <si>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</si>
  <si>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</si>
  <si>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</si>
  <si>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</si>
  <si>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</si>
  <si>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>szakmai szolgáltatások</t>
  </si>
  <si>
    <t>Kifizetői adó</t>
  </si>
  <si>
    <t>EHO</t>
  </si>
  <si>
    <t>egyéb munkav. kapcs. juttatás.</t>
  </si>
  <si>
    <t>köztisztviselő kötelező juttatása(cafeteria)</t>
  </si>
  <si>
    <t>előadói díjak, szolgáltatások</t>
  </si>
  <si>
    <t xml:space="preserve">Civil, nonprofit szervezetek támogatása </t>
  </si>
  <si>
    <t>Beruházás áfája</t>
  </si>
  <si>
    <t>civil, nonprofit szervezetek támogatása</t>
  </si>
  <si>
    <t xml:space="preserve">vásárolt közszolgáltatás </t>
  </si>
  <si>
    <t>szakmai szolgáltatás</t>
  </si>
  <si>
    <t>egyéb különféle dologi kiadások</t>
  </si>
  <si>
    <t>Alapítvány a Kaszaperiek Bold. Támogatás</t>
  </si>
  <si>
    <t>biztosítási díj</t>
  </si>
  <si>
    <t>működési célú pénzeszköz átadás (Falugondnoki Egyesület)</t>
  </si>
  <si>
    <t xml:space="preserve">Szociális hozzájárulási adó </t>
  </si>
  <si>
    <t>hulladék szállítás</t>
  </si>
  <si>
    <t>reklám, propaganda kiadások</t>
  </si>
  <si>
    <t>vásárolt közszolgáltatás(orvosi díj, fogorvosi díj)</t>
  </si>
  <si>
    <t>szakmai szolgáltatások díja</t>
  </si>
  <si>
    <t xml:space="preserve">Szoc.hozzájárulási adó </t>
  </si>
  <si>
    <t>köztisztviselő kötelező juttatása (cafeteria)</t>
  </si>
  <si>
    <t>Vásárolt élelmezés</t>
  </si>
  <si>
    <t>fizetendő áfa</t>
  </si>
  <si>
    <t>kamatkiadások</t>
  </si>
  <si>
    <t>továbbszámlázott szolgáltatás</t>
  </si>
  <si>
    <t>biztosítás</t>
  </si>
  <si>
    <t>bankktg</t>
  </si>
  <si>
    <t>hulladékszállítás</t>
  </si>
  <si>
    <t>reklám propaganda</t>
  </si>
  <si>
    <t>*Letelepedési támogatás</t>
  </si>
  <si>
    <t>Biztosítási díj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</si>
  <si>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</si>
  <si>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</si>
  <si>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</si>
  <si>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</si>
  <si>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 xml:space="preserve"> </t>
  </si>
  <si>
    <t>céljuttatás, projektprémium</t>
  </si>
  <si>
    <t>munkavégzésre irányuló egyéb jogviszonyban nem saját foglalkoztatottnak fizetett juttatások</t>
  </si>
  <si>
    <t>ruházati költségtérítés</t>
  </si>
  <si>
    <t>foglalkoztatottak egyéb személyi juttatása</t>
  </si>
  <si>
    <t>reklám, propaganda</t>
  </si>
  <si>
    <t>működési célú előzetesen felszámított ÁFA</t>
  </si>
  <si>
    <t>egyéb munkav. kapcs. juttatás.(távoléti díj, kiem.munkavégzésért járó keresetkieg., túlóra)</t>
  </si>
  <si>
    <t>V.</t>
  </si>
  <si>
    <t>VI.</t>
  </si>
  <si>
    <t>egyéb tárgyi eszközök beszerzése</t>
  </si>
  <si>
    <t>beruházás ÁFA</t>
  </si>
  <si>
    <t>tárgyi eszközök felújítása</t>
  </si>
  <si>
    <t>felújítás ÁFA</t>
  </si>
  <si>
    <t>egyéb bérrendszer hatálya alá tartozók alapilletménye</t>
  </si>
  <si>
    <t>2019. évi előirányzat</t>
  </si>
  <si>
    <t>2019. évi módosított előirányzat</t>
  </si>
  <si>
    <t xml:space="preserve"> közalkalmazottak egyéb feltételtől függő illetmény pótlék</t>
  </si>
  <si>
    <t>közalkalm. Kötelező illetmény pótléka (vezetői pótlék)</t>
  </si>
  <si>
    <t>közvetített szolgáltatások</t>
  </si>
  <si>
    <t xml:space="preserve">Az Községi  Önkormányzat  kiadásainak  2019.évi  terv </t>
  </si>
  <si>
    <t>cafetéria</t>
  </si>
  <si>
    <t>bankköltség</t>
  </si>
  <si>
    <t>Kisértékű tárgyi eszközök beszerzése</t>
  </si>
  <si>
    <t>Szárítóüzem gépek beszerzése</t>
  </si>
  <si>
    <t>2019.0.havi megelőlegzés</t>
  </si>
  <si>
    <t>Előző évi elszámolásból származó kiadások</t>
  </si>
  <si>
    <t>Előző évi START munka program előleg visszafizetés</t>
  </si>
  <si>
    <t>Alapítvány a Kaszaperiek Boldogulásáért támogatás</t>
  </si>
  <si>
    <t xml:space="preserve">A Kaszaperi Közös Önkormányzati Hivatal  kiadásainak  2019.évi  </t>
  </si>
  <si>
    <t xml:space="preserve">A Kaszaperi Humán Szolgáltató és Gondozási Központ kiadásainak  2019.évi </t>
  </si>
  <si>
    <t>Települési támogatás (öszesítő sor)</t>
  </si>
  <si>
    <t>Családi támogatások</t>
  </si>
  <si>
    <t>Piactér kialakítása (K62)</t>
  </si>
  <si>
    <t xml:space="preserve">Kisértékű tárgyi eszközök beszerzése </t>
  </si>
  <si>
    <t>Egyéb tárgyi eszközök összesen (K64)</t>
  </si>
  <si>
    <t>Ingatlanok felújítása összesen (K67)</t>
  </si>
  <si>
    <t>,</t>
  </si>
  <si>
    <t>2018.0.havi megelőlegzés</t>
  </si>
  <si>
    <t>A Kaszaperi Községi  Önkormányzat  kiadásainak  2019.évi  Összesített</t>
  </si>
</sst>
</file>

<file path=xl/styles.xml><?xml version="1.0" encoding="utf-8"?>
<styleSheet xmlns="http://schemas.openxmlformats.org/spreadsheetml/2006/main">
  <fonts count="19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9" xfId="0" applyNumberForma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5" xfId="0" applyNumberFormat="1" applyBorder="1"/>
    <xf numFmtId="3" fontId="0" fillId="0" borderId="3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0" fillId="0" borderId="1" xfId="0" applyNumberFormat="1" applyBorder="1"/>
    <xf numFmtId="3" fontId="10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3" fontId="10" fillId="0" borderId="14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3" fontId="4" fillId="0" borderId="15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3" fontId="0" fillId="0" borderId="14" xfId="0" applyNumberFormat="1" applyBorder="1" applyAlignment="1">
      <alignment vertical="center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1" fillId="0" borderId="2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8" fillId="0" borderId="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3" xfId="0" applyNumberForma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 indent="1"/>
    </xf>
    <xf numFmtId="3" fontId="1" fillId="0" borderId="19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 indent="1"/>
    </xf>
    <xf numFmtId="3" fontId="0" fillId="0" borderId="24" xfId="0" applyNumberForma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 indent="1"/>
    </xf>
    <xf numFmtId="3" fontId="1" fillId="0" borderId="12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5" fillId="0" borderId="34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8" fillId="0" borderId="35" xfId="0" applyFont="1" applyBorder="1" applyAlignment="1">
      <alignment wrapText="1"/>
    </xf>
    <xf numFmtId="0" fontId="8" fillId="0" borderId="19" xfId="0" applyFont="1" applyBorder="1" applyAlignment="1">
      <alignment vertical="center" wrapText="1"/>
    </xf>
    <xf numFmtId="3" fontId="0" fillId="0" borderId="16" xfId="0" applyNumberFormat="1" applyBorder="1"/>
    <xf numFmtId="0" fontId="7" fillId="0" borderId="21" xfId="0" applyFont="1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14" xfId="0" applyBorder="1"/>
    <xf numFmtId="0" fontId="0" fillId="0" borderId="12" xfId="0" applyBorder="1"/>
    <xf numFmtId="0" fontId="0" fillId="0" borderId="9" xfId="0" applyBorder="1"/>
    <xf numFmtId="0" fontId="0" fillId="0" borderId="5" xfId="0" applyBorder="1"/>
    <xf numFmtId="0" fontId="0" fillId="0" borderId="16" xfId="0" applyBorder="1"/>
    <xf numFmtId="0" fontId="0" fillId="0" borderId="3" xfId="0" applyBorder="1"/>
    <xf numFmtId="0" fontId="8" fillId="0" borderId="22" xfId="0" applyFont="1" applyBorder="1" applyAlignment="1">
      <alignment vertical="center" wrapText="1"/>
    </xf>
    <xf numFmtId="3" fontId="14" fillId="0" borderId="6" xfId="0" applyNumberFormat="1" applyFont="1" applyBorder="1"/>
    <xf numFmtId="0" fontId="0" fillId="0" borderId="21" xfId="0" applyBorder="1"/>
    <xf numFmtId="0" fontId="0" fillId="0" borderId="17" xfId="0" applyBorder="1"/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horizontal="left" wrapText="1"/>
    </xf>
    <xf numFmtId="3" fontId="15" fillId="0" borderId="6" xfId="0" applyNumberFormat="1" applyFont="1" applyBorder="1" applyAlignment="1">
      <alignment vertical="center"/>
    </xf>
    <xf numFmtId="3" fontId="0" fillId="0" borderId="4" xfId="0" applyNumberFormat="1" applyBorder="1"/>
    <xf numFmtId="3" fontId="0" fillId="0" borderId="12" xfId="0" applyNumberFormat="1" applyBorder="1"/>
    <xf numFmtId="3" fontId="14" fillId="0" borderId="13" xfId="0" applyNumberFormat="1" applyFont="1" applyBorder="1"/>
    <xf numFmtId="3" fontId="0" fillId="0" borderId="0" xfId="0" applyNumberFormat="1" applyBorder="1"/>
    <xf numFmtId="3" fontId="14" fillId="0" borderId="6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 indent="1"/>
    </xf>
    <xf numFmtId="0" fontId="12" fillId="2" borderId="13" xfId="0" applyFont="1" applyFill="1" applyBorder="1" applyAlignment="1">
      <alignment vertical="center" wrapText="1"/>
    </xf>
    <xf numFmtId="3" fontId="13" fillId="0" borderId="6" xfId="0" applyNumberFormat="1" applyFont="1" applyBorder="1" applyAlignment="1">
      <alignment vertical="center"/>
    </xf>
    <xf numFmtId="0" fontId="8" fillId="2" borderId="13" xfId="0" applyFont="1" applyFill="1" applyBorder="1" applyAlignment="1">
      <alignment vertical="center" wrapText="1"/>
    </xf>
    <xf numFmtId="3" fontId="4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0" fillId="0" borderId="13" xfId="0" applyBorder="1"/>
    <xf numFmtId="0" fontId="8" fillId="0" borderId="20" xfId="0" applyFont="1" applyBorder="1" applyAlignment="1">
      <alignment vertical="center" wrapText="1"/>
    </xf>
    <xf numFmtId="0" fontId="14" fillId="0" borderId="4" xfId="0" applyFont="1" applyBorder="1"/>
    <xf numFmtId="3" fontId="0" fillId="0" borderId="26" xfId="0" applyNumberFormat="1" applyBorder="1" applyAlignment="1">
      <alignment vertical="center"/>
    </xf>
    <xf numFmtId="0" fontId="14" fillId="0" borderId="13" xfId="0" applyFont="1" applyBorder="1"/>
    <xf numFmtId="0" fontId="8" fillId="0" borderId="1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0" xfId="0" applyFill="1" applyBorder="1"/>
    <xf numFmtId="0" fontId="0" fillId="0" borderId="0" xfId="0" applyFill="1"/>
    <xf numFmtId="0" fontId="3" fillId="0" borderId="0" xfId="0" applyFont="1" applyFill="1" applyAlignment="1">
      <alignment vertical="center"/>
    </xf>
    <xf numFmtId="3" fontId="0" fillId="0" borderId="0" xfId="0" applyNumberFormat="1" applyFill="1"/>
    <xf numFmtId="0" fontId="8" fillId="0" borderId="14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3" fontId="17" fillId="0" borderId="4" xfId="0" applyNumberFormat="1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17" fillId="0" borderId="1" xfId="0" applyFont="1" applyBorder="1"/>
    <xf numFmtId="0" fontId="17" fillId="0" borderId="2" xfId="0" applyFont="1" applyBorder="1"/>
    <xf numFmtId="0" fontId="18" fillId="0" borderId="4" xfId="1" applyBorder="1"/>
    <xf numFmtId="0" fontId="18" fillId="0" borderId="4" xfId="1" applyNumberFormat="1" applyBorder="1"/>
    <xf numFmtId="0" fontId="18" fillId="3" borderId="4" xfId="1" applyFill="1" applyBorder="1"/>
    <xf numFmtId="0" fontId="18" fillId="0" borderId="12" xfId="1" applyBorder="1"/>
    <xf numFmtId="0" fontId="0" fillId="0" borderId="4" xfId="0" applyFill="1" applyBorder="1"/>
    <xf numFmtId="0" fontId="0" fillId="0" borderId="0" xfId="0" applyFont="1" applyFill="1"/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/>
    </xf>
    <xf numFmtId="2" fontId="14" fillId="0" borderId="36" xfId="0" applyNumberFormat="1" applyFont="1" applyBorder="1" applyAlignment="1">
      <alignment horizontal="center" wrapText="1"/>
    </xf>
    <xf numFmtId="2" fontId="14" fillId="0" borderId="23" xfId="0" applyNumberFormat="1" applyFont="1" applyBorder="1" applyAlignment="1">
      <alignment horizontal="center" wrapText="1"/>
    </xf>
    <xf numFmtId="2" fontId="14" fillId="0" borderId="32" xfId="0" applyNumberFormat="1" applyFont="1" applyBorder="1" applyAlignment="1">
      <alignment horizontal="center" wrapText="1"/>
    </xf>
    <xf numFmtId="2" fontId="14" fillId="0" borderId="35" xfId="0" applyNumberFormat="1" applyFont="1" applyBorder="1" applyAlignment="1">
      <alignment horizontal="center" wrapText="1"/>
    </xf>
    <xf numFmtId="2" fontId="14" fillId="0" borderId="20" xfId="0" applyNumberFormat="1" applyFont="1" applyBorder="1" applyAlignment="1">
      <alignment horizontal="center" wrapText="1"/>
    </xf>
    <xf numFmtId="2" fontId="14" fillId="0" borderId="33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/>
    <xf numFmtId="3" fontId="14" fillId="0" borderId="31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36" xfId="0" applyNumberFormat="1" applyFont="1" applyBorder="1" applyAlignment="1">
      <alignment horizontal="center" wrapText="1"/>
    </xf>
    <xf numFmtId="0" fontId="14" fillId="0" borderId="23" xfId="0" applyNumberFormat="1" applyFont="1" applyBorder="1" applyAlignment="1">
      <alignment horizontal="center" wrapText="1"/>
    </xf>
    <xf numFmtId="0" fontId="14" fillId="0" borderId="32" xfId="0" applyNumberFormat="1" applyFont="1" applyBorder="1" applyAlignment="1">
      <alignment horizontal="center" wrapText="1"/>
    </xf>
    <xf numFmtId="0" fontId="14" fillId="0" borderId="35" xfId="0" applyNumberFormat="1" applyFont="1" applyBorder="1" applyAlignment="1">
      <alignment horizontal="center" wrapText="1"/>
    </xf>
    <xf numFmtId="0" fontId="14" fillId="0" borderId="20" xfId="0" applyNumberFormat="1" applyFont="1" applyBorder="1" applyAlignment="1">
      <alignment horizontal="center" wrapText="1"/>
    </xf>
    <xf numFmtId="0" fontId="14" fillId="0" borderId="33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view="pageLayout" topLeftCell="A93" zoomScaleNormal="100" zoomScaleSheetLayoutView="100" workbookViewId="0">
      <selection activeCell="G112" sqref="G112"/>
    </sheetView>
  </sheetViews>
  <sheetFormatPr defaultRowHeight="12.75"/>
  <cols>
    <col min="1" max="1" width="3.7109375" customWidth="1"/>
    <col min="2" max="2" width="58.28515625" customWidth="1"/>
    <col min="3" max="3" width="4.5703125" customWidth="1"/>
    <col min="4" max="4" width="10.7109375" style="24" customWidth="1"/>
    <col min="5" max="5" width="5" style="24" customWidth="1"/>
    <col min="6" max="6" width="5.140625" customWidth="1"/>
    <col min="7" max="7" width="14" customWidth="1"/>
    <col min="8" max="8" width="4.85546875" customWidth="1"/>
    <col min="9" max="9" width="10.7109375" bestFit="1" customWidth="1"/>
  </cols>
  <sheetData>
    <row r="1" spans="1:9" s="1" customFormat="1" ht="12.75" hidden="1" customHeight="1">
      <c r="A1" s="4"/>
      <c r="B1" s="5"/>
      <c r="D1" s="23"/>
      <c r="E1" s="23"/>
    </row>
    <row r="2" spans="1:9" s="1" customFormat="1" ht="39.950000000000003" customHeight="1">
      <c r="A2" s="153" t="s">
        <v>180</v>
      </c>
      <c r="B2" s="153"/>
      <c r="C2" s="153"/>
      <c r="D2" s="153"/>
      <c r="E2" s="153"/>
      <c r="F2" s="153"/>
      <c r="G2" s="153"/>
      <c r="H2" s="153"/>
    </row>
    <row r="3" spans="1:9" ht="15.75" customHeight="1" thickBot="1">
      <c r="A3" s="154" t="s">
        <v>37</v>
      </c>
      <c r="B3" s="154"/>
      <c r="C3" s="154"/>
      <c r="D3" s="154"/>
      <c r="E3" s="154"/>
      <c r="F3" s="154"/>
      <c r="G3" s="154"/>
      <c r="H3" s="154"/>
    </row>
    <row r="4" spans="1:9" ht="16.899999999999999" customHeight="1">
      <c r="A4" s="168" t="s">
        <v>0</v>
      </c>
      <c r="B4" s="169"/>
      <c r="C4" s="172" t="s">
        <v>156</v>
      </c>
      <c r="D4" s="173"/>
      <c r="E4" s="174"/>
      <c r="F4" s="155" t="s">
        <v>157</v>
      </c>
      <c r="G4" s="156"/>
      <c r="H4" s="157"/>
    </row>
    <row r="5" spans="1:9" ht="32.25" customHeight="1" thickBot="1">
      <c r="A5" s="170"/>
      <c r="B5" s="171"/>
      <c r="C5" s="175"/>
      <c r="D5" s="176"/>
      <c r="E5" s="177"/>
      <c r="F5" s="158"/>
      <c r="G5" s="159"/>
      <c r="H5" s="160"/>
    </row>
    <row r="6" spans="1:9" ht="16.899999999999999" customHeight="1" thickBot="1">
      <c r="A6" s="161"/>
      <c r="B6" s="162"/>
      <c r="C6" s="162"/>
      <c r="D6" s="162"/>
      <c r="E6" s="162"/>
      <c r="F6" s="163"/>
      <c r="G6" s="163"/>
      <c r="H6" s="164"/>
    </row>
    <row r="7" spans="1:9" ht="20.100000000000001" customHeight="1">
      <c r="A7" s="178" t="s">
        <v>1</v>
      </c>
      <c r="B7" s="179"/>
      <c r="C7" s="180"/>
      <c r="D7" s="181"/>
      <c r="E7" s="182"/>
      <c r="F7" s="100"/>
      <c r="G7" s="101"/>
      <c r="H7" s="102"/>
      <c r="I7" s="138"/>
    </row>
    <row r="8" spans="1:9" ht="19.5" customHeight="1">
      <c r="A8" s="6"/>
      <c r="B8" s="12" t="s">
        <v>2</v>
      </c>
      <c r="C8" s="30"/>
      <c r="D8" s="30">
        <v>48211</v>
      </c>
      <c r="E8" s="22"/>
      <c r="F8" s="100"/>
      <c r="G8" s="147" t="str">
        <f>HYPERLINK('Közös Hivatal'!G8+Humán!G8+'Önkormányzat '!G8)</f>
        <v>48211</v>
      </c>
      <c r="H8" s="102"/>
      <c r="I8" s="138"/>
    </row>
    <row r="9" spans="1:9" ht="19.5" customHeight="1">
      <c r="A9" s="6"/>
      <c r="B9" s="12" t="s">
        <v>3</v>
      </c>
      <c r="C9" s="30"/>
      <c r="D9" s="30">
        <v>52954</v>
      </c>
      <c r="E9" s="22"/>
      <c r="F9" s="100"/>
      <c r="G9" s="147" t="str">
        <f>HYPERLINK(Humán!G9+'Önkormányzat '!G9)</f>
        <v>57145</v>
      </c>
      <c r="H9" s="102"/>
      <c r="I9" s="138"/>
    </row>
    <row r="10" spans="1:9" ht="19.5" customHeight="1">
      <c r="A10" s="6"/>
      <c r="B10" s="12" t="s">
        <v>77</v>
      </c>
      <c r="C10" s="30"/>
      <c r="D10" s="30">
        <v>31715</v>
      </c>
      <c r="E10" s="22"/>
      <c r="F10" s="100"/>
      <c r="G10" s="147" t="str">
        <f>HYPERLINK('Közös Hivatal'!G9+'Önkormányzat '!G10)</f>
        <v>42465</v>
      </c>
      <c r="H10" s="102"/>
      <c r="I10" s="138"/>
    </row>
    <row r="11" spans="1:9" ht="19.5" customHeight="1">
      <c r="A11" s="6"/>
      <c r="B11" s="12" t="s">
        <v>94</v>
      </c>
      <c r="C11" s="30"/>
      <c r="D11" s="30">
        <v>1444</v>
      </c>
      <c r="E11" s="22"/>
      <c r="F11" s="100"/>
      <c r="G11" s="147" t="str">
        <f>HYPERLINK('Közös Hivatal'!G11)</f>
        <v>2344</v>
      </c>
      <c r="H11" s="102"/>
      <c r="I11" s="138"/>
    </row>
    <row r="12" spans="1:9" ht="19.5" customHeight="1">
      <c r="A12" s="6"/>
      <c r="B12" s="12" t="s">
        <v>73</v>
      </c>
      <c r="C12" s="30"/>
      <c r="D12" s="30">
        <v>4224</v>
      </c>
      <c r="E12" s="22"/>
      <c r="F12" s="100"/>
      <c r="G12" s="147" t="str">
        <f>HYPERLINK(Humán!G11)</f>
        <v>6500</v>
      </c>
      <c r="H12" s="102"/>
      <c r="I12" s="138"/>
    </row>
    <row r="13" spans="1:9" ht="25.5">
      <c r="A13" s="6"/>
      <c r="B13" s="12" t="s">
        <v>67</v>
      </c>
      <c r="C13" s="30"/>
      <c r="D13" s="30">
        <v>600</v>
      </c>
      <c r="E13" s="22"/>
      <c r="F13" s="100"/>
      <c r="G13" s="147" t="str">
        <f>HYPERLINK(Humán!G12)</f>
        <v>800</v>
      </c>
      <c r="H13" s="102"/>
      <c r="I13" s="138"/>
    </row>
    <row r="14" spans="1:9" ht="19.5" customHeight="1">
      <c r="A14" s="6"/>
      <c r="B14" s="12" t="s">
        <v>142</v>
      </c>
      <c r="C14" s="30"/>
      <c r="D14" s="30"/>
      <c r="E14" s="22"/>
      <c r="F14" s="100"/>
      <c r="G14" s="147" t="str">
        <f>HYPERLINK('Közös Hivatal'!G12)</f>
        <v>989</v>
      </c>
      <c r="H14" s="102"/>
      <c r="I14" s="138"/>
    </row>
    <row r="15" spans="1:9" ht="31.5" customHeight="1">
      <c r="A15" s="6"/>
      <c r="B15" s="12" t="s">
        <v>148</v>
      </c>
      <c r="C15" s="30"/>
      <c r="D15" s="30"/>
      <c r="E15" s="22"/>
      <c r="F15" s="100"/>
      <c r="G15" s="101"/>
      <c r="H15" s="102"/>
      <c r="I15" s="138"/>
    </row>
    <row r="16" spans="1:9" ht="19.5" customHeight="1">
      <c r="A16" s="6"/>
      <c r="B16" s="12" t="s">
        <v>144</v>
      </c>
      <c r="C16" s="30"/>
      <c r="D16" s="30"/>
      <c r="E16" s="22"/>
      <c r="F16" s="100"/>
      <c r="G16" s="101"/>
      <c r="H16" s="102"/>
      <c r="I16" s="138"/>
    </row>
    <row r="17" spans="1:9">
      <c r="A17" s="6"/>
      <c r="B17" s="12" t="s">
        <v>108</v>
      </c>
      <c r="C17" s="30"/>
      <c r="D17" s="30"/>
      <c r="E17" s="22"/>
      <c r="F17" s="100"/>
      <c r="G17" s="101"/>
      <c r="H17" s="102"/>
      <c r="I17" s="138"/>
    </row>
    <row r="18" spans="1:9" ht="19.5" customHeight="1">
      <c r="A18" s="6"/>
      <c r="B18" s="12" t="s">
        <v>85</v>
      </c>
      <c r="C18" s="30"/>
      <c r="D18" s="30"/>
      <c r="E18" s="22"/>
      <c r="F18" s="100"/>
      <c r="G18" s="101"/>
      <c r="H18" s="102"/>
      <c r="I18" s="138"/>
    </row>
    <row r="19" spans="1:9" ht="19.5" customHeight="1">
      <c r="A19" s="6"/>
      <c r="B19" s="12" t="s">
        <v>145</v>
      </c>
      <c r="C19" s="30"/>
      <c r="D19" s="30"/>
      <c r="E19" s="22"/>
      <c r="F19" s="100"/>
      <c r="G19" s="147" t="str">
        <f>HYPERLINK('Közös Hivatal'!G19+'Önkormányzat '!G19)</f>
        <v>4776</v>
      </c>
      <c r="H19" s="102"/>
      <c r="I19" s="138"/>
    </row>
    <row r="20" spans="1:9" ht="25.5" customHeight="1">
      <c r="A20" s="6"/>
      <c r="B20" s="12" t="s">
        <v>95</v>
      </c>
      <c r="C20" s="30"/>
      <c r="D20" s="30"/>
      <c r="E20" s="22"/>
      <c r="F20" s="100"/>
      <c r="G20" s="101"/>
      <c r="H20" s="102"/>
      <c r="I20" s="138"/>
    </row>
    <row r="21" spans="1:9" ht="19.5" customHeight="1">
      <c r="A21" s="6"/>
      <c r="B21" s="12" t="s">
        <v>126</v>
      </c>
      <c r="C21" s="30"/>
      <c r="D21" s="30">
        <v>2375</v>
      </c>
      <c r="E21" s="22"/>
      <c r="F21" s="100"/>
      <c r="G21" s="147" t="str">
        <f>HYPERLINK('Közös Hivatal'!G20+Humán!G20+'Önkormányzat '!G21)</f>
        <v>4534</v>
      </c>
      <c r="H21" s="102"/>
      <c r="I21" s="138"/>
    </row>
    <row r="22" spans="1:9" ht="19.5" customHeight="1">
      <c r="A22" s="6"/>
      <c r="B22" s="12" t="s">
        <v>96</v>
      </c>
      <c r="C22" s="30"/>
      <c r="D22" s="30"/>
      <c r="E22" s="22"/>
      <c r="F22" s="100"/>
      <c r="G22" s="147" t="str">
        <f>HYPERLINK('Közös Hivatal'!G21+Humán!G21+'Önkormányzat '!G22)</f>
        <v>2610</v>
      </c>
      <c r="H22" s="102"/>
      <c r="I22" s="138"/>
    </row>
    <row r="23" spans="1:9" ht="19.5" customHeight="1">
      <c r="A23" s="6"/>
      <c r="B23" s="12" t="s">
        <v>44</v>
      </c>
      <c r="C23" s="30"/>
      <c r="D23" s="30">
        <v>3080</v>
      </c>
      <c r="E23" s="22"/>
      <c r="F23" s="100"/>
      <c r="G23" s="147" t="str">
        <f>HYPERLINK('Közös Hivatal'!G22+Humán!G22+'Önkormányzat '!G23+'Közös Hivatal'!G23+Humán!G23)</f>
        <v>6855</v>
      </c>
      <c r="H23" s="102"/>
      <c r="I23" s="138"/>
    </row>
    <row r="24" spans="1:9" ht="29.25" customHeight="1">
      <c r="A24" s="6"/>
      <c r="B24" s="12" t="s">
        <v>24</v>
      </c>
      <c r="C24" s="30"/>
      <c r="D24" s="30">
        <v>500</v>
      </c>
      <c r="E24" s="22"/>
      <c r="F24" s="100"/>
      <c r="G24" s="147" t="str">
        <f>HYPERLINK('Önkormányzat '!G24)</f>
        <v>800</v>
      </c>
      <c r="H24" s="102"/>
      <c r="I24" s="138"/>
    </row>
    <row r="25" spans="1:9" ht="19.5" customHeight="1">
      <c r="A25" s="6"/>
      <c r="B25" s="12" t="s">
        <v>56</v>
      </c>
      <c r="C25" s="30"/>
      <c r="D25" s="30"/>
      <c r="E25" s="22"/>
      <c r="F25" s="100"/>
      <c r="G25" s="101"/>
      <c r="H25" s="102"/>
    </row>
    <row r="26" spans="1:9" ht="19.5" customHeight="1">
      <c r="A26" s="57"/>
      <c r="B26" s="42" t="s">
        <v>98</v>
      </c>
      <c r="C26" s="36"/>
      <c r="D26" s="36">
        <v>6881</v>
      </c>
      <c r="E26" s="25"/>
      <c r="F26" s="100"/>
      <c r="G26" s="147" t="str">
        <f>HYPERLINK('Önkormányzat '!G26)</f>
        <v>6881</v>
      </c>
      <c r="H26" s="102"/>
    </row>
    <row r="27" spans="1:9" ht="19.5" customHeight="1" thickBot="1">
      <c r="A27" s="41"/>
      <c r="B27" s="42" t="s">
        <v>45</v>
      </c>
      <c r="C27" s="36"/>
      <c r="D27" s="36">
        <v>3804</v>
      </c>
      <c r="E27" s="25"/>
      <c r="F27" s="100"/>
      <c r="G27" s="147" t="str">
        <f>HYPERLINK('Önkormányzat '!G27)</f>
        <v>4004</v>
      </c>
      <c r="H27" s="102"/>
    </row>
    <row r="28" spans="1:9" s="3" customFormat="1" ht="19.5" customHeight="1" thickBot="1">
      <c r="A28" s="43"/>
      <c r="B28" s="44" t="s">
        <v>7</v>
      </c>
      <c r="C28" s="45"/>
      <c r="D28" s="46">
        <f>SUM(D8:D27)</f>
        <v>155788</v>
      </c>
      <c r="E28" s="46"/>
      <c r="F28" s="46"/>
      <c r="G28" s="46">
        <f>G8+G9+G10+G11+G12+G13+G14+G19+G21+G22+G23+G24+G26+G27</f>
        <v>188914</v>
      </c>
      <c r="H28" s="102"/>
    </row>
    <row r="29" spans="1:9" s="3" customFormat="1" ht="19.5" customHeight="1">
      <c r="A29" s="15" t="s">
        <v>5</v>
      </c>
      <c r="B29" s="7" t="s">
        <v>6</v>
      </c>
      <c r="C29" s="165"/>
      <c r="D29" s="166"/>
      <c r="E29" s="167"/>
      <c r="F29" s="100"/>
      <c r="G29" s="101"/>
      <c r="H29" s="102"/>
    </row>
    <row r="30" spans="1:9" s="3" customFormat="1" ht="19.5" customHeight="1">
      <c r="A30" s="6"/>
      <c r="B30" s="13" t="s">
        <v>125</v>
      </c>
      <c r="C30" s="31"/>
      <c r="D30" s="32">
        <v>25797</v>
      </c>
      <c r="E30" s="33"/>
      <c r="F30" s="100"/>
      <c r="G30" s="147" t="str">
        <f>HYPERLINK('Közös Hivatal'!G30+Humán!G30+'Önkormányzat '!G30)</f>
        <v>31736</v>
      </c>
      <c r="H30" s="102"/>
    </row>
    <row r="31" spans="1:9" s="3" customFormat="1" ht="19.5" customHeight="1">
      <c r="A31" s="57"/>
      <c r="B31" s="87" t="s">
        <v>106</v>
      </c>
      <c r="C31" s="31"/>
      <c r="D31" s="32">
        <v>818</v>
      </c>
      <c r="E31" s="33"/>
      <c r="F31" s="100"/>
      <c r="G31" s="147" t="str">
        <f>HYPERLINK('Közös Hivatal'!G31+'Önkormányzat '!G31)</f>
        <v>507</v>
      </c>
      <c r="H31" s="102"/>
    </row>
    <row r="32" spans="1:9" s="3" customFormat="1" ht="19.5" customHeight="1">
      <c r="A32" s="57"/>
      <c r="B32" s="87" t="s">
        <v>107</v>
      </c>
      <c r="C32" s="31"/>
      <c r="D32" s="32">
        <v>651</v>
      </c>
      <c r="E32" s="33"/>
      <c r="F32" s="100"/>
      <c r="G32" s="147" t="str">
        <f>HYPERLINK('Közös Hivatal'!G32)</f>
        <v>339</v>
      </c>
      <c r="H32" s="102"/>
      <c r="I32" s="139"/>
    </row>
    <row r="33" spans="1:9" s="3" customFormat="1" ht="19.5" customHeight="1" thickBot="1">
      <c r="A33" s="78"/>
      <c r="B33" s="79" t="s">
        <v>84</v>
      </c>
      <c r="C33" s="89"/>
      <c r="D33" s="90"/>
      <c r="E33" s="91"/>
      <c r="F33" s="100"/>
      <c r="G33" s="147" t="str">
        <f>HYPERLINK('Közös Hivatal'!G33)</f>
        <v>7</v>
      </c>
      <c r="H33" s="102"/>
      <c r="I33" s="139"/>
    </row>
    <row r="34" spans="1:9" ht="19.5" customHeight="1" thickBot="1">
      <c r="A34" s="58"/>
      <c r="B34" s="56" t="s">
        <v>7</v>
      </c>
      <c r="C34" s="49"/>
      <c r="D34" s="46">
        <f>SUM(D30:D33)</f>
        <v>27266</v>
      </c>
      <c r="E34" s="46"/>
      <c r="F34" s="46"/>
      <c r="G34" s="46">
        <f>G30+G31+G32+G33</f>
        <v>32589</v>
      </c>
      <c r="H34" s="102"/>
      <c r="I34" s="138"/>
    </row>
    <row r="35" spans="1:9" ht="22.15" customHeight="1">
      <c r="A35" s="26" t="s">
        <v>48</v>
      </c>
      <c r="B35" s="27" t="s">
        <v>9</v>
      </c>
      <c r="C35" s="34"/>
      <c r="D35" s="48"/>
      <c r="E35" s="35"/>
      <c r="F35" s="100"/>
      <c r="G35" s="101"/>
      <c r="H35" s="102"/>
      <c r="I35" s="138"/>
    </row>
    <row r="36" spans="1:9" ht="22.15" customHeight="1">
      <c r="A36" s="6"/>
      <c r="B36" s="12" t="s">
        <v>10</v>
      </c>
      <c r="C36" s="29"/>
      <c r="D36" s="36">
        <v>35300</v>
      </c>
      <c r="E36" s="22"/>
      <c r="F36" s="100"/>
      <c r="G36" s="147" t="str">
        <f>HYPERLINK('Közös Hivatal'!G36+Humán!G33+'Önkormányzat '!G34)</f>
        <v>31786</v>
      </c>
      <c r="H36" s="102"/>
      <c r="I36" s="138"/>
    </row>
    <row r="37" spans="1:9" ht="22.15" customHeight="1">
      <c r="A37" s="6"/>
      <c r="B37" s="12" t="s">
        <v>74</v>
      </c>
      <c r="C37" s="29"/>
      <c r="D37" s="36">
        <v>2470</v>
      </c>
      <c r="E37" s="22"/>
      <c r="F37" s="100"/>
      <c r="G37" s="147" t="str">
        <f>HYPERLINK('Közös Hivatal'!G37+Humán!G34+'Önkormányzat '!G35)</f>
        <v>8637</v>
      </c>
      <c r="H37" s="102"/>
      <c r="I37" s="138"/>
    </row>
    <row r="38" spans="1:9" ht="22.15" customHeight="1">
      <c r="A38" s="6"/>
      <c r="B38" s="12" t="s">
        <v>11</v>
      </c>
      <c r="C38" s="29"/>
      <c r="D38" s="36">
        <v>1437</v>
      </c>
      <c r="E38" s="22"/>
      <c r="F38" s="100"/>
      <c r="G38" s="147" t="str">
        <f>HYPERLINK('Közös Hivatal'!G38+Humán!G35+'Önkormányzat '!G36)</f>
        <v>1057</v>
      </c>
      <c r="H38" s="102"/>
      <c r="I38" s="138"/>
    </row>
    <row r="39" spans="1:9" ht="26.25" customHeight="1">
      <c r="A39" s="6"/>
      <c r="B39" s="12" t="s">
        <v>42</v>
      </c>
      <c r="C39" s="29"/>
      <c r="D39" s="36">
        <v>200</v>
      </c>
      <c r="E39" s="22"/>
      <c r="F39" s="100"/>
      <c r="G39" s="147" t="str">
        <f>HYPERLINK('Közös Hivatal'!G39+Humán!G36+'Önkormányzat '!G37)</f>
        <v>150</v>
      </c>
      <c r="H39" s="102"/>
      <c r="I39" s="138"/>
    </row>
    <row r="40" spans="1:9" ht="22.15" customHeight="1">
      <c r="A40" s="6"/>
      <c r="B40" s="12" t="s">
        <v>12</v>
      </c>
      <c r="C40" s="29"/>
      <c r="D40" s="36">
        <v>1770</v>
      </c>
      <c r="E40" s="22"/>
      <c r="F40" s="100"/>
      <c r="G40" s="147" t="str">
        <f>HYPERLINK('Közös Hivatal'!G40+Humán!G37+'Önkormányzat '!G38)</f>
        <v>1770</v>
      </c>
      <c r="H40" s="102"/>
      <c r="I40" s="138"/>
    </row>
    <row r="41" spans="1:9" ht="22.15" customHeight="1">
      <c r="A41" s="6"/>
      <c r="B41" s="12" t="s">
        <v>13</v>
      </c>
      <c r="C41" s="29"/>
      <c r="D41" s="36">
        <v>2979</v>
      </c>
      <c r="E41" s="22"/>
      <c r="F41" s="100"/>
      <c r="G41" s="147" t="str">
        <f>HYPERLINK('Közös Hivatal'!G41+Humán!G38+'Önkormányzat '!G39)</f>
        <v>2260</v>
      </c>
      <c r="H41" s="102"/>
      <c r="I41" s="138"/>
    </row>
    <row r="42" spans="1:9" ht="22.15" customHeight="1">
      <c r="A42" s="6"/>
      <c r="B42" s="12" t="s">
        <v>14</v>
      </c>
      <c r="C42" s="29"/>
      <c r="D42" s="36">
        <v>2554</v>
      </c>
      <c r="E42" s="22"/>
      <c r="F42" s="100"/>
      <c r="G42" s="147" t="str">
        <f>HYPERLINK('Közös Hivatal'!G42+Humán!G39+'Önkormányzat '!G40)</f>
        <v>2554</v>
      </c>
      <c r="H42" s="102"/>
      <c r="I42" s="138"/>
    </row>
    <row r="43" spans="1:9" ht="22.15" customHeight="1">
      <c r="A43" s="6"/>
      <c r="B43" s="12" t="s">
        <v>53</v>
      </c>
      <c r="C43" s="29"/>
      <c r="D43" s="36">
        <v>9892</v>
      </c>
      <c r="E43" s="22"/>
      <c r="F43" s="100"/>
      <c r="G43" s="147" t="str">
        <f>HYPERLINK('Közös Hivatal'!G43+Humán!G40+'Önkormányzat '!G41)</f>
        <v>3210</v>
      </c>
      <c r="H43" s="102"/>
      <c r="I43" s="138"/>
    </row>
    <row r="44" spans="1:9" ht="22.15" customHeight="1">
      <c r="A44" s="6"/>
      <c r="B44" s="12" t="s">
        <v>83</v>
      </c>
      <c r="C44" s="29"/>
      <c r="D44" s="36"/>
      <c r="E44" s="22"/>
      <c r="F44" s="100"/>
      <c r="G44" s="148" t="str">
        <f>HYPERLINK('Önkormányzat '!G42)</f>
        <v/>
      </c>
      <c r="H44" s="102"/>
      <c r="I44" s="138"/>
    </row>
    <row r="45" spans="1:9" ht="22.15" customHeight="1">
      <c r="A45" s="6"/>
      <c r="B45" s="12" t="s">
        <v>54</v>
      </c>
      <c r="C45" s="29"/>
      <c r="D45" s="36">
        <v>457</v>
      </c>
      <c r="E45" s="22"/>
      <c r="F45" s="100"/>
      <c r="G45" s="147" t="str">
        <f>HYPERLINK('Közös Hivatal'!G44+Humán!G41+'Önkormányzat '!G43)</f>
        <v>3377</v>
      </c>
      <c r="H45" s="102"/>
      <c r="I45" s="138"/>
    </row>
    <row r="46" spans="1:9" ht="22.15" customHeight="1">
      <c r="A46" s="6"/>
      <c r="B46" s="12" t="s">
        <v>15</v>
      </c>
      <c r="C46" s="29"/>
      <c r="D46" s="36">
        <v>703</v>
      </c>
      <c r="E46" s="22"/>
      <c r="F46" s="100"/>
      <c r="G46" s="147" t="str">
        <f>HYPERLINK('Közös Hivatal'!G45+Humán!G42+'Önkormányzat '!G44)</f>
        <v>435</v>
      </c>
      <c r="H46" s="102"/>
      <c r="I46" s="138"/>
    </row>
    <row r="47" spans="1:9" ht="22.15" customHeight="1">
      <c r="A47" s="6"/>
      <c r="B47" s="12" t="s">
        <v>55</v>
      </c>
      <c r="C47" s="29"/>
      <c r="D47" s="36">
        <v>276</v>
      </c>
      <c r="E47" s="22"/>
      <c r="F47" s="100"/>
      <c r="G47" s="147" t="str">
        <f>HYPERLINK('Közös Hivatal'!G46+Humán!G43+'Önkormányzat '!G45)</f>
        <v>1999</v>
      </c>
      <c r="H47" s="102"/>
      <c r="I47" s="138"/>
    </row>
    <row r="48" spans="1:9" ht="22.15" customHeight="1">
      <c r="A48" s="6"/>
      <c r="B48" s="12" t="s">
        <v>16</v>
      </c>
      <c r="C48" s="29"/>
      <c r="D48" s="36">
        <v>495</v>
      </c>
      <c r="E48" s="22"/>
      <c r="F48" s="100"/>
      <c r="G48" s="147" t="str">
        <f>HYPERLINK(Humán!G44+'Önkormányzat '!G46)</f>
        <v>483</v>
      </c>
      <c r="H48" s="102"/>
      <c r="I48" s="138"/>
    </row>
    <row r="49" spans="1:9" ht="22.15" customHeight="1">
      <c r="A49" s="6"/>
      <c r="B49" s="12" t="s">
        <v>18</v>
      </c>
      <c r="C49" s="29"/>
      <c r="D49" s="36">
        <v>1385</v>
      </c>
      <c r="E49" s="22"/>
      <c r="F49" s="100"/>
      <c r="G49" s="147" t="str">
        <f>HYPERLINK('Közös Hivatal'!G49+Humán!G47+'Önkormányzat '!G48)</f>
        <v>1777</v>
      </c>
      <c r="H49" s="102"/>
      <c r="I49" s="138"/>
    </row>
    <row r="50" spans="1:9" ht="22.15" customHeight="1">
      <c r="A50" s="6"/>
      <c r="B50" s="12" t="s">
        <v>19</v>
      </c>
      <c r="C50" s="29"/>
      <c r="D50" s="36">
        <v>3548</v>
      </c>
      <c r="E50" s="22"/>
      <c r="F50" s="100"/>
      <c r="G50" s="147" t="str">
        <f>HYPERLINK('Közös Hivatal'!G50+Humán!G48+'Önkormányzat '!G49)</f>
        <v>4680</v>
      </c>
      <c r="H50" s="102"/>
      <c r="I50" s="138"/>
    </row>
    <row r="51" spans="1:9" ht="22.15" customHeight="1">
      <c r="A51" s="6"/>
      <c r="B51" s="12" t="s">
        <v>20</v>
      </c>
      <c r="C51" s="29"/>
      <c r="D51" s="36">
        <v>6843</v>
      </c>
      <c r="E51" s="22"/>
      <c r="F51" s="100"/>
      <c r="G51" s="147" t="str">
        <f>HYPERLINK('Közös Hivatal'!G51+Humán!G49+'Önkormányzat '!G50)</f>
        <v>7340</v>
      </c>
      <c r="H51" s="102"/>
      <c r="I51" s="138"/>
    </row>
    <row r="52" spans="1:9" ht="22.15" customHeight="1">
      <c r="A52" s="6"/>
      <c r="B52" s="12" t="s">
        <v>21</v>
      </c>
      <c r="C52" s="29"/>
      <c r="D52" s="36">
        <v>1250</v>
      </c>
      <c r="E52" s="22"/>
      <c r="F52" s="100"/>
      <c r="G52" s="147" t="str">
        <f>HYPERLINK('Közös Hivatal'!G52+Humán!G50+'Önkormányzat '!G51)</f>
        <v>1747</v>
      </c>
      <c r="H52" s="102"/>
      <c r="I52" s="138"/>
    </row>
    <row r="53" spans="1:9" ht="22.15" customHeight="1">
      <c r="A53" s="6"/>
      <c r="B53" s="12" t="s">
        <v>38</v>
      </c>
      <c r="C53" s="29"/>
      <c r="D53" s="36">
        <v>3545</v>
      </c>
      <c r="E53" s="22"/>
      <c r="F53" s="100"/>
      <c r="G53" s="147" t="str">
        <f>HYPERLINK('Közös Hivatal'!G53+Humán!G51+'Önkormányzat '!G52)</f>
        <v>5973</v>
      </c>
      <c r="H53" s="102"/>
      <c r="I53" s="138"/>
    </row>
    <row r="54" spans="1:9" ht="22.15" customHeight="1">
      <c r="A54" s="6"/>
      <c r="B54" s="12" t="s">
        <v>22</v>
      </c>
      <c r="C54" s="29"/>
      <c r="D54" s="36">
        <v>8063</v>
      </c>
      <c r="E54" s="22"/>
      <c r="F54" s="100"/>
      <c r="G54" s="147" t="str">
        <f>HYPERLINK('Közös Hivatal'!G54+Humán!G52+'Önkormányzat '!G53)</f>
        <v>12429</v>
      </c>
      <c r="H54" s="102"/>
      <c r="I54" s="138"/>
    </row>
    <row r="55" spans="1:9" ht="22.15" customHeight="1">
      <c r="A55" s="6"/>
      <c r="B55" s="12" t="s">
        <v>114</v>
      </c>
      <c r="C55" s="29"/>
      <c r="D55" s="36">
        <v>4255</v>
      </c>
      <c r="E55" s="22"/>
      <c r="F55" s="100"/>
      <c r="G55" s="147" t="str">
        <f>HYPERLINK(Humán!G54+'Önkormányzat '!G54)</f>
        <v>4241</v>
      </c>
      <c r="H55" s="102"/>
      <c r="I55" s="138"/>
    </row>
    <row r="56" spans="1:9" ht="22.15" customHeight="1">
      <c r="A56" s="6"/>
      <c r="B56" s="12" t="s">
        <v>134</v>
      </c>
      <c r="C56" s="29"/>
      <c r="D56" s="36">
        <v>100</v>
      </c>
      <c r="E56" s="22"/>
      <c r="F56" s="100"/>
      <c r="G56" s="147" t="str">
        <f>HYPERLINK(Humán!G45+'Önkormányzat '!G63)</f>
        <v>125</v>
      </c>
      <c r="H56" s="102"/>
      <c r="I56" s="138"/>
    </row>
    <row r="57" spans="1:9" ht="22.15" customHeight="1">
      <c r="A57" s="6"/>
      <c r="B57" s="12" t="s">
        <v>131</v>
      </c>
      <c r="C57" s="29"/>
      <c r="D57" s="36">
        <v>1911</v>
      </c>
      <c r="E57" s="22"/>
      <c r="F57" s="100"/>
      <c r="G57" s="147" t="str">
        <f>HYPERLINK('Önkormányzat '!G65+Humán!G6)</f>
        <v>0</v>
      </c>
      <c r="H57" s="102"/>
      <c r="I57" s="138"/>
    </row>
    <row r="58" spans="1:9" ht="22.15" customHeight="1">
      <c r="A58" s="6"/>
      <c r="B58" s="12" t="s">
        <v>41</v>
      </c>
      <c r="C58" s="29"/>
      <c r="D58" s="36">
        <v>18364</v>
      </c>
      <c r="E58" s="22"/>
      <c r="F58" s="100"/>
      <c r="G58" s="147" t="str">
        <f>HYPERLINK('Önkormányzat '!G55+Humán!G57)</f>
        <v>24851</v>
      </c>
      <c r="H58" s="102"/>
      <c r="I58" s="138"/>
    </row>
    <row r="59" spans="1:9" ht="22.15" customHeight="1">
      <c r="A59" s="6"/>
      <c r="B59" s="12" t="s">
        <v>127</v>
      </c>
      <c r="C59" s="29"/>
      <c r="D59" s="36">
        <v>2060</v>
      </c>
      <c r="E59" s="22"/>
      <c r="F59" s="100"/>
      <c r="G59" s="147" t="str">
        <f>HYPERLINK('Önkormányzat '!G56+Humán!G56+'Közös Hivatal'!G47)</f>
        <v>14857</v>
      </c>
      <c r="H59" s="102"/>
      <c r="I59" s="138"/>
    </row>
    <row r="60" spans="1:9" ht="22.15" customHeight="1">
      <c r="A60" s="6"/>
      <c r="B60" s="12" t="s">
        <v>23</v>
      </c>
      <c r="C60" s="29"/>
      <c r="D60" s="36">
        <v>1683</v>
      </c>
      <c r="E60" s="22"/>
      <c r="F60" s="100"/>
      <c r="G60" s="147" t="str">
        <f>HYPERLINK('Önkormányzat '!G57+Humán!G59+'Közös Hivatal'!G56)</f>
        <v>1749</v>
      </c>
      <c r="H60" s="102"/>
      <c r="I60" s="138"/>
    </row>
    <row r="61" spans="1:9" ht="22.15" customHeight="1">
      <c r="A61" s="6"/>
      <c r="B61" s="12" t="s">
        <v>105</v>
      </c>
      <c r="C61" s="29"/>
      <c r="D61" s="36">
        <v>1250</v>
      </c>
      <c r="E61" s="22"/>
      <c r="F61" s="100"/>
      <c r="G61" s="147" t="str">
        <f>HYPERLINK(Humán!G53+'Közös Hivatal'!G59+'Önkormányzat '!G66)</f>
        <v>3982</v>
      </c>
      <c r="H61" s="102"/>
      <c r="I61" s="138"/>
    </row>
    <row r="62" spans="1:9" ht="22.15" customHeight="1">
      <c r="A62" s="6"/>
      <c r="B62" s="12" t="s">
        <v>128</v>
      </c>
      <c r="C62" s="29"/>
      <c r="D62" s="36"/>
      <c r="E62" s="22"/>
      <c r="F62" s="100"/>
      <c r="G62" s="147" t="str">
        <f>HYPERLINK('Önkormányzat '!G59+Humán!G58+'Közös Hivatal'!G62)</f>
        <v>28525</v>
      </c>
      <c r="H62" s="102"/>
      <c r="I62" s="138"/>
    </row>
    <row r="63" spans="1:9" ht="22.15" customHeight="1">
      <c r="A63" s="6"/>
      <c r="B63" s="12" t="s">
        <v>88</v>
      </c>
      <c r="C63" s="29"/>
      <c r="D63" s="36"/>
      <c r="E63" s="22"/>
      <c r="F63" s="100"/>
      <c r="G63" s="101"/>
      <c r="H63" s="102"/>
      <c r="I63" s="138"/>
    </row>
    <row r="64" spans="1:9" ht="22.15" customHeight="1">
      <c r="A64" s="6"/>
      <c r="B64" s="12" t="s">
        <v>25</v>
      </c>
      <c r="C64" s="29"/>
      <c r="D64" s="36">
        <v>14541</v>
      </c>
      <c r="E64" s="22"/>
      <c r="F64" s="100"/>
      <c r="G64" s="147" t="str">
        <f>HYPERLINK('Önkormányzat '!G61+Humán!G62+'Közös Hivatal'!G61)</f>
        <v>30113</v>
      </c>
      <c r="H64" s="102"/>
      <c r="I64" s="138"/>
    </row>
    <row r="65" spans="1:9" ht="22.15" customHeight="1">
      <c r="A65" s="6"/>
      <c r="B65" s="12" t="s">
        <v>129</v>
      </c>
      <c r="C65" s="29"/>
      <c r="D65" s="36"/>
      <c r="E65" s="22"/>
      <c r="F65" s="100"/>
      <c r="G65" s="101"/>
      <c r="H65" s="102"/>
      <c r="I65" s="138"/>
    </row>
    <row r="66" spans="1:9" ht="22.15" customHeight="1">
      <c r="A66" s="6"/>
      <c r="B66" s="12" t="s">
        <v>26</v>
      </c>
      <c r="C66" s="29"/>
      <c r="D66" s="36"/>
      <c r="E66" s="22"/>
      <c r="F66" s="100"/>
      <c r="G66" s="101"/>
      <c r="H66" s="102"/>
      <c r="I66" s="138"/>
    </row>
    <row r="67" spans="1:9" ht="22.15" customHeight="1">
      <c r="A67" s="6"/>
      <c r="B67" s="12" t="s">
        <v>130</v>
      </c>
      <c r="C67" s="29"/>
      <c r="D67" s="36">
        <v>260</v>
      </c>
      <c r="E67" s="22"/>
      <c r="F67" s="100"/>
      <c r="G67" s="147" t="str">
        <f>HYPERLINK('Önkormányzat '!G64+Humán!G61)</f>
        <v>1025</v>
      </c>
      <c r="H67" s="102"/>
      <c r="I67" s="138"/>
    </row>
    <row r="68" spans="1:9" ht="22.15" customHeight="1">
      <c r="A68" s="6"/>
      <c r="B68" s="12" t="s">
        <v>110</v>
      </c>
      <c r="C68" s="29"/>
      <c r="D68" s="36"/>
      <c r="E68" s="37"/>
      <c r="F68" s="100"/>
      <c r="G68" s="101"/>
      <c r="H68" s="102"/>
      <c r="I68" s="138"/>
    </row>
    <row r="69" spans="1:9" ht="22.15" customHeight="1">
      <c r="A69" s="6"/>
      <c r="B69" s="12" t="s">
        <v>132</v>
      </c>
      <c r="C69" s="29"/>
      <c r="D69" s="36">
        <v>2400</v>
      </c>
      <c r="E69" s="37"/>
      <c r="F69" s="100"/>
      <c r="G69" s="149" t="str">
        <f>HYPERLINK('Önkormányzat '!G62+Humán!G55)</f>
        <v>3650</v>
      </c>
      <c r="H69" s="102"/>
      <c r="I69" s="138"/>
    </row>
    <row r="70" spans="1:9" ht="22.15" customHeight="1" thickBot="1">
      <c r="A70" s="6"/>
      <c r="B70" s="12" t="s">
        <v>133</v>
      </c>
      <c r="C70" s="60"/>
      <c r="D70" s="36">
        <v>260</v>
      </c>
      <c r="E70" s="25"/>
      <c r="F70" s="103"/>
      <c r="G70" s="150" t="str">
        <f>HYPERLINK(Humán!G46)</f>
        <v>130</v>
      </c>
      <c r="H70" s="105"/>
      <c r="I70" s="138"/>
    </row>
    <row r="71" spans="1:9" ht="22.15" customHeight="1" thickBot="1">
      <c r="A71" s="28"/>
      <c r="B71" s="109" t="s">
        <v>27</v>
      </c>
      <c r="C71" s="110"/>
      <c r="D71" s="46">
        <f>SUM(D35:D70)</f>
        <v>130251</v>
      </c>
      <c r="E71" s="47"/>
      <c r="F71" s="98"/>
      <c r="G71" s="134">
        <f>G69+G70+G68+G66+G67+G65+G64+G63+G62+G61+G60+G59+G58+G57+G56+G55+G54+G53+G52+G51+G50+G49+G48+G47+G46+G45+G43+G42+G41+G40+G39+G38+G37+G36</f>
        <v>204912</v>
      </c>
      <c r="H71" s="99"/>
      <c r="I71" s="138"/>
    </row>
    <row r="72" spans="1:9" ht="30" customHeight="1">
      <c r="A72" s="9" t="s">
        <v>28</v>
      </c>
      <c r="B72" s="7" t="s">
        <v>29</v>
      </c>
      <c r="C72" s="38"/>
      <c r="D72" s="48"/>
      <c r="E72" s="22"/>
      <c r="F72" s="106"/>
      <c r="G72" s="107"/>
      <c r="H72" s="108"/>
    </row>
    <row r="73" spans="1:9" ht="30" customHeight="1">
      <c r="A73" s="9"/>
      <c r="B73" s="42" t="s">
        <v>113</v>
      </c>
      <c r="C73" s="38"/>
      <c r="D73" s="48">
        <v>6250</v>
      </c>
      <c r="E73" s="22"/>
      <c r="F73" s="100"/>
      <c r="G73" s="147" t="str">
        <f>HYPERLINK('Önkormányzat '!G70)</f>
        <v>6069</v>
      </c>
      <c r="H73" s="102"/>
    </row>
    <row r="74" spans="1:9" ht="21" customHeight="1">
      <c r="A74" s="8"/>
      <c r="B74" s="42" t="s">
        <v>76</v>
      </c>
      <c r="C74" s="39"/>
      <c r="D74" s="30">
        <v>21</v>
      </c>
      <c r="E74" s="22"/>
      <c r="F74" s="100"/>
      <c r="G74" s="147" t="str">
        <f>HYPERLINK(Humán!G74)</f>
        <v>21</v>
      </c>
      <c r="H74" s="102"/>
    </row>
    <row r="75" spans="1:9" ht="21" customHeight="1">
      <c r="A75" s="8"/>
      <c r="B75" s="42" t="s">
        <v>63</v>
      </c>
      <c r="C75" s="39"/>
      <c r="D75" s="72">
        <v>400</v>
      </c>
      <c r="E75" s="22"/>
      <c r="F75" s="100"/>
      <c r="G75" s="147" t="str">
        <f>HYPERLINK('Önkormányzat '!G71)</f>
        <v>400</v>
      </c>
      <c r="H75" s="102"/>
    </row>
    <row r="76" spans="1:9" ht="21" customHeight="1">
      <c r="A76" s="8"/>
      <c r="B76" s="42" t="s">
        <v>169</v>
      </c>
      <c r="C76" s="39"/>
      <c r="D76" s="72">
        <v>300</v>
      </c>
      <c r="E76" s="22"/>
      <c r="F76" s="100"/>
      <c r="G76" s="147" t="str">
        <f>HYPERLINK('Önkormányzat '!G73)</f>
        <v>300</v>
      </c>
      <c r="H76" s="102"/>
    </row>
    <row r="77" spans="1:9" ht="21" customHeight="1">
      <c r="A77" s="8"/>
      <c r="B77" s="42" t="s">
        <v>168</v>
      </c>
      <c r="C77" s="39"/>
      <c r="D77" s="72"/>
      <c r="E77" s="22"/>
      <c r="F77" s="100"/>
      <c r="G77" s="147" t="str">
        <f>HYPERLINK('Önkormányzat '!G72)</f>
        <v>2600</v>
      </c>
      <c r="H77" s="102"/>
    </row>
    <row r="78" spans="1:9" ht="21" customHeight="1">
      <c r="A78" s="8"/>
      <c r="B78" s="12" t="s">
        <v>167</v>
      </c>
      <c r="C78" s="39"/>
      <c r="D78" s="30"/>
      <c r="E78" s="22"/>
      <c r="F78" s="100"/>
      <c r="G78" s="147" t="str">
        <f>HYPERLINK('Önkormányzat '!G74)</f>
        <v>1058</v>
      </c>
      <c r="H78" s="102"/>
    </row>
    <row r="79" spans="1:9" ht="30.75" customHeight="1">
      <c r="A79" s="8"/>
      <c r="B79" s="12" t="s">
        <v>43</v>
      </c>
      <c r="C79" s="39"/>
      <c r="D79" s="30"/>
      <c r="E79" s="22"/>
      <c r="F79" s="100"/>
      <c r="G79" s="147" t="str">
        <f>HYPERLINK('Önkormányzat '!G69)</f>
        <v>304</v>
      </c>
      <c r="H79" s="102"/>
    </row>
    <row r="80" spans="1:9" ht="21" customHeight="1">
      <c r="A80" s="8"/>
      <c r="B80" s="12" t="s">
        <v>100</v>
      </c>
      <c r="C80" s="39"/>
      <c r="D80" s="30"/>
      <c r="E80" s="22"/>
      <c r="F80" s="100"/>
      <c r="G80" s="101"/>
      <c r="H80" s="102"/>
    </row>
    <row r="81" spans="1:8" ht="21" customHeight="1">
      <c r="A81" s="8"/>
      <c r="B81" s="12" t="s">
        <v>90</v>
      </c>
      <c r="C81" s="39"/>
      <c r="D81" s="30">
        <v>4719</v>
      </c>
      <c r="E81" s="22"/>
      <c r="F81" s="100"/>
      <c r="G81" s="147" t="str">
        <f>HYPERLINK('Önkormányzat '!G76)</f>
        <v>4719</v>
      </c>
      <c r="H81" s="102"/>
    </row>
    <row r="82" spans="1:8" ht="21" customHeight="1">
      <c r="A82" s="8"/>
      <c r="B82" s="12" t="s">
        <v>91</v>
      </c>
      <c r="C82" s="39"/>
      <c r="D82" s="30">
        <v>600</v>
      </c>
      <c r="E82" s="22"/>
      <c r="F82" s="100"/>
      <c r="G82" s="147" t="str">
        <f>HYPERLINK('Önkormányzat '!G77)</f>
        <v>600</v>
      </c>
      <c r="H82" s="102"/>
    </row>
    <row r="83" spans="1:8" ht="21" customHeight="1">
      <c r="A83" s="8"/>
      <c r="B83" s="12" t="s">
        <v>92</v>
      </c>
      <c r="C83" s="39"/>
      <c r="D83" s="30">
        <v>3000</v>
      </c>
      <c r="E83" s="22"/>
      <c r="F83" s="100"/>
      <c r="G83" s="147" t="str">
        <f>HYPERLINK('Önkormányzat '!G78)</f>
        <v>3000</v>
      </c>
      <c r="H83" s="102"/>
    </row>
    <row r="84" spans="1:8" ht="21" customHeight="1">
      <c r="A84" s="8"/>
      <c r="B84" s="12" t="s">
        <v>93</v>
      </c>
      <c r="C84" s="39"/>
      <c r="D84" s="30">
        <v>500</v>
      </c>
      <c r="E84" s="22"/>
      <c r="F84" s="100"/>
      <c r="G84" s="147" t="str">
        <f>HYPERLINK('Önkormányzat '!G79)</f>
        <v>500</v>
      </c>
      <c r="H84" s="102"/>
    </row>
    <row r="85" spans="1:8" ht="21" customHeight="1">
      <c r="A85" s="8"/>
      <c r="B85" s="12" t="s">
        <v>135</v>
      </c>
      <c r="C85" s="39"/>
      <c r="D85" s="30">
        <v>1000</v>
      </c>
      <c r="E85" s="22"/>
      <c r="F85" s="100"/>
      <c r="G85" s="147" t="str">
        <f>HYPERLINK('Önkormányzat '!G80)</f>
        <v>1000</v>
      </c>
      <c r="H85" s="102"/>
    </row>
    <row r="86" spans="1:8" ht="21" customHeight="1">
      <c r="A86" s="8"/>
      <c r="B86" s="12" t="s">
        <v>102</v>
      </c>
      <c r="C86" s="39"/>
      <c r="D86" s="30">
        <v>700</v>
      </c>
      <c r="E86" s="22"/>
      <c r="F86" s="100"/>
      <c r="G86" s="147" t="str">
        <f>HYPERLINK('Önkormányzat '!G81)</f>
        <v>700</v>
      </c>
      <c r="H86" s="102"/>
    </row>
    <row r="87" spans="1:8" ht="21" customHeight="1">
      <c r="A87" s="8"/>
      <c r="B87" t="s">
        <v>101</v>
      </c>
      <c r="C87" s="39"/>
      <c r="D87" s="30">
        <v>2500</v>
      </c>
      <c r="E87" s="22"/>
      <c r="F87" s="100"/>
      <c r="G87" s="147" t="str">
        <f>HYPERLINK('Önkormányzat '!G82)</f>
        <v>2500</v>
      </c>
      <c r="H87" s="102"/>
    </row>
    <row r="88" spans="1:8" ht="21" customHeight="1">
      <c r="A88" s="8"/>
      <c r="B88" s="12" t="s">
        <v>103</v>
      </c>
      <c r="C88" s="39"/>
      <c r="D88" s="30">
        <v>1944</v>
      </c>
      <c r="E88" s="22"/>
      <c r="F88" s="100"/>
      <c r="G88" s="147" t="str">
        <f>HYPERLINK('Önkormányzat '!G83)</f>
        <v>1944</v>
      </c>
      <c r="H88" s="102"/>
    </row>
    <row r="89" spans="1:8" ht="21" customHeight="1" thickBot="1">
      <c r="A89" s="50"/>
      <c r="B89" s="42" t="s">
        <v>104</v>
      </c>
      <c r="C89" s="51"/>
      <c r="D89" s="36">
        <v>800</v>
      </c>
      <c r="E89" s="25"/>
      <c r="F89" s="100"/>
      <c r="G89" s="147" t="str">
        <f>HYPERLINK('Önkormányzat '!G84)</f>
        <v>2166</v>
      </c>
      <c r="H89" s="102"/>
    </row>
    <row r="90" spans="1:8" ht="19.5" customHeight="1" thickBot="1">
      <c r="A90" s="52"/>
      <c r="B90" s="44" t="s">
        <v>27</v>
      </c>
      <c r="C90" s="53"/>
      <c r="D90" s="54">
        <f>SUM(D72:D89)</f>
        <v>22734</v>
      </c>
      <c r="E90" s="55"/>
      <c r="F90" s="100"/>
      <c r="G90" s="132">
        <f>G89+G88+G87+G86+G85+G84+G83+G82+G81+G79+G78+G77+G76+G75+G74+G73</f>
        <v>27881</v>
      </c>
      <c r="H90" s="102"/>
    </row>
    <row r="91" spans="1:8" ht="21.95" customHeight="1">
      <c r="A91" s="74"/>
      <c r="B91" s="75"/>
      <c r="C91" s="76"/>
      <c r="D91" s="77"/>
      <c r="E91" s="77"/>
      <c r="F91" s="100"/>
      <c r="G91" s="101"/>
      <c r="H91" s="102"/>
    </row>
    <row r="92" spans="1:8" ht="30" customHeight="1">
      <c r="A92" s="73" t="s">
        <v>49</v>
      </c>
      <c r="B92" s="27" t="s">
        <v>32</v>
      </c>
      <c r="C92" s="34"/>
      <c r="D92" s="48"/>
      <c r="E92" s="35"/>
      <c r="F92" s="100"/>
      <c r="G92" s="101"/>
      <c r="H92" s="102"/>
    </row>
    <row r="93" spans="1:8" ht="30" customHeight="1">
      <c r="A93" s="9"/>
      <c r="B93" s="92" t="s">
        <v>137</v>
      </c>
      <c r="C93" s="96"/>
      <c r="D93" s="30">
        <v>31726</v>
      </c>
      <c r="E93" s="35"/>
      <c r="F93" s="100"/>
      <c r="G93" s="147" t="str">
        <f>HYPERLINK('Önkormányzat '!G87)</f>
        <v>44726</v>
      </c>
      <c r="H93" s="102"/>
    </row>
    <row r="94" spans="1:8" ht="30" customHeight="1">
      <c r="A94" s="9"/>
      <c r="B94" s="93" t="s">
        <v>138</v>
      </c>
      <c r="C94" s="96"/>
      <c r="D94" s="30">
        <v>24719</v>
      </c>
      <c r="E94" s="35"/>
      <c r="F94" s="100"/>
      <c r="G94" s="147" t="str">
        <f>HYPERLINK('Önkormányzat '!G93)</f>
        <v>24719</v>
      </c>
      <c r="H94" s="102"/>
    </row>
    <row r="95" spans="1:8" ht="30" customHeight="1">
      <c r="A95" s="9"/>
      <c r="B95" s="93" t="s">
        <v>139</v>
      </c>
      <c r="C95" s="96"/>
      <c r="D95" s="30">
        <v>0</v>
      </c>
      <c r="E95" s="35"/>
      <c r="F95" s="100"/>
      <c r="G95" s="147" t="str">
        <f>HYPERLINK('Önkormányzat '!G92)</f>
        <v>78582</v>
      </c>
      <c r="H95" s="102"/>
    </row>
    <row r="96" spans="1:8" ht="21.75" customHeight="1">
      <c r="A96" s="97"/>
      <c r="B96" s="93" t="s">
        <v>140</v>
      </c>
      <c r="C96" s="30"/>
      <c r="D96" s="30">
        <v>8569</v>
      </c>
      <c r="E96" s="22"/>
      <c r="F96" s="100"/>
      <c r="G96" s="147" t="str">
        <f>HYPERLINK('Önkormányzat '!G91)</f>
        <v>9869</v>
      </c>
      <c r="H96" s="102"/>
    </row>
    <row r="97" spans="1:8" ht="21.75" customHeight="1">
      <c r="A97" s="8"/>
      <c r="B97" s="93" t="s">
        <v>164</v>
      </c>
      <c r="C97" s="36"/>
      <c r="D97" s="30">
        <v>2661</v>
      </c>
      <c r="E97" s="25"/>
      <c r="F97" s="100"/>
      <c r="G97" s="147" t="str">
        <f>HYPERLINK('Önkormányzat '!G88+Humán!G78)</f>
        <v>2610</v>
      </c>
      <c r="H97" s="102"/>
    </row>
    <row r="98" spans="1:8" ht="21.75" customHeight="1">
      <c r="A98" s="8"/>
      <c r="B98" s="93" t="s">
        <v>112</v>
      </c>
      <c r="C98" s="36"/>
      <c r="D98" s="30">
        <v>25434</v>
      </c>
      <c r="E98" s="25"/>
      <c r="F98" s="100"/>
      <c r="G98" s="147" t="str">
        <f>HYPERLINK('Önkormányzat '!G95+Humán!G79)</f>
        <v>32686</v>
      </c>
      <c r="H98" s="102"/>
    </row>
    <row r="99" spans="1:8" ht="21.75" customHeight="1" thickBot="1">
      <c r="A99" s="8"/>
      <c r="B99" s="93" t="s">
        <v>165</v>
      </c>
      <c r="C99" s="29"/>
      <c r="D99" s="30">
        <v>19929</v>
      </c>
      <c r="E99" s="22"/>
      <c r="F99" s="100"/>
      <c r="G99" s="147" t="str">
        <f>HYPERLINK('Önkormányzat '!G89)</f>
        <v>25200</v>
      </c>
      <c r="H99" s="102"/>
    </row>
    <row r="100" spans="1:8" ht="21" customHeight="1" thickBot="1">
      <c r="A100" s="94"/>
      <c r="B100" s="95" t="s">
        <v>27</v>
      </c>
      <c r="C100" s="53"/>
      <c r="D100" s="54">
        <f>SUM(D93:D99)</f>
        <v>113038</v>
      </c>
      <c r="E100" s="54"/>
      <c r="F100" s="54"/>
      <c r="G100" s="54">
        <f>G93+G94+G95+G96+G97+G98+G99</f>
        <v>218392</v>
      </c>
      <c r="H100" s="99"/>
    </row>
    <row r="101" spans="1:8" ht="21.75" customHeight="1">
      <c r="A101" s="17" t="s">
        <v>34</v>
      </c>
      <c r="B101" s="10" t="s">
        <v>35</v>
      </c>
      <c r="C101" s="34"/>
      <c r="D101" s="48"/>
      <c r="E101" s="35"/>
      <c r="F101" s="106"/>
      <c r="G101" s="107"/>
      <c r="H101" s="108"/>
    </row>
    <row r="102" spans="1:8" ht="27.75" customHeight="1" thickBot="1">
      <c r="A102" s="66"/>
      <c r="B102" s="59" t="s">
        <v>70</v>
      </c>
      <c r="C102" s="60"/>
      <c r="D102" s="36">
        <v>0</v>
      </c>
      <c r="E102" s="25"/>
      <c r="F102" s="100"/>
      <c r="G102" s="147" t="str">
        <f>HYPERLINK('Önkormányzat '!G98)</f>
        <v>158166</v>
      </c>
      <c r="H102" s="102"/>
    </row>
    <row r="103" spans="1:8" ht="21" customHeight="1" thickBot="1">
      <c r="A103" s="68"/>
      <c r="B103" s="69" t="s">
        <v>7</v>
      </c>
      <c r="C103" s="53"/>
      <c r="D103" s="54">
        <f>SUM(D102:D102)</f>
        <v>0</v>
      </c>
      <c r="E103" s="54"/>
      <c r="F103" s="54"/>
      <c r="G103" s="54" t="str">
        <f>G102</f>
        <v>158166</v>
      </c>
      <c r="H103" s="102"/>
    </row>
    <row r="104" spans="1:8" ht="30" customHeight="1">
      <c r="A104" s="15" t="s">
        <v>36</v>
      </c>
      <c r="B104" s="11" t="s">
        <v>30</v>
      </c>
      <c r="C104" s="38"/>
      <c r="D104" s="30"/>
      <c r="E104" s="22"/>
      <c r="F104" s="100"/>
      <c r="G104" s="101" t="s">
        <v>178</v>
      </c>
      <c r="H104" s="102"/>
    </row>
    <row r="105" spans="1:8" ht="18.95" customHeight="1">
      <c r="A105" s="50"/>
      <c r="B105" s="42" t="s">
        <v>31</v>
      </c>
      <c r="C105" s="60"/>
      <c r="D105" s="36">
        <v>35914</v>
      </c>
      <c r="E105" s="25"/>
      <c r="F105" s="100"/>
      <c r="G105" s="147" t="str">
        <f>HYPERLINK('Önkormányzat '!G101)</f>
        <v>90979</v>
      </c>
      <c r="H105" s="102"/>
    </row>
    <row r="106" spans="1:8" ht="18.95" customHeight="1" thickBot="1">
      <c r="A106" s="81"/>
      <c r="B106" s="82" t="s">
        <v>179</v>
      </c>
      <c r="C106" s="23"/>
      <c r="D106" s="23">
        <v>5993</v>
      </c>
      <c r="E106" s="23"/>
      <c r="F106" s="103"/>
      <c r="G106" s="150" t="str">
        <f>HYPERLINK('Önkormányzat '!G102)</f>
        <v>5993</v>
      </c>
      <c r="H106" s="105"/>
    </row>
    <row r="107" spans="1:8" ht="18.95" customHeight="1" thickTop="1" thickBot="1">
      <c r="A107" s="84" t="s">
        <v>79</v>
      </c>
      <c r="B107" s="85" t="s">
        <v>80</v>
      </c>
      <c r="C107" s="83"/>
      <c r="D107" s="86">
        <v>0</v>
      </c>
      <c r="E107" s="133"/>
      <c r="F107" s="98"/>
      <c r="G107" s="130">
        <f>G105+G106</f>
        <v>96972</v>
      </c>
      <c r="H107" s="99"/>
    </row>
    <row r="108" spans="1:8" ht="18.95" customHeight="1" thickTop="1" thickBot="1">
      <c r="A108" s="81"/>
      <c r="B108" s="82"/>
      <c r="C108" s="23"/>
      <c r="D108" s="23"/>
      <c r="E108" s="23"/>
      <c r="F108" s="111"/>
      <c r="G108" s="1"/>
      <c r="H108" s="112"/>
    </row>
    <row r="109" spans="1:8" ht="19.5" customHeight="1" thickBot="1">
      <c r="A109" s="18"/>
      <c r="B109" s="67" t="s">
        <v>46</v>
      </c>
      <c r="C109" s="54"/>
      <c r="D109" s="54"/>
      <c r="E109" s="55"/>
      <c r="F109" s="98"/>
      <c r="G109" s="130"/>
      <c r="H109" s="99"/>
    </row>
    <row r="110" spans="1:8" s="1" customFormat="1" ht="17.100000000000001" customHeight="1" thickBot="1">
      <c r="A110" s="61"/>
      <c r="B110" s="62"/>
      <c r="C110" s="63"/>
      <c r="D110" s="64"/>
      <c r="E110" s="65"/>
      <c r="F110" s="111"/>
      <c r="H110" s="112"/>
    </row>
    <row r="111" spans="1:8" ht="19.5" customHeight="1" thickBot="1">
      <c r="A111" s="18"/>
      <c r="B111" s="124" t="s">
        <v>47</v>
      </c>
      <c r="C111" s="125"/>
      <c r="D111" s="40">
        <f>D28+D34+D71+D90+D103+D109+D100+D107+D105+D106</f>
        <v>490984</v>
      </c>
      <c r="E111" s="20"/>
      <c r="F111" s="125"/>
      <c r="G111" s="40">
        <f>G28+G34+G71+G90+G103+G109+G100+G107</f>
        <v>927826</v>
      </c>
      <c r="H111" s="99"/>
    </row>
    <row r="112" spans="1:8" ht="16.5" customHeight="1">
      <c r="A112" s="1"/>
      <c r="B112" s="2"/>
      <c r="C112" s="16"/>
    </row>
    <row r="113" spans="1:2" ht="21.75" customHeight="1">
      <c r="A113" s="1"/>
      <c r="B113" s="2"/>
    </row>
    <row r="114" spans="1:2" ht="33" customHeight="1">
      <c r="A114" s="1"/>
      <c r="B114" s="2"/>
    </row>
    <row r="115" spans="1:2" ht="18" customHeight="1">
      <c r="A115" s="1"/>
      <c r="B115" s="2"/>
    </row>
    <row r="116" spans="1:2" ht="18" customHeight="1">
      <c r="A116" s="1"/>
      <c r="B116" s="2"/>
    </row>
    <row r="117" spans="1:2" ht="18" customHeight="1">
      <c r="A117" s="1"/>
      <c r="B117" s="2"/>
    </row>
  </sheetData>
  <mergeCells count="9">
    <mergeCell ref="A2:H2"/>
    <mergeCell ref="A3:H3"/>
    <mergeCell ref="F4:H5"/>
    <mergeCell ref="A6:H6"/>
    <mergeCell ref="C29:E29"/>
    <mergeCell ref="A4:B5"/>
    <mergeCell ref="C4:E5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80" orientation="portrait" horizontalDpi="4294967292" r:id="rId1"/>
  <headerFooter alignWithMargins="0">
    <oddHeader xml:space="preserve">&amp;R5. melléklet a 2/2019. (II.15.) Ör. rendelethez. </oddHeader>
    <oddFooter>&amp;R&amp;P</oddFooter>
  </headerFooter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3"/>
  <sheetViews>
    <sheetView view="pageLayout" topLeftCell="A95" zoomScaleNormal="100" zoomScaleSheetLayoutView="100" workbookViewId="0">
      <selection activeCell="F62" sqref="F62"/>
    </sheetView>
  </sheetViews>
  <sheetFormatPr defaultRowHeight="12.75"/>
  <cols>
    <col min="1" max="1" width="4.85546875" customWidth="1"/>
    <col min="2" max="2" width="61.85546875" customWidth="1"/>
    <col min="3" max="3" width="4.5703125" customWidth="1"/>
    <col min="4" max="4" width="10.7109375" style="24" customWidth="1"/>
    <col min="5" max="5" width="3.7109375" style="24" customWidth="1"/>
    <col min="6" max="6" width="5.42578125" customWidth="1"/>
    <col min="7" max="7" width="11.140625" customWidth="1"/>
    <col min="8" max="8" width="5.28515625" customWidth="1"/>
  </cols>
  <sheetData>
    <row r="1" spans="1:9" s="1" customFormat="1" ht="12.75" hidden="1" customHeight="1">
      <c r="A1" s="4"/>
      <c r="B1" s="5"/>
      <c r="D1" s="23"/>
      <c r="E1" s="23"/>
    </row>
    <row r="2" spans="1:9" s="1" customFormat="1" ht="39.950000000000003" customHeight="1">
      <c r="A2" s="153" t="s">
        <v>161</v>
      </c>
      <c r="B2" s="153"/>
      <c r="C2" s="153"/>
      <c r="D2" s="153"/>
      <c r="E2" s="153"/>
      <c r="F2" s="153"/>
      <c r="G2" s="153"/>
      <c r="H2" s="153"/>
    </row>
    <row r="3" spans="1:9" ht="15.75" customHeight="1" thickBot="1">
      <c r="A3" s="192" t="s">
        <v>37</v>
      </c>
      <c r="B3" s="192"/>
      <c r="C3" s="192"/>
      <c r="D3" s="192"/>
      <c r="E3" s="192"/>
    </row>
    <row r="4" spans="1:9" ht="16.899999999999999" customHeight="1">
      <c r="A4" s="168" t="s">
        <v>0</v>
      </c>
      <c r="B4" s="169"/>
      <c r="C4" s="172" t="s">
        <v>156</v>
      </c>
      <c r="D4" s="173"/>
      <c r="E4" s="174"/>
      <c r="F4" s="183" t="s">
        <v>157</v>
      </c>
      <c r="G4" s="184"/>
      <c r="H4" s="185"/>
    </row>
    <row r="5" spans="1:9" ht="30" customHeight="1" thickBot="1">
      <c r="A5" s="170"/>
      <c r="B5" s="171"/>
      <c r="C5" s="175"/>
      <c r="D5" s="176"/>
      <c r="E5" s="177"/>
      <c r="F5" s="186"/>
      <c r="G5" s="187"/>
      <c r="H5" s="188"/>
    </row>
    <row r="6" spans="1:9" ht="16.899999999999999" customHeight="1" thickBot="1">
      <c r="A6" s="161"/>
      <c r="B6" s="193"/>
      <c r="C6" s="193"/>
      <c r="D6" s="193"/>
      <c r="E6" s="194"/>
      <c r="F6" s="189"/>
      <c r="G6" s="190"/>
      <c r="H6" s="191"/>
    </row>
    <row r="7" spans="1:9" ht="20.100000000000001" customHeight="1">
      <c r="A7" s="178" t="s">
        <v>1</v>
      </c>
      <c r="B7" s="179"/>
      <c r="C7" s="180"/>
      <c r="D7" s="181"/>
      <c r="E7" s="182"/>
      <c r="I7" s="138"/>
    </row>
    <row r="8" spans="1:9" ht="19.5" customHeight="1">
      <c r="A8" s="6"/>
      <c r="B8" s="12" t="s">
        <v>2</v>
      </c>
      <c r="C8" s="30"/>
      <c r="D8" s="30"/>
      <c r="E8" s="22"/>
      <c r="F8" s="100"/>
      <c r="G8" s="30"/>
      <c r="H8" s="102"/>
      <c r="I8" s="138"/>
    </row>
    <row r="9" spans="1:9" ht="19.5" customHeight="1">
      <c r="A9" s="6"/>
      <c r="B9" s="12" t="s">
        <v>3</v>
      </c>
      <c r="C9" s="30"/>
      <c r="D9" s="30">
        <v>4951</v>
      </c>
      <c r="E9" s="22"/>
      <c r="F9" s="100"/>
      <c r="G9" s="30">
        <v>4951</v>
      </c>
      <c r="H9" s="102"/>
      <c r="I9" s="138"/>
    </row>
    <row r="10" spans="1:9" ht="19.5" customHeight="1">
      <c r="A10" s="6"/>
      <c r="B10" s="12" t="s">
        <v>77</v>
      </c>
      <c r="C10" s="30"/>
      <c r="D10" s="30">
        <v>29938</v>
      </c>
      <c r="E10" s="22"/>
      <c r="F10" s="100"/>
      <c r="G10" s="30">
        <v>40238</v>
      </c>
      <c r="H10" s="102"/>
      <c r="I10" s="140"/>
    </row>
    <row r="11" spans="1:9" ht="19.5" customHeight="1">
      <c r="A11" s="6"/>
      <c r="B11" s="12" t="s">
        <v>40</v>
      </c>
      <c r="C11" s="30"/>
      <c r="D11" s="30"/>
      <c r="E11" s="22"/>
      <c r="F11" s="100"/>
      <c r="G11" s="30"/>
      <c r="H11" s="102"/>
      <c r="I11" s="138"/>
    </row>
    <row r="12" spans="1:9" ht="19.5" customHeight="1">
      <c r="A12" s="6"/>
      <c r="B12" s="12" t="s">
        <v>8</v>
      </c>
      <c r="C12" s="30"/>
      <c r="D12" s="30"/>
      <c r="E12" s="22"/>
      <c r="F12" s="100"/>
      <c r="G12" s="30"/>
      <c r="H12" s="102"/>
      <c r="I12" s="138"/>
    </row>
    <row r="13" spans="1:9" ht="25.5">
      <c r="A13" s="6"/>
      <c r="B13" s="12" t="s">
        <v>67</v>
      </c>
      <c r="C13" s="30"/>
      <c r="D13" s="30"/>
      <c r="E13" s="22"/>
      <c r="F13" s="100"/>
      <c r="G13" s="30"/>
      <c r="H13" s="102"/>
      <c r="I13" s="138"/>
    </row>
    <row r="14" spans="1:9" ht="19.5" customHeight="1">
      <c r="A14" s="6"/>
      <c r="B14" s="12" t="s">
        <v>33</v>
      </c>
      <c r="C14" s="30"/>
      <c r="D14" s="30"/>
      <c r="E14" s="22"/>
      <c r="F14" s="100"/>
      <c r="G14" s="30"/>
      <c r="H14" s="102"/>
      <c r="I14" s="138"/>
    </row>
    <row r="15" spans="1:9" ht="19.5" customHeight="1">
      <c r="A15" s="6"/>
      <c r="B15" s="12" t="s">
        <v>71</v>
      </c>
      <c r="C15" s="30"/>
      <c r="D15" s="30"/>
      <c r="E15" s="22"/>
      <c r="F15" s="100"/>
      <c r="G15" s="30"/>
      <c r="H15" s="102"/>
      <c r="I15" s="138"/>
    </row>
    <row r="16" spans="1:9" ht="19.5" customHeight="1">
      <c r="A16" s="6"/>
      <c r="B16" s="12" t="s">
        <v>72</v>
      </c>
      <c r="C16" s="30"/>
      <c r="D16" s="30"/>
      <c r="E16" s="22"/>
      <c r="F16" s="100"/>
      <c r="G16" s="30"/>
      <c r="H16" s="102"/>
      <c r="I16" s="138"/>
    </row>
    <row r="17" spans="1:9" ht="25.5">
      <c r="A17" s="6"/>
      <c r="B17" s="12" t="s">
        <v>60</v>
      </c>
      <c r="C17" s="30"/>
      <c r="D17" s="30"/>
      <c r="E17" s="22"/>
      <c r="F17" s="100"/>
      <c r="G17" s="30"/>
      <c r="H17" s="102"/>
      <c r="I17" s="138"/>
    </row>
    <row r="18" spans="1:9" ht="19.5" customHeight="1">
      <c r="A18" s="6"/>
      <c r="B18" s="12" t="s">
        <v>85</v>
      </c>
      <c r="C18" s="30"/>
      <c r="D18" s="30"/>
      <c r="E18" s="22"/>
      <c r="F18" s="100"/>
      <c r="G18" s="30"/>
      <c r="H18" s="102"/>
      <c r="I18" s="138"/>
    </row>
    <row r="19" spans="1:9" ht="19.5" customHeight="1">
      <c r="A19" s="6"/>
      <c r="B19" s="12" t="s">
        <v>145</v>
      </c>
      <c r="C19" s="30"/>
      <c r="D19" s="30"/>
      <c r="E19" s="22"/>
      <c r="F19" s="100"/>
      <c r="G19" s="30">
        <v>1184</v>
      </c>
      <c r="H19" s="102"/>
      <c r="I19" s="138"/>
    </row>
    <row r="20" spans="1:9" ht="25.5" customHeight="1">
      <c r="A20" s="6"/>
      <c r="B20" s="12" t="s">
        <v>59</v>
      </c>
      <c r="C20" s="30"/>
      <c r="D20" s="30"/>
      <c r="E20" s="22"/>
      <c r="F20" s="100"/>
      <c r="G20" s="30"/>
      <c r="H20" s="102"/>
      <c r="I20" s="138"/>
    </row>
    <row r="21" spans="1:9" ht="19.5" customHeight="1">
      <c r="A21" s="6"/>
      <c r="B21" s="12" t="s">
        <v>162</v>
      </c>
      <c r="C21" s="30"/>
      <c r="D21" s="72">
        <v>144</v>
      </c>
      <c r="E21" s="22"/>
      <c r="F21" s="100"/>
      <c r="G21" s="30">
        <v>144</v>
      </c>
      <c r="H21" s="102"/>
      <c r="I21" s="138"/>
    </row>
    <row r="22" spans="1:9" ht="19.5" customHeight="1">
      <c r="A22" s="6"/>
      <c r="B22" s="12" t="s">
        <v>89</v>
      </c>
      <c r="C22" s="30"/>
      <c r="D22" s="30"/>
      <c r="E22" s="22"/>
      <c r="F22" s="100"/>
      <c r="G22" s="30">
        <v>1000</v>
      </c>
      <c r="H22" s="102"/>
      <c r="I22" s="138"/>
    </row>
    <row r="23" spans="1:9" ht="19.5" customHeight="1">
      <c r="A23" s="6"/>
      <c r="B23" s="12" t="s">
        <v>44</v>
      </c>
      <c r="C23" s="30"/>
      <c r="D23" s="30">
        <v>1000</v>
      </c>
      <c r="E23" s="22"/>
      <c r="F23" s="100"/>
      <c r="G23" s="30">
        <v>1300</v>
      </c>
      <c r="H23" s="102"/>
      <c r="I23" s="138"/>
    </row>
    <row r="24" spans="1:9" ht="19.5" customHeight="1">
      <c r="A24" s="6"/>
      <c r="B24" s="12" t="s">
        <v>24</v>
      </c>
      <c r="C24" s="30"/>
      <c r="D24" s="30">
        <v>500</v>
      </c>
      <c r="E24" s="22"/>
      <c r="F24" s="100"/>
      <c r="G24" s="30">
        <v>800</v>
      </c>
      <c r="H24" s="102"/>
      <c r="I24" s="138"/>
    </row>
    <row r="25" spans="1:9" ht="19.5" customHeight="1">
      <c r="A25" s="6"/>
      <c r="B25" s="12" t="s">
        <v>97</v>
      </c>
      <c r="C25" s="30"/>
      <c r="D25" s="30"/>
      <c r="E25" s="22"/>
      <c r="F25" s="100"/>
      <c r="G25" s="30"/>
      <c r="H25" s="102"/>
      <c r="I25" s="138"/>
    </row>
    <row r="26" spans="1:9" ht="19.5" customHeight="1">
      <c r="A26" s="57"/>
      <c r="B26" s="42" t="s">
        <v>98</v>
      </c>
      <c r="C26" s="36"/>
      <c r="D26" s="36">
        <v>6881</v>
      </c>
      <c r="E26" s="25"/>
      <c r="F26" s="100"/>
      <c r="G26" s="30">
        <v>6881</v>
      </c>
      <c r="H26" s="102"/>
      <c r="I26" s="140"/>
    </row>
    <row r="27" spans="1:9" ht="19.5" customHeight="1" thickBot="1">
      <c r="A27" s="41"/>
      <c r="B27" s="42" t="s">
        <v>99</v>
      </c>
      <c r="C27" s="36"/>
      <c r="D27" s="36">
        <v>3804</v>
      </c>
      <c r="E27" s="25"/>
      <c r="F27" s="100"/>
      <c r="G27" s="30">
        <v>4004</v>
      </c>
      <c r="H27" s="102"/>
      <c r="I27" s="138"/>
    </row>
    <row r="28" spans="1:9" s="3" customFormat="1" ht="19.5" customHeight="1" thickBot="1">
      <c r="A28" s="43"/>
      <c r="B28" s="129" t="s">
        <v>7</v>
      </c>
      <c r="C28" s="120"/>
      <c r="D28" s="46">
        <f>SUM(D8:D27)</f>
        <v>47218</v>
      </c>
      <c r="E28" s="47"/>
      <c r="F28" s="120"/>
      <c r="G28" s="46">
        <f t="shared" ref="G28" si="0">SUM(G8:G27)</f>
        <v>60502</v>
      </c>
      <c r="H28" s="47"/>
      <c r="I28" s="139"/>
    </row>
    <row r="29" spans="1:9" s="3" customFormat="1" ht="19.5" customHeight="1">
      <c r="A29" s="15" t="s">
        <v>5</v>
      </c>
      <c r="B29" s="7" t="s">
        <v>6</v>
      </c>
      <c r="C29" s="165"/>
      <c r="D29" s="166"/>
      <c r="E29" s="167"/>
      <c r="F29" s="100"/>
      <c r="G29" s="30"/>
      <c r="H29" s="102"/>
    </row>
    <row r="30" spans="1:9" s="3" customFormat="1" ht="19.5" customHeight="1">
      <c r="A30" s="6"/>
      <c r="B30" s="13" t="s">
        <v>125</v>
      </c>
      <c r="C30" s="31"/>
      <c r="D30" s="32">
        <v>5305</v>
      </c>
      <c r="E30" s="33"/>
      <c r="F30" s="100"/>
      <c r="G30" s="30">
        <v>8369</v>
      </c>
      <c r="H30" s="102"/>
    </row>
    <row r="31" spans="1:9" s="3" customFormat="1" ht="19.5" customHeight="1" thickBot="1">
      <c r="A31" s="78"/>
      <c r="B31" s="79" t="s">
        <v>68</v>
      </c>
      <c r="C31" s="70"/>
      <c r="D31" s="71"/>
      <c r="E31" s="80"/>
      <c r="F31" s="100"/>
      <c r="G31" s="30">
        <v>106</v>
      </c>
      <c r="H31" s="102"/>
      <c r="I31" s="139"/>
    </row>
    <row r="32" spans="1:9" ht="19.5" customHeight="1" thickBot="1">
      <c r="A32" s="58"/>
      <c r="B32" s="114" t="s">
        <v>7</v>
      </c>
      <c r="C32" s="115"/>
      <c r="D32" s="46">
        <f>SUM(D30:D31)</f>
        <v>5305</v>
      </c>
      <c r="E32" s="47"/>
      <c r="F32" s="120"/>
      <c r="G32" s="46">
        <f t="shared" ref="G32" si="1">SUM(G30:G31)</f>
        <v>8475</v>
      </c>
      <c r="H32" s="47"/>
      <c r="I32" s="138"/>
    </row>
    <row r="33" spans="1:11" ht="22.15" customHeight="1">
      <c r="A33" s="26" t="s">
        <v>48</v>
      </c>
      <c r="B33" s="27" t="s">
        <v>9</v>
      </c>
      <c r="C33" s="34"/>
      <c r="D33" s="48"/>
      <c r="E33" s="35"/>
      <c r="F33" s="100"/>
      <c r="G33" s="30"/>
      <c r="H33" s="102"/>
      <c r="I33" s="138"/>
    </row>
    <row r="34" spans="1:11" ht="22.15" customHeight="1">
      <c r="A34" s="6"/>
      <c r="B34" s="12" t="s">
        <v>10</v>
      </c>
      <c r="C34" s="29"/>
      <c r="D34" s="36"/>
      <c r="E34" s="22"/>
      <c r="F34" s="100"/>
      <c r="G34" s="30"/>
      <c r="H34" s="102"/>
      <c r="I34" s="138"/>
    </row>
    <row r="35" spans="1:11" ht="22.15" customHeight="1">
      <c r="A35" s="6"/>
      <c r="B35" s="12" t="s">
        <v>74</v>
      </c>
      <c r="C35" s="29"/>
      <c r="D35" s="36">
        <v>1460</v>
      </c>
      <c r="E35" s="22"/>
      <c r="F35" s="100"/>
      <c r="G35" s="30">
        <v>7627</v>
      </c>
      <c r="H35" s="102"/>
      <c r="I35" s="138"/>
    </row>
    <row r="36" spans="1:11" ht="22.15" customHeight="1">
      <c r="A36" s="6"/>
      <c r="B36" s="12" t="s">
        <v>11</v>
      </c>
      <c r="C36" s="29"/>
      <c r="D36" s="30">
        <v>520</v>
      </c>
      <c r="E36" s="22"/>
      <c r="F36" s="100"/>
      <c r="G36" s="30">
        <v>150</v>
      </c>
      <c r="H36" s="102"/>
      <c r="I36" s="138"/>
    </row>
    <row r="37" spans="1:11" ht="22.15" customHeight="1">
      <c r="A37" s="6"/>
      <c r="B37" s="12" t="s">
        <v>42</v>
      </c>
      <c r="C37" s="29"/>
      <c r="D37" s="30"/>
      <c r="E37" s="22"/>
      <c r="F37" s="100"/>
      <c r="G37" s="30"/>
      <c r="H37" s="102"/>
      <c r="I37" s="138"/>
      <c r="K37" s="16"/>
    </row>
    <row r="38" spans="1:11" ht="22.15" customHeight="1">
      <c r="A38" s="6"/>
      <c r="B38" s="12" t="s">
        <v>12</v>
      </c>
      <c r="C38" s="29"/>
      <c r="D38" s="30">
        <v>1100</v>
      </c>
      <c r="E38" s="22"/>
      <c r="F38" s="100"/>
      <c r="G38" s="30">
        <v>1100</v>
      </c>
      <c r="H38" s="102"/>
      <c r="I38" s="138"/>
    </row>
    <row r="39" spans="1:11" ht="22.15" customHeight="1">
      <c r="A39" s="6"/>
      <c r="B39" s="12" t="s">
        <v>13</v>
      </c>
      <c r="C39" s="29"/>
      <c r="D39" s="30">
        <v>1979</v>
      </c>
      <c r="E39" s="22"/>
      <c r="F39" s="100"/>
      <c r="G39" s="30">
        <v>1500</v>
      </c>
      <c r="H39" s="102"/>
      <c r="I39" s="138"/>
      <c r="J39" s="16"/>
      <c r="K39" s="16"/>
    </row>
    <row r="40" spans="1:11" ht="22.15" customHeight="1">
      <c r="A40" s="6"/>
      <c r="B40" s="12" t="s">
        <v>14</v>
      </c>
      <c r="C40" s="29"/>
      <c r="D40" s="30">
        <v>712</v>
      </c>
      <c r="E40" s="22"/>
      <c r="F40" s="100"/>
      <c r="G40" s="30">
        <v>712</v>
      </c>
      <c r="H40" s="102"/>
      <c r="I40" s="138"/>
    </row>
    <row r="41" spans="1:11" ht="22.15" customHeight="1">
      <c r="A41" s="6"/>
      <c r="B41" s="12" t="s">
        <v>53</v>
      </c>
      <c r="C41" s="29"/>
      <c r="D41" s="30">
        <v>7641</v>
      </c>
      <c r="E41" s="22"/>
      <c r="F41" s="100"/>
      <c r="G41" s="30">
        <v>959</v>
      </c>
      <c r="H41" s="102"/>
      <c r="I41" s="138"/>
    </row>
    <row r="42" spans="1:11" ht="22.15" customHeight="1">
      <c r="A42" s="6"/>
      <c r="B42" s="12" t="s">
        <v>83</v>
      </c>
      <c r="C42" s="29"/>
      <c r="D42" s="30"/>
      <c r="E42" s="22"/>
      <c r="F42" s="100"/>
      <c r="G42" s="30"/>
      <c r="H42" s="102"/>
      <c r="I42" s="138"/>
    </row>
    <row r="43" spans="1:11" ht="22.15" customHeight="1">
      <c r="A43" s="6"/>
      <c r="B43" s="12" t="s">
        <v>54</v>
      </c>
      <c r="C43" s="29"/>
      <c r="D43" s="30"/>
      <c r="E43" s="22"/>
      <c r="F43" s="100"/>
      <c r="G43" s="30">
        <v>2920</v>
      </c>
      <c r="H43" s="102"/>
      <c r="I43" s="138"/>
    </row>
    <row r="44" spans="1:11" ht="22.15" customHeight="1">
      <c r="A44" s="6"/>
      <c r="B44" s="12" t="s">
        <v>15</v>
      </c>
      <c r="C44" s="29"/>
      <c r="D44" s="30">
        <v>408</v>
      </c>
      <c r="E44" s="22"/>
      <c r="F44" s="100"/>
      <c r="G44" s="30">
        <v>0</v>
      </c>
      <c r="H44" s="102"/>
      <c r="I44" s="138"/>
    </row>
    <row r="45" spans="1:11" ht="22.15" customHeight="1">
      <c r="A45" s="6"/>
      <c r="B45" s="12" t="s">
        <v>55</v>
      </c>
      <c r="C45" s="29"/>
      <c r="D45" s="30">
        <v>150</v>
      </c>
      <c r="E45" s="22"/>
      <c r="F45" s="100"/>
      <c r="G45" s="30">
        <v>1130</v>
      </c>
      <c r="H45" s="102"/>
      <c r="I45" s="138"/>
    </row>
    <row r="46" spans="1:11" ht="22.15" customHeight="1">
      <c r="A46" s="6"/>
      <c r="B46" s="12" t="s">
        <v>16</v>
      </c>
      <c r="C46" s="29"/>
      <c r="D46" s="30">
        <v>495</v>
      </c>
      <c r="E46" s="37"/>
      <c r="F46" s="100"/>
      <c r="G46" s="30">
        <v>483</v>
      </c>
      <c r="H46" s="102"/>
      <c r="I46" s="138"/>
    </row>
    <row r="47" spans="1:11" ht="22.15" customHeight="1">
      <c r="A47" s="6"/>
      <c r="B47" s="12" t="s">
        <v>17</v>
      </c>
      <c r="C47" s="29"/>
      <c r="D47" s="30"/>
      <c r="E47" s="22"/>
      <c r="F47" s="100"/>
      <c r="G47" s="30"/>
      <c r="H47" s="102"/>
      <c r="I47" s="138"/>
    </row>
    <row r="48" spans="1:11" ht="22.15" customHeight="1">
      <c r="A48" s="6"/>
      <c r="B48" s="12" t="s">
        <v>18</v>
      </c>
      <c r="C48" s="29"/>
      <c r="D48" s="30">
        <v>1300</v>
      </c>
      <c r="E48" s="22"/>
      <c r="F48" s="100"/>
      <c r="G48" s="30">
        <v>1200</v>
      </c>
      <c r="H48" s="102"/>
      <c r="I48" s="138"/>
    </row>
    <row r="49" spans="1:11" ht="22.15" customHeight="1">
      <c r="A49" s="6"/>
      <c r="B49" s="12" t="s">
        <v>19</v>
      </c>
      <c r="C49" s="29"/>
      <c r="D49" s="30">
        <v>680</v>
      </c>
      <c r="E49" s="22"/>
      <c r="F49" s="100"/>
      <c r="G49" s="30">
        <v>1020</v>
      </c>
      <c r="H49" s="102"/>
      <c r="I49" s="138"/>
    </row>
    <row r="50" spans="1:11" ht="22.15" customHeight="1">
      <c r="A50" s="6"/>
      <c r="B50" s="12" t="s">
        <v>20</v>
      </c>
      <c r="C50" s="29"/>
      <c r="D50" s="30">
        <v>6370</v>
      </c>
      <c r="E50" s="22"/>
      <c r="F50" s="100"/>
      <c r="G50" s="30">
        <v>6770</v>
      </c>
      <c r="H50" s="102"/>
      <c r="I50" s="138"/>
      <c r="K50" s="16"/>
    </row>
    <row r="51" spans="1:11" ht="22.15" customHeight="1">
      <c r="A51" s="6"/>
      <c r="B51" s="12" t="s">
        <v>21</v>
      </c>
      <c r="C51" s="29"/>
      <c r="D51" s="30">
        <v>475</v>
      </c>
      <c r="E51" s="22"/>
      <c r="F51" s="100"/>
      <c r="G51" s="30">
        <v>817</v>
      </c>
      <c r="H51" s="102"/>
      <c r="I51" s="138"/>
    </row>
    <row r="52" spans="1:11" ht="22.15" customHeight="1">
      <c r="A52" s="6"/>
      <c r="B52" s="12" t="s">
        <v>38</v>
      </c>
      <c r="C52" s="29"/>
      <c r="D52" s="30">
        <v>1145</v>
      </c>
      <c r="E52" s="22"/>
      <c r="F52" s="100"/>
      <c r="G52" s="30">
        <v>2346</v>
      </c>
      <c r="H52" s="102"/>
      <c r="I52" s="138"/>
    </row>
    <row r="53" spans="1:11" ht="22.15" customHeight="1">
      <c r="A53" s="6"/>
      <c r="B53" s="12" t="s">
        <v>22</v>
      </c>
      <c r="C53" s="29"/>
      <c r="D53" s="30">
        <v>6098</v>
      </c>
      <c r="E53" s="22"/>
      <c r="F53" s="100"/>
      <c r="G53" s="30">
        <f>6098+3580</f>
        <v>9678</v>
      </c>
      <c r="H53" s="102"/>
      <c r="I53" s="138"/>
    </row>
    <row r="54" spans="1:11" ht="22.15" customHeight="1">
      <c r="A54" s="6"/>
      <c r="B54" s="12" t="s">
        <v>114</v>
      </c>
      <c r="C54" s="29"/>
      <c r="D54" s="30"/>
      <c r="E54" s="22"/>
      <c r="F54" s="100"/>
      <c r="G54" s="30"/>
      <c r="H54" s="102"/>
      <c r="I54" s="138"/>
    </row>
    <row r="55" spans="1:11" ht="22.15" customHeight="1">
      <c r="A55" s="6"/>
      <c r="B55" s="12" t="s">
        <v>41</v>
      </c>
      <c r="C55" s="29"/>
      <c r="D55" s="30">
        <v>7619</v>
      </c>
      <c r="E55" s="22"/>
      <c r="F55" s="100"/>
      <c r="G55" s="30">
        <v>11658</v>
      </c>
      <c r="H55" s="102"/>
      <c r="I55" s="138"/>
    </row>
    <row r="56" spans="1:11" ht="22.15" customHeight="1">
      <c r="A56" s="6"/>
      <c r="B56" s="12" t="s">
        <v>127</v>
      </c>
      <c r="C56" s="29"/>
      <c r="D56" s="30">
        <v>10</v>
      </c>
      <c r="E56" s="22"/>
      <c r="F56" s="100"/>
      <c r="G56" s="30">
        <v>172</v>
      </c>
      <c r="H56" s="102"/>
      <c r="I56" s="138"/>
      <c r="K56" s="16"/>
    </row>
    <row r="57" spans="1:11" ht="22.15" customHeight="1">
      <c r="A57" s="6"/>
      <c r="B57" s="12" t="s">
        <v>23</v>
      </c>
      <c r="C57" s="29"/>
      <c r="D57" s="30">
        <v>1140</v>
      </c>
      <c r="E57" s="22"/>
      <c r="F57" s="100"/>
      <c r="G57" s="30">
        <v>1140</v>
      </c>
      <c r="H57" s="102"/>
      <c r="I57" s="138"/>
    </row>
    <row r="58" spans="1:11" ht="22.15" customHeight="1">
      <c r="A58" s="6"/>
      <c r="B58" s="12" t="s">
        <v>24</v>
      </c>
      <c r="C58" s="29"/>
      <c r="D58" s="30"/>
      <c r="E58" s="22"/>
      <c r="F58" s="100"/>
      <c r="G58" s="30"/>
      <c r="H58" s="102"/>
      <c r="I58" s="138"/>
    </row>
    <row r="59" spans="1:11" ht="22.15" customHeight="1">
      <c r="A59" s="6"/>
      <c r="B59" s="12" t="s">
        <v>78</v>
      </c>
      <c r="C59" s="29"/>
      <c r="D59" s="30"/>
      <c r="E59" s="22"/>
      <c r="F59" s="100"/>
      <c r="G59" s="30">
        <v>24555</v>
      </c>
      <c r="H59" s="102"/>
      <c r="I59" s="138"/>
    </row>
    <row r="60" spans="1:11" ht="22.15" customHeight="1">
      <c r="A60" s="6"/>
      <c r="B60" s="12" t="s">
        <v>88</v>
      </c>
      <c r="C60" s="29"/>
      <c r="D60" s="30"/>
      <c r="E60" s="22"/>
      <c r="F60" s="100"/>
      <c r="G60" s="30"/>
      <c r="H60" s="102"/>
      <c r="I60" s="138"/>
    </row>
    <row r="61" spans="1:11" ht="22.15" customHeight="1">
      <c r="A61" s="6"/>
      <c r="B61" s="12" t="s">
        <v>25</v>
      </c>
      <c r="C61" s="29"/>
      <c r="D61" s="30">
        <v>1140</v>
      </c>
      <c r="E61" s="22"/>
      <c r="F61" s="100"/>
      <c r="G61" s="30">
        <f>16764+75</f>
        <v>16839</v>
      </c>
      <c r="H61" s="102"/>
      <c r="I61" s="138"/>
    </row>
    <row r="62" spans="1:11" ht="22.15" customHeight="1">
      <c r="A62" s="6"/>
      <c r="B62" s="12" t="s">
        <v>163</v>
      </c>
      <c r="C62" s="29"/>
      <c r="D62" s="30">
        <v>2100</v>
      </c>
      <c r="E62" s="22"/>
      <c r="F62" s="100"/>
      <c r="G62" s="30">
        <v>3500</v>
      </c>
      <c r="H62" s="102"/>
      <c r="I62" s="138"/>
    </row>
    <row r="63" spans="1:11" ht="22.15" customHeight="1">
      <c r="A63" s="6"/>
      <c r="B63" s="12" t="s">
        <v>146</v>
      </c>
      <c r="C63" s="29"/>
      <c r="D63" s="30"/>
      <c r="E63" s="22"/>
      <c r="F63" s="100"/>
      <c r="G63" s="30">
        <v>25</v>
      </c>
      <c r="H63" s="102"/>
      <c r="I63" s="138"/>
    </row>
    <row r="64" spans="1:11" ht="22.15" customHeight="1">
      <c r="A64" s="6"/>
      <c r="B64" s="12" t="s">
        <v>130</v>
      </c>
      <c r="C64" s="29"/>
      <c r="D64" s="30">
        <v>260</v>
      </c>
      <c r="E64" s="22"/>
      <c r="F64" s="100"/>
      <c r="G64" s="30">
        <v>925</v>
      </c>
      <c r="H64" s="102"/>
      <c r="I64" s="138"/>
    </row>
    <row r="65" spans="1:15" ht="22.15" customHeight="1">
      <c r="A65" s="6"/>
      <c r="B65" s="12" t="s">
        <v>136</v>
      </c>
      <c r="C65" s="29"/>
      <c r="D65" s="30">
        <v>1800</v>
      </c>
      <c r="E65" s="22"/>
      <c r="F65" s="100"/>
      <c r="G65" s="30">
        <v>0</v>
      </c>
      <c r="H65" s="102"/>
      <c r="I65" s="138"/>
    </row>
    <row r="66" spans="1:15" ht="22.15" customHeight="1" thickBot="1">
      <c r="A66" s="6"/>
      <c r="B66" s="12" t="s">
        <v>105</v>
      </c>
      <c r="C66" s="60"/>
      <c r="D66" s="36">
        <v>550</v>
      </c>
      <c r="E66" s="25"/>
      <c r="F66" s="103"/>
      <c r="G66" s="36">
        <v>3064</v>
      </c>
      <c r="H66" s="105"/>
      <c r="I66" s="138"/>
    </row>
    <row r="67" spans="1:15" ht="22.15" customHeight="1" thickBot="1">
      <c r="A67" s="28"/>
      <c r="B67" s="109" t="s">
        <v>27</v>
      </c>
      <c r="C67" s="110"/>
      <c r="D67" s="46">
        <f>SUM(D33:D66)</f>
        <v>45152</v>
      </c>
      <c r="E67" s="47"/>
      <c r="F67" s="120"/>
      <c r="G67" s="46">
        <f t="shared" ref="G67" si="2">SUM(G33:G66)</f>
        <v>100290</v>
      </c>
      <c r="H67" s="47"/>
      <c r="I67" s="138"/>
    </row>
    <row r="68" spans="1:15" ht="30" customHeight="1">
      <c r="A68" s="9" t="s">
        <v>28</v>
      </c>
      <c r="B68" s="7" t="s">
        <v>29</v>
      </c>
      <c r="C68" s="38"/>
      <c r="D68" s="48"/>
      <c r="E68" s="22"/>
      <c r="F68" s="100"/>
      <c r="G68" s="30"/>
      <c r="H68" s="102"/>
    </row>
    <row r="69" spans="1:15" ht="21" customHeight="1">
      <c r="A69" s="8"/>
      <c r="B69" s="12" t="s">
        <v>173</v>
      </c>
      <c r="C69" s="39"/>
      <c r="D69" s="30"/>
      <c r="E69" s="22"/>
      <c r="F69" s="100"/>
      <c r="G69" s="30">
        <v>304</v>
      </c>
      <c r="H69" s="102"/>
      <c r="I69" s="138"/>
    </row>
    <row r="70" spans="1:15" ht="21" customHeight="1">
      <c r="A70" s="8"/>
      <c r="B70" s="12" t="s">
        <v>111</v>
      </c>
      <c r="C70" s="39"/>
      <c r="D70" s="30">
        <v>6250</v>
      </c>
      <c r="E70" s="22"/>
      <c r="F70" s="100"/>
      <c r="G70" s="30">
        <f>5550+519</f>
        <v>6069</v>
      </c>
      <c r="H70" s="102"/>
      <c r="I70" s="138"/>
    </row>
    <row r="71" spans="1:15" ht="21" customHeight="1">
      <c r="A71" s="8"/>
      <c r="B71" s="42" t="s">
        <v>63</v>
      </c>
      <c r="C71" s="39"/>
      <c r="D71" s="72">
        <v>400</v>
      </c>
      <c r="E71" s="22"/>
      <c r="F71" s="100"/>
      <c r="G71" s="30">
        <v>400</v>
      </c>
      <c r="H71" s="102"/>
      <c r="I71" s="138"/>
    </row>
    <row r="72" spans="1:15" ht="21" customHeight="1">
      <c r="A72" s="8"/>
      <c r="B72" s="42" t="s">
        <v>168</v>
      </c>
      <c r="C72" s="39"/>
      <c r="D72" s="72"/>
      <c r="E72" s="22"/>
      <c r="F72" s="100"/>
      <c r="G72" s="30">
        <v>2600</v>
      </c>
      <c r="H72" s="102"/>
      <c r="I72" s="138"/>
      <c r="N72" s="16"/>
      <c r="O72" s="16"/>
    </row>
    <row r="73" spans="1:15" ht="21" customHeight="1">
      <c r="A73" s="8"/>
      <c r="B73" s="12" t="s">
        <v>117</v>
      </c>
      <c r="C73" s="39"/>
      <c r="D73" s="30">
        <v>300</v>
      </c>
      <c r="E73" s="22"/>
      <c r="F73" s="100"/>
      <c r="G73" s="30">
        <v>300</v>
      </c>
      <c r="H73" s="102"/>
      <c r="I73" s="138"/>
    </row>
    <row r="74" spans="1:15" ht="21" customHeight="1">
      <c r="A74" s="8"/>
      <c r="B74" s="12" t="s">
        <v>167</v>
      </c>
      <c r="C74" s="39"/>
      <c r="D74" s="30"/>
      <c r="E74" s="22"/>
      <c r="F74" s="100"/>
      <c r="G74" s="30">
        <v>1058</v>
      </c>
      <c r="H74" s="102"/>
      <c r="I74" s="138"/>
      <c r="L74" s="16"/>
    </row>
    <row r="75" spans="1:15" ht="21" customHeight="1">
      <c r="A75" s="8"/>
      <c r="B75" s="12" t="s">
        <v>172</v>
      </c>
      <c r="C75" s="39"/>
      <c r="D75" s="30">
        <f>D76+D77+D78+D79+D80+D81+D82</f>
        <v>13019</v>
      </c>
      <c r="E75" s="22"/>
      <c r="F75" s="100"/>
      <c r="G75" s="30">
        <f>G76+G77+G78+G79+G81+G80+G82</f>
        <v>13019</v>
      </c>
      <c r="H75" s="102"/>
      <c r="I75" s="138"/>
    </row>
    <row r="76" spans="1:15" ht="21" customHeight="1">
      <c r="A76" s="8"/>
      <c r="B76" s="12" t="s">
        <v>90</v>
      </c>
      <c r="C76" s="39"/>
      <c r="D76" s="30">
        <v>4719</v>
      </c>
      <c r="E76" s="22"/>
      <c r="F76" s="100"/>
      <c r="G76" s="30">
        <v>4719</v>
      </c>
      <c r="H76" s="102"/>
      <c r="I76" s="138"/>
    </row>
    <row r="77" spans="1:15" ht="21" customHeight="1">
      <c r="A77" s="8"/>
      <c r="B77" s="12" t="s">
        <v>91</v>
      </c>
      <c r="C77" s="39"/>
      <c r="D77" s="30">
        <v>600</v>
      </c>
      <c r="E77" s="22"/>
      <c r="F77" s="100"/>
      <c r="G77" s="30">
        <v>600</v>
      </c>
      <c r="H77" s="102"/>
      <c r="I77" s="138"/>
    </row>
    <row r="78" spans="1:15" ht="21" customHeight="1">
      <c r="A78" s="8"/>
      <c r="B78" s="12" t="s">
        <v>92</v>
      </c>
      <c r="C78" s="39"/>
      <c r="D78" s="30">
        <v>3000</v>
      </c>
      <c r="E78" s="22"/>
      <c r="F78" s="100"/>
      <c r="G78" s="30">
        <v>3000</v>
      </c>
      <c r="H78" s="102"/>
      <c r="I78" s="138"/>
    </row>
    <row r="79" spans="1:15" ht="21" customHeight="1">
      <c r="A79" s="8"/>
      <c r="B79" s="12" t="s">
        <v>93</v>
      </c>
      <c r="C79" s="39"/>
      <c r="D79" s="30">
        <v>500</v>
      </c>
      <c r="E79" s="22"/>
      <c r="F79" s="100"/>
      <c r="G79" s="30">
        <v>500</v>
      </c>
      <c r="H79" s="102"/>
      <c r="I79" s="138"/>
    </row>
    <row r="80" spans="1:15" ht="21" customHeight="1">
      <c r="A80" s="8"/>
      <c r="B80" s="12" t="s">
        <v>135</v>
      </c>
      <c r="C80" s="39"/>
      <c r="D80" s="30">
        <v>1000</v>
      </c>
      <c r="E80" s="22"/>
      <c r="F80" s="100"/>
      <c r="G80" s="30">
        <v>1000</v>
      </c>
      <c r="H80" s="102"/>
      <c r="I80" s="138"/>
    </row>
    <row r="81" spans="1:11" ht="21" customHeight="1">
      <c r="A81" s="8"/>
      <c r="B81" s="12" t="s">
        <v>102</v>
      </c>
      <c r="C81" s="39"/>
      <c r="D81" s="30">
        <v>700</v>
      </c>
      <c r="E81" s="22"/>
      <c r="F81" s="100"/>
      <c r="G81" s="30">
        <v>700</v>
      </c>
      <c r="H81" s="102"/>
      <c r="I81" s="138"/>
    </row>
    <row r="82" spans="1:11" ht="21" customHeight="1">
      <c r="A82" s="8"/>
      <c r="B82" t="s">
        <v>101</v>
      </c>
      <c r="C82" s="39"/>
      <c r="D82" s="30">
        <v>2500</v>
      </c>
      <c r="E82" s="22"/>
      <c r="F82" s="100"/>
      <c r="G82" s="30">
        <v>2500</v>
      </c>
      <c r="H82" s="102"/>
      <c r="I82" s="138"/>
    </row>
    <row r="83" spans="1:11" ht="21" customHeight="1">
      <c r="A83" s="8"/>
      <c r="B83" s="12" t="s">
        <v>103</v>
      </c>
      <c r="C83" s="39"/>
      <c r="D83" s="30">
        <v>1944</v>
      </c>
      <c r="E83" s="22"/>
      <c r="F83" s="100"/>
      <c r="G83" s="30">
        <v>1944</v>
      </c>
      <c r="H83" s="102"/>
      <c r="I83" s="138"/>
    </row>
    <row r="84" spans="1:11" ht="21" customHeight="1" thickBot="1">
      <c r="A84" s="50"/>
      <c r="B84" s="42" t="s">
        <v>104</v>
      </c>
      <c r="C84" s="51"/>
      <c r="D84" s="36">
        <v>800</v>
      </c>
      <c r="E84" s="25"/>
      <c r="F84" s="103"/>
      <c r="G84" s="36">
        <f>800+1366</f>
        <v>2166</v>
      </c>
      <c r="H84" s="105"/>
      <c r="I84" s="138"/>
    </row>
    <row r="85" spans="1:11" ht="19.5" customHeight="1" thickBot="1">
      <c r="A85" s="52"/>
      <c r="B85" s="44" t="s">
        <v>27</v>
      </c>
      <c r="C85" s="53"/>
      <c r="D85" s="54">
        <f>SUM(D68:D84)-D75</f>
        <v>22713</v>
      </c>
      <c r="E85" s="54"/>
      <c r="F85" s="127"/>
      <c r="G85" s="54">
        <f>SUM(G68:G84)-G75</f>
        <v>27860</v>
      </c>
      <c r="H85" s="55"/>
      <c r="I85" s="138"/>
    </row>
    <row r="86" spans="1:11" ht="30" customHeight="1">
      <c r="A86" s="73" t="s">
        <v>49</v>
      </c>
      <c r="B86" s="27" t="s">
        <v>32</v>
      </c>
      <c r="C86" s="34"/>
      <c r="D86" s="48"/>
      <c r="E86" s="35"/>
      <c r="F86" s="100"/>
      <c r="G86" s="30"/>
      <c r="H86" s="102"/>
      <c r="I86" s="138"/>
    </row>
    <row r="87" spans="1:11" ht="27" customHeight="1">
      <c r="A87" s="141"/>
      <c r="B87" s="142" t="s">
        <v>174</v>
      </c>
      <c r="C87" s="143"/>
      <c r="D87" s="143">
        <v>31726</v>
      </c>
      <c r="E87" s="144"/>
      <c r="F87" s="145"/>
      <c r="G87" s="143">
        <v>44726</v>
      </c>
      <c r="H87" s="146"/>
      <c r="I87" s="138"/>
    </row>
    <row r="88" spans="1:11" ht="27" customHeight="1">
      <c r="A88" s="8"/>
      <c r="B88" s="93" t="s">
        <v>175</v>
      </c>
      <c r="C88" s="29"/>
      <c r="D88" s="30">
        <v>2204</v>
      </c>
      <c r="E88" s="22"/>
      <c r="F88" s="100"/>
      <c r="G88" s="30">
        <v>2205</v>
      </c>
      <c r="H88" s="102"/>
      <c r="I88" s="138"/>
    </row>
    <row r="89" spans="1:11" ht="27" customHeight="1">
      <c r="A89" s="8"/>
      <c r="B89" s="93" t="s">
        <v>165</v>
      </c>
      <c r="C89" s="29"/>
      <c r="D89" s="30">
        <v>19929</v>
      </c>
      <c r="E89" s="22"/>
      <c r="F89" s="100"/>
      <c r="G89" s="30">
        <v>25200</v>
      </c>
      <c r="H89" s="102"/>
      <c r="I89" s="138"/>
    </row>
    <row r="90" spans="1:11" ht="27" customHeight="1">
      <c r="A90" s="141"/>
      <c r="B90" s="142" t="s">
        <v>176</v>
      </c>
      <c r="C90" s="143"/>
      <c r="D90" s="143">
        <f>D88+D89</f>
        <v>22133</v>
      </c>
      <c r="E90" s="144"/>
      <c r="F90" s="145"/>
      <c r="G90" s="143">
        <f>G88+G89</f>
        <v>27405</v>
      </c>
      <c r="H90" s="146"/>
      <c r="I90" s="138"/>
    </row>
    <row r="91" spans="1:11" ht="21.75" customHeight="1">
      <c r="A91" s="8"/>
      <c r="B91" s="93" t="s">
        <v>140</v>
      </c>
      <c r="C91" s="29"/>
      <c r="D91" s="30">
        <v>8569</v>
      </c>
      <c r="E91" s="22"/>
      <c r="F91" s="100"/>
      <c r="G91" s="30">
        <v>9869</v>
      </c>
      <c r="H91" s="102"/>
      <c r="I91" s="138"/>
      <c r="K91" s="16"/>
    </row>
    <row r="92" spans="1:11" ht="21.75" customHeight="1">
      <c r="A92" s="8"/>
      <c r="B92" s="93" t="s">
        <v>139</v>
      </c>
      <c r="C92" s="29"/>
      <c r="D92" s="30">
        <v>0</v>
      </c>
      <c r="E92" s="22"/>
      <c r="F92" s="100"/>
      <c r="G92" s="30">
        <v>78582</v>
      </c>
      <c r="H92" s="102"/>
      <c r="I92" s="138"/>
      <c r="K92" s="16"/>
    </row>
    <row r="93" spans="1:11" ht="21.75" customHeight="1">
      <c r="B93" s="93" t="s">
        <v>138</v>
      </c>
      <c r="C93" s="29"/>
      <c r="D93" s="30">
        <v>24719</v>
      </c>
      <c r="E93" s="22"/>
      <c r="F93" s="100"/>
      <c r="G93" s="30">
        <v>24719</v>
      </c>
      <c r="H93" s="102"/>
      <c r="I93" s="138"/>
    </row>
    <row r="94" spans="1:11" ht="27" customHeight="1">
      <c r="A94" s="141"/>
      <c r="B94" s="142" t="s">
        <v>177</v>
      </c>
      <c r="C94" s="143"/>
      <c r="D94" s="143">
        <f>D91+D93</f>
        <v>33288</v>
      </c>
      <c r="E94" s="144"/>
      <c r="F94" s="145"/>
      <c r="G94" s="143">
        <f>G91+G93+G92</f>
        <v>113170</v>
      </c>
      <c r="H94" s="146"/>
      <c r="I94" s="138"/>
    </row>
    <row r="95" spans="1:11" ht="21.75" customHeight="1" thickBot="1">
      <c r="A95" s="8"/>
      <c r="B95" s="93" t="s">
        <v>112</v>
      </c>
      <c r="C95" s="29"/>
      <c r="D95" s="30">
        <v>25310</v>
      </c>
      <c r="E95" s="22"/>
      <c r="F95" s="100"/>
      <c r="G95" s="30">
        <f>15542+17020</f>
        <v>32562</v>
      </c>
      <c r="H95" s="102"/>
      <c r="I95" s="138"/>
    </row>
    <row r="96" spans="1:11" ht="21" customHeight="1" thickBot="1">
      <c r="A96" s="94"/>
      <c r="B96" s="131" t="s">
        <v>27</v>
      </c>
      <c r="C96" s="127"/>
      <c r="D96" s="54">
        <f>D87+D90+D94+D95</f>
        <v>112457</v>
      </c>
      <c r="E96" s="55"/>
      <c r="F96" s="127"/>
      <c r="G96" s="54">
        <f>G87+G90+G94+G95</f>
        <v>217863</v>
      </c>
      <c r="H96" s="55"/>
      <c r="I96" s="138"/>
    </row>
    <row r="97" spans="1:9" ht="21.75" customHeight="1">
      <c r="A97" s="17" t="s">
        <v>34</v>
      </c>
      <c r="B97" s="10" t="s">
        <v>35</v>
      </c>
      <c r="C97" s="34"/>
      <c r="D97" s="48" t="s">
        <v>141</v>
      </c>
      <c r="E97" s="35"/>
      <c r="F97" s="100"/>
      <c r="G97" s="30"/>
      <c r="H97" s="102"/>
      <c r="I97" s="138"/>
    </row>
    <row r="98" spans="1:9" ht="27.75" customHeight="1" thickBot="1">
      <c r="A98" s="66"/>
      <c r="B98" s="59" t="s">
        <v>70</v>
      </c>
      <c r="C98" s="60"/>
      <c r="D98" s="36">
        <v>0</v>
      </c>
      <c r="E98" s="25"/>
      <c r="F98" s="103"/>
      <c r="G98" s="36">
        <v>158166</v>
      </c>
      <c r="H98" s="105"/>
      <c r="I98" s="138"/>
    </row>
    <row r="99" spans="1:9" ht="21" customHeight="1" thickBot="1">
      <c r="A99" s="68"/>
      <c r="B99" s="69" t="s">
        <v>7</v>
      </c>
      <c r="C99" s="53"/>
      <c r="D99" s="54">
        <f>SUM(D98:D98)</f>
        <v>0</v>
      </c>
      <c r="E99" s="55"/>
      <c r="F99" s="98"/>
      <c r="G99" s="46">
        <f>SUM(G98)</f>
        <v>158166</v>
      </c>
      <c r="H99" s="99"/>
      <c r="I99" s="138"/>
    </row>
    <row r="100" spans="1:9" ht="30" customHeight="1">
      <c r="A100" s="135" t="s">
        <v>36</v>
      </c>
      <c r="B100" s="136" t="s">
        <v>30</v>
      </c>
      <c r="C100" s="38"/>
      <c r="D100" s="30"/>
      <c r="E100" s="22"/>
      <c r="F100" s="106"/>
      <c r="G100" s="48"/>
      <c r="H100" s="108"/>
      <c r="I100" s="138"/>
    </row>
    <row r="101" spans="1:9" ht="18.95" customHeight="1">
      <c r="A101" s="8"/>
      <c r="B101" s="12" t="s">
        <v>31</v>
      </c>
      <c r="C101" s="30"/>
      <c r="D101" s="30">
        <v>35914</v>
      </c>
      <c r="E101" s="22"/>
      <c r="F101" s="100"/>
      <c r="G101" s="30">
        <v>90979</v>
      </c>
      <c r="H101" s="102"/>
      <c r="I101" s="138"/>
    </row>
    <row r="102" spans="1:9" ht="18.95" customHeight="1" thickBot="1">
      <c r="A102" s="81"/>
      <c r="B102" s="82" t="s">
        <v>166</v>
      </c>
      <c r="C102" s="23"/>
      <c r="D102" s="23">
        <v>5993</v>
      </c>
      <c r="E102" s="23"/>
      <c r="F102" s="103"/>
      <c r="G102" s="36">
        <v>5993</v>
      </c>
      <c r="H102" s="105"/>
      <c r="I102" s="138"/>
    </row>
    <row r="103" spans="1:9" ht="18.95" customHeight="1" thickTop="1" thickBot="1">
      <c r="A103" s="84" t="s">
        <v>79</v>
      </c>
      <c r="B103" s="85" t="s">
        <v>80</v>
      </c>
      <c r="C103" s="83"/>
      <c r="D103" s="86">
        <v>141715</v>
      </c>
      <c r="E103" s="133"/>
      <c r="F103" s="98"/>
      <c r="G103" s="46">
        <v>180970</v>
      </c>
      <c r="H103" s="99"/>
      <c r="I103" s="138"/>
    </row>
    <row r="104" spans="1:9" ht="18.95" customHeight="1" thickTop="1" thickBot="1">
      <c r="A104" s="81"/>
      <c r="B104" s="82"/>
      <c r="C104" s="23"/>
      <c r="D104" s="23"/>
      <c r="E104" s="23"/>
      <c r="F104" s="106"/>
      <c r="G104" s="48"/>
      <c r="H104" s="108"/>
      <c r="I104" s="138"/>
    </row>
    <row r="105" spans="1:9" ht="19.5" customHeight="1" thickBot="1">
      <c r="A105" s="18"/>
      <c r="B105" s="67" t="s">
        <v>46</v>
      </c>
      <c r="C105" s="54"/>
      <c r="D105" s="54"/>
      <c r="E105" s="55"/>
      <c r="F105" s="100"/>
      <c r="G105" s="30"/>
      <c r="H105" s="102"/>
    </row>
    <row r="106" spans="1:9" s="1" customFormat="1" ht="17.100000000000001" customHeight="1" thickBot="1">
      <c r="A106" s="61"/>
      <c r="B106" s="62"/>
      <c r="C106" s="63"/>
      <c r="D106" s="64"/>
      <c r="E106" s="65"/>
      <c r="F106" s="103"/>
      <c r="G106" s="36"/>
      <c r="H106" s="105"/>
    </row>
    <row r="107" spans="1:9" ht="19.5" customHeight="1" thickBot="1">
      <c r="A107" s="18"/>
      <c r="B107" s="124" t="s">
        <v>47</v>
      </c>
      <c r="C107" s="125"/>
      <c r="D107" s="40">
        <f>D28+D32+D67+D85+D99+D105+D96+D103+D101+D102</f>
        <v>416467</v>
      </c>
      <c r="E107" s="20"/>
      <c r="F107" s="125"/>
      <c r="G107" s="40">
        <f>G28+G32+G67+G85+G99+G105+G96+G103+G101+G102</f>
        <v>851098</v>
      </c>
      <c r="H107" s="99"/>
    </row>
    <row r="108" spans="1:9" ht="16.5" customHeight="1">
      <c r="A108" s="1"/>
      <c r="B108" s="2"/>
      <c r="C108" s="16"/>
    </row>
    <row r="109" spans="1:9" ht="21.75" customHeight="1">
      <c r="A109" s="1"/>
      <c r="B109" s="2"/>
    </row>
    <row r="110" spans="1:9" ht="33" customHeight="1">
      <c r="A110" s="1"/>
      <c r="B110" s="2"/>
    </row>
    <row r="111" spans="1:9" ht="18" customHeight="1">
      <c r="A111" s="1"/>
      <c r="B111" s="2"/>
    </row>
    <row r="112" spans="1:9" ht="18" customHeight="1">
      <c r="A112" s="1"/>
      <c r="B112" s="2"/>
    </row>
    <row r="113" spans="1:2" ht="18" customHeight="1">
      <c r="A113" s="1"/>
      <c r="B113" s="2"/>
    </row>
  </sheetData>
  <mergeCells count="10">
    <mergeCell ref="A2:H2"/>
    <mergeCell ref="F4:H5"/>
    <mergeCell ref="F6:H6"/>
    <mergeCell ref="C29:E29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2" fitToHeight="0" orientation="portrait" horizontalDpi="4294967293" verticalDpi="2400" r:id="rId1"/>
  <headerFooter alignWithMargins="0">
    <oddHeader xml:space="preserve">&amp;R5. melléklet a 2/2019. (II.15.) Ör. rendelethez. </oddHeader>
    <oddFooter>&amp;R&amp;P</oddFooter>
  </headerFooter>
  <rowBreaks count="1" manualBreakCount="1">
    <brk id="3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8"/>
  <sheetViews>
    <sheetView view="pageLayout" topLeftCell="A74" zoomScaleNormal="100" zoomScaleSheetLayoutView="100" workbookViewId="0">
      <selection activeCell="G89" sqref="G89"/>
    </sheetView>
  </sheetViews>
  <sheetFormatPr defaultRowHeight="12.75"/>
  <cols>
    <col min="1" max="1" width="4.28515625" customWidth="1"/>
    <col min="2" max="2" width="59.28515625" customWidth="1"/>
    <col min="3" max="3" width="4.5703125" customWidth="1"/>
    <col min="4" max="4" width="10.7109375" style="24" customWidth="1"/>
    <col min="5" max="5" width="3.7109375" style="24" customWidth="1"/>
    <col min="6" max="6" width="5.42578125" customWidth="1"/>
    <col min="7" max="7" width="10.42578125" customWidth="1"/>
    <col min="8" max="8" width="5.42578125" customWidth="1"/>
  </cols>
  <sheetData>
    <row r="1" spans="1:12" s="1" customFormat="1" ht="12.75" hidden="1" customHeight="1">
      <c r="A1" s="4"/>
      <c r="B1" s="5"/>
      <c r="D1" s="23"/>
      <c r="E1" s="23"/>
      <c r="I1" s="137"/>
      <c r="J1" s="137"/>
      <c r="K1" s="137"/>
      <c r="L1" s="137"/>
    </row>
    <row r="2" spans="1:12" s="1" customFormat="1" ht="39.950000000000003" customHeight="1">
      <c r="A2" s="153" t="s">
        <v>171</v>
      </c>
      <c r="B2" s="153"/>
      <c r="C2" s="153"/>
      <c r="D2" s="153"/>
      <c r="E2" s="153"/>
      <c r="F2" s="153"/>
      <c r="G2" s="153"/>
      <c r="H2" s="153"/>
      <c r="I2" s="137"/>
      <c r="J2" s="137"/>
      <c r="K2" s="137"/>
      <c r="L2" s="137"/>
    </row>
    <row r="3" spans="1:12" ht="15.75" customHeight="1" thickBot="1">
      <c r="A3" s="192" t="s">
        <v>37</v>
      </c>
      <c r="B3" s="192"/>
      <c r="C3" s="192"/>
      <c r="D3" s="192"/>
      <c r="E3" s="192"/>
      <c r="I3" s="138"/>
      <c r="J3" s="138"/>
      <c r="K3" s="138"/>
      <c r="L3" s="138"/>
    </row>
    <row r="4" spans="1:12" ht="16.899999999999999" customHeight="1">
      <c r="A4" s="168" t="s">
        <v>0</v>
      </c>
      <c r="B4" s="169"/>
      <c r="C4" s="172" t="s">
        <v>156</v>
      </c>
      <c r="D4" s="173"/>
      <c r="E4" s="174"/>
      <c r="F4" s="183" t="s">
        <v>157</v>
      </c>
      <c r="G4" s="184"/>
      <c r="H4" s="185"/>
      <c r="I4" s="138"/>
      <c r="J4" s="138"/>
      <c r="K4" s="138"/>
      <c r="L4" s="138"/>
    </row>
    <row r="5" spans="1:12" ht="30" customHeight="1" thickBot="1">
      <c r="A5" s="170"/>
      <c r="B5" s="171"/>
      <c r="C5" s="175"/>
      <c r="D5" s="176"/>
      <c r="E5" s="177"/>
      <c r="F5" s="186"/>
      <c r="G5" s="187"/>
      <c r="H5" s="188"/>
      <c r="I5" s="138"/>
      <c r="J5" s="138"/>
      <c r="K5" s="138"/>
      <c r="L5" s="138"/>
    </row>
    <row r="6" spans="1:12" ht="16.899999999999999" customHeight="1" thickBot="1">
      <c r="A6" s="161"/>
      <c r="B6" s="193"/>
      <c r="C6" s="193"/>
      <c r="D6" s="193"/>
      <c r="E6" s="194"/>
      <c r="F6" s="189"/>
      <c r="G6" s="190"/>
      <c r="H6" s="191"/>
      <c r="I6" s="138"/>
      <c r="J6" s="138"/>
      <c r="K6" s="138"/>
      <c r="L6" s="138"/>
    </row>
    <row r="7" spans="1:12" ht="20.100000000000001" customHeight="1">
      <c r="A7" s="178" t="s">
        <v>1</v>
      </c>
      <c r="B7" s="179"/>
      <c r="C7" s="180"/>
      <c r="D7" s="181"/>
      <c r="E7" s="182"/>
      <c r="F7" s="106"/>
      <c r="G7" s="107"/>
      <c r="H7" s="108"/>
      <c r="I7" s="138"/>
      <c r="J7" s="138"/>
      <c r="K7" s="138"/>
      <c r="L7" s="138"/>
    </row>
    <row r="8" spans="1:12" ht="19.5" customHeight="1">
      <c r="A8" s="6"/>
      <c r="B8" s="12" t="s">
        <v>2</v>
      </c>
      <c r="C8" s="30"/>
      <c r="D8" s="30"/>
      <c r="E8" s="22"/>
      <c r="F8" s="100"/>
      <c r="G8" s="101"/>
      <c r="H8" s="102"/>
      <c r="I8" s="138"/>
      <c r="J8" s="138"/>
      <c r="K8" s="138"/>
      <c r="L8" s="138"/>
    </row>
    <row r="9" spans="1:12" ht="19.5" customHeight="1">
      <c r="A9" s="6"/>
      <c r="B9" s="12" t="s">
        <v>3</v>
      </c>
      <c r="C9" s="30"/>
      <c r="D9" s="30">
        <v>48003</v>
      </c>
      <c r="E9" s="22"/>
      <c r="F9" s="100"/>
      <c r="G9" s="30">
        <v>52194</v>
      </c>
      <c r="H9" s="102"/>
      <c r="I9" s="138"/>
      <c r="J9" s="138"/>
      <c r="K9" s="138"/>
      <c r="L9" s="138"/>
    </row>
    <row r="10" spans="1:12" ht="19.5" customHeight="1">
      <c r="A10" s="6"/>
      <c r="B10" s="12" t="s">
        <v>40</v>
      </c>
      <c r="C10" s="30"/>
      <c r="D10" s="30"/>
      <c r="E10" s="22"/>
      <c r="F10" s="100"/>
      <c r="G10" s="30"/>
      <c r="H10" s="102"/>
      <c r="I10" s="138"/>
      <c r="J10" s="138"/>
      <c r="K10" s="138"/>
      <c r="L10" s="138"/>
    </row>
    <row r="11" spans="1:12" ht="19.5" customHeight="1">
      <c r="A11" s="6"/>
      <c r="B11" s="12" t="s">
        <v>158</v>
      </c>
      <c r="C11" s="30"/>
      <c r="D11" s="30">
        <v>4224</v>
      </c>
      <c r="E11" s="22"/>
      <c r="F11" s="100"/>
      <c r="G11" s="30">
        <v>6500</v>
      </c>
      <c r="H11" s="102"/>
      <c r="I11" s="138"/>
      <c r="J11" s="138"/>
      <c r="K11" s="138"/>
      <c r="L11" s="138"/>
    </row>
    <row r="12" spans="1:12" ht="18" customHeight="1">
      <c r="A12" s="6"/>
      <c r="B12" s="12" t="s">
        <v>159</v>
      </c>
      <c r="C12" s="30"/>
      <c r="D12" s="30">
        <v>600</v>
      </c>
      <c r="E12" s="22"/>
      <c r="F12" s="100"/>
      <c r="G12" s="30">
        <v>800</v>
      </c>
      <c r="H12" s="102"/>
      <c r="I12" s="138"/>
      <c r="J12" s="138"/>
      <c r="K12" s="138"/>
      <c r="L12" s="138"/>
    </row>
    <row r="13" spans="1:12" ht="19.5" customHeight="1">
      <c r="A13" s="6"/>
      <c r="B13" s="12" t="s">
        <v>33</v>
      </c>
      <c r="C13" s="30"/>
      <c r="D13" s="30"/>
      <c r="E13" s="22"/>
      <c r="F13" s="100"/>
      <c r="G13" s="101"/>
      <c r="H13" s="102"/>
      <c r="I13" s="138"/>
      <c r="J13" s="138"/>
      <c r="K13" s="138"/>
      <c r="L13" s="138"/>
    </row>
    <row r="14" spans="1:12" ht="19.5" customHeight="1">
      <c r="A14" s="6"/>
      <c r="B14" s="12" t="s">
        <v>71</v>
      </c>
      <c r="C14" s="30"/>
      <c r="D14" s="30"/>
      <c r="E14" s="22"/>
      <c r="F14" s="100"/>
      <c r="G14" s="101"/>
      <c r="H14" s="102"/>
      <c r="I14" s="138"/>
      <c r="J14" s="138"/>
      <c r="K14" s="138"/>
      <c r="L14" s="138"/>
    </row>
    <row r="15" spans="1:12" ht="19.5" customHeight="1">
      <c r="A15" s="6"/>
      <c r="B15" s="12" t="s">
        <v>144</v>
      </c>
      <c r="C15" s="30"/>
      <c r="D15" s="30"/>
      <c r="E15" s="22"/>
      <c r="F15" s="100"/>
      <c r="G15" s="101"/>
      <c r="H15" s="102"/>
      <c r="I15" s="138"/>
      <c r="J15" s="138"/>
      <c r="K15" s="138"/>
      <c r="L15" s="138"/>
    </row>
    <row r="16" spans="1:12" ht="25.5">
      <c r="A16" s="6"/>
      <c r="B16" s="12" t="s">
        <v>148</v>
      </c>
      <c r="C16" s="30"/>
      <c r="D16" s="30"/>
      <c r="E16" s="22"/>
      <c r="F16" s="100"/>
      <c r="G16" s="101"/>
      <c r="H16" s="102"/>
      <c r="I16" s="138"/>
      <c r="J16" s="138"/>
      <c r="K16" s="138"/>
      <c r="L16" s="138"/>
    </row>
    <row r="17" spans="1:12" ht="19.5" customHeight="1">
      <c r="A17" s="6"/>
      <c r="B17" s="12" t="s">
        <v>85</v>
      </c>
      <c r="C17" s="30"/>
      <c r="D17" s="30"/>
      <c r="E17" s="22"/>
      <c r="F17" s="100"/>
      <c r="G17" s="101"/>
      <c r="H17" s="102"/>
      <c r="I17" s="138"/>
      <c r="J17" s="138"/>
      <c r="K17" s="138"/>
      <c r="L17" s="138"/>
    </row>
    <row r="18" spans="1:12" ht="19.5" customHeight="1">
      <c r="A18" s="6"/>
      <c r="B18" s="12" t="s">
        <v>4</v>
      </c>
      <c r="C18" s="30"/>
      <c r="D18" s="30"/>
      <c r="E18" s="22"/>
      <c r="F18" s="100"/>
      <c r="G18" s="101"/>
      <c r="H18" s="102"/>
      <c r="I18" s="138"/>
      <c r="J18" s="138"/>
      <c r="K18" s="138"/>
      <c r="L18" s="138"/>
    </row>
    <row r="19" spans="1:12" ht="19.5" customHeight="1">
      <c r="A19" s="6"/>
      <c r="B19" s="12" t="s">
        <v>145</v>
      </c>
      <c r="C19" s="30"/>
      <c r="D19" s="30"/>
      <c r="E19" s="22"/>
      <c r="F19" s="100"/>
      <c r="G19" s="101"/>
      <c r="H19" s="102"/>
      <c r="I19" s="138"/>
      <c r="J19" s="138"/>
      <c r="K19" s="138"/>
      <c r="L19" s="138"/>
    </row>
    <row r="20" spans="1:12" ht="19.5" customHeight="1">
      <c r="A20" s="6"/>
      <c r="B20" s="12" t="s">
        <v>109</v>
      </c>
      <c r="C20" s="30"/>
      <c r="D20" s="30"/>
      <c r="E20" s="22"/>
      <c r="F20" s="100"/>
      <c r="G20" s="101">
        <v>1159</v>
      </c>
      <c r="H20" s="102"/>
      <c r="I20" s="138"/>
      <c r="J20" s="138"/>
      <c r="K20" s="138"/>
      <c r="L20" s="138"/>
    </row>
    <row r="21" spans="1:12" ht="25.5" customHeight="1">
      <c r="A21" s="6"/>
      <c r="B21" s="12" t="s">
        <v>58</v>
      </c>
      <c r="C21" s="30"/>
      <c r="D21" s="30"/>
      <c r="E21" s="22"/>
      <c r="F21" s="100"/>
      <c r="G21" s="101">
        <v>360</v>
      </c>
      <c r="H21" s="102"/>
      <c r="I21" s="138"/>
      <c r="J21" s="138"/>
      <c r="K21" s="138"/>
      <c r="L21" s="138"/>
    </row>
    <row r="22" spans="1:12" ht="19.5" customHeight="1">
      <c r="A22" s="6"/>
      <c r="B22" s="12" t="s">
        <v>44</v>
      </c>
      <c r="C22" s="30"/>
      <c r="D22" s="72">
        <v>240</v>
      </c>
      <c r="E22" s="22"/>
      <c r="F22" s="100"/>
      <c r="G22" s="101">
        <v>607</v>
      </c>
      <c r="H22" s="102"/>
      <c r="I22" s="138"/>
      <c r="J22" s="138"/>
      <c r="K22" s="138"/>
      <c r="L22" s="138"/>
    </row>
    <row r="23" spans="1:12" ht="27" customHeight="1">
      <c r="A23" s="6"/>
      <c r="B23" s="12" t="s">
        <v>143</v>
      </c>
      <c r="C23" s="30"/>
      <c r="D23" s="30"/>
      <c r="E23" s="22"/>
      <c r="F23" s="100"/>
      <c r="G23" s="101">
        <v>187</v>
      </c>
      <c r="H23" s="102"/>
      <c r="I23" s="138"/>
      <c r="J23" s="138"/>
      <c r="K23" s="138"/>
      <c r="L23" s="138"/>
    </row>
    <row r="24" spans="1:12" ht="19.5" customHeight="1">
      <c r="A24" s="6"/>
      <c r="B24" s="12" t="s">
        <v>52</v>
      </c>
      <c r="C24" s="30"/>
      <c r="D24" s="30"/>
      <c r="E24" s="22"/>
      <c r="F24" s="100"/>
      <c r="G24" s="101"/>
      <c r="H24" s="102"/>
      <c r="I24" s="138"/>
      <c r="J24" s="138"/>
      <c r="K24" s="138"/>
      <c r="L24" s="138"/>
    </row>
    <row r="25" spans="1:12" ht="19.5" customHeight="1">
      <c r="A25" s="6"/>
      <c r="B25" s="12" t="s">
        <v>56</v>
      </c>
      <c r="C25" s="30"/>
      <c r="D25" s="30"/>
      <c r="E25" s="22"/>
      <c r="F25" s="100"/>
      <c r="G25" s="101"/>
      <c r="H25" s="102"/>
      <c r="I25" s="138"/>
      <c r="J25" s="138"/>
      <c r="K25" s="138"/>
      <c r="L25" s="138"/>
    </row>
    <row r="26" spans="1:12" ht="19.5" customHeight="1">
      <c r="A26" s="6"/>
      <c r="C26" s="30"/>
      <c r="D26" s="30"/>
      <c r="E26" s="22"/>
      <c r="F26" s="100"/>
      <c r="G26" s="101"/>
      <c r="H26" s="102"/>
      <c r="I26" s="138"/>
      <c r="J26" s="138"/>
      <c r="K26" s="138"/>
      <c r="L26" s="138"/>
    </row>
    <row r="27" spans="1:12" ht="19.5" customHeight="1" thickBot="1">
      <c r="A27" s="6"/>
      <c r="B27" s="42" t="s">
        <v>45</v>
      </c>
      <c r="C27" s="30"/>
      <c r="D27" s="30">
        <v>0</v>
      </c>
      <c r="E27" s="22"/>
      <c r="F27" s="103"/>
      <c r="G27" s="104"/>
      <c r="H27" s="105"/>
      <c r="I27" s="138"/>
      <c r="J27" s="138"/>
      <c r="K27" s="138"/>
      <c r="L27" s="138"/>
    </row>
    <row r="28" spans="1:12" s="3" customFormat="1" ht="19.5" customHeight="1" thickBot="1">
      <c r="A28" s="43"/>
      <c r="B28" s="44" t="s">
        <v>7</v>
      </c>
      <c r="C28" s="45"/>
      <c r="D28" s="46">
        <f>SUM(D8:D27)</f>
        <v>53067</v>
      </c>
      <c r="E28" s="46"/>
      <c r="F28" s="120"/>
      <c r="G28" s="46">
        <f t="shared" ref="G28" si="0">SUM(G8:G27)</f>
        <v>61807</v>
      </c>
      <c r="H28" s="99"/>
      <c r="I28" s="139"/>
      <c r="J28" s="139"/>
      <c r="K28" s="139"/>
      <c r="L28" s="139"/>
    </row>
    <row r="29" spans="1:12" s="3" customFormat="1" ht="28.5" customHeight="1">
      <c r="A29" s="15" t="s">
        <v>5</v>
      </c>
      <c r="B29" s="7" t="s">
        <v>6</v>
      </c>
      <c r="C29" s="165"/>
      <c r="D29" s="166"/>
      <c r="E29" s="167"/>
      <c r="F29" s="106"/>
      <c r="G29" s="107"/>
      <c r="H29" s="108"/>
      <c r="I29" s="139"/>
      <c r="J29" s="139"/>
      <c r="K29" s="139"/>
      <c r="L29" s="139"/>
    </row>
    <row r="30" spans="1:12" s="3" customFormat="1" ht="19.5" customHeight="1" thickBot="1">
      <c r="A30" s="6"/>
      <c r="B30" s="13" t="s">
        <v>120</v>
      </c>
      <c r="C30" s="121"/>
      <c r="D30" s="88">
        <v>10449</v>
      </c>
      <c r="E30" s="122"/>
      <c r="F30" s="103"/>
      <c r="G30" s="104">
        <v>11502</v>
      </c>
      <c r="H30" s="105"/>
      <c r="I30" s="139"/>
      <c r="J30" s="139"/>
      <c r="K30" s="139"/>
      <c r="L30" s="139"/>
    </row>
    <row r="31" spans="1:12" ht="19.5" customHeight="1" thickBot="1">
      <c r="A31" s="58"/>
      <c r="B31" s="114" t="s">
        <v>7</v>
      </c>
      <c r="C31" s="115"/>
      <c r="D31" s="46">
        <f>SUM(D30:D30)</f>
        <v>10449</v>
      </c>
      <c r="E31" s="46"/>
      <c r="F31" s="46"/>
      <c r="G31" s="46">
        <f t="shared" ref="G31" si="1">SUM(G30:G30)</f>
        <v>11502</v>
      </c>
      <c r="H31" s="99"/>
      <c r="I31" s="138"/>
      <c r="J31" s="138"/>
      <c r="K31" s="138"/>
      <c r="L31" s="138"/>
    </row>
    <row r="32" spans="1:12" ht="22.15" customHeight="1">
      <c r="A32" s="26" t="s">
        <v>48</v>
      </c>
      <c r="B32" s="27" t="s">
        <v>9</v>
      </c>
      <c r="C32" s="34"/>
      <c r="D32" s="48"/>
      <c r="E32" s="35"/>
      <c r="F32" s="106"/>
      <c r="G32" s="107"/>
      <c r="H32" s="108"/>
      <c r="I32" s="138"/>
      <c r="J32" s="138"/>
      <c r="K32" s="138"/>
      <c r="L32" s="138"/>
    </row>
    <row r="33" spans="1:12" ht="22.15" customHeight="1">
      <c r="A33" s="6"/>
      <c r="B33" s="12" t="s">
        <v>10</v>
      </c>
      <c r="C33" s="29"/>
      <c r="D33" s="36">
        <v>35300</v>
      </c>
      <c r="E33" s="22"/>
      <c r="F33" s="100"/>
      <c r="G33" s="101">
        <f>33500-1714</f>
        <v>31786</v>
      </c>
      <c r="H33" s="102"/>
      <c r="I33" s="138"/>
      <c r="J33" s="138"/>
      <c r="K33" s="138"/>
      <c r="L33" s="138"/>
    </row>
    <row r="34" spans="1:12" ht="22.15" customHeight="1">
      <c r="A34" s="6"/>
      <c r="B34" s="12" t="s">
        <v>74</v>
      </c>
      <c r="C34" s="29"/>
      <c r="D34" s="36">
        <v>1010</v>
      </c>
      <c r="E34" s="22"/>
      <c r="F34" s="100"/>
      <c r="G34" s="101">
        <v>1010</v>
      </c>
      <c r="H34" s="102"/>
      <c r="I34" s="138"/>
      <c r="J34" s="138"/>
      <c r="K34" s="138"/>
      <c r="L34" s="138"/>
    </row>
    <row r="35" spans="1:12" ht="22.15" customHeight="1">
      <c r="A35" s="6"/>
      <c r="B35" s="12" t="s">
        <v>11</v>
      </c>
      <c r="C35" s="29"/>
      <c r="D35" s="30">
        <v>460</v>
      </c>
      <c r="E35" s="22"/>
      <c r="F35" s="100"/>
      <c r="G35" s="101">
        <v>450</v>
      </c>
      <c r="H35" s="102"/>
      <c r="I35" s="138"/>
      <c r="J35" s="138"/>
      <c r="K35" s="138"/>
      <c r="L35" s="138"/>
    </row>
    <row r="36" spans="1:12" ht="22.15" customHeight="1">
      <c r="A36" s="6"/>
      <c r="B36" s="12" t="s">
        <v>42</v>
      </c>
      <c r="C36" s="29"/>
      <c r="D36" s="30">
        <v>150</v>
      </c>
      <c r="E36" s="22"/>
      <c r="F36" s="100"/>
      <c r="G36" s="101">
        <v>100</v>
      </c>
      <c r="H36" s="102"/>
      <c r="I36" s="138"/>
      <c r="J36" s="138"/>
      <c r="K36" s="140"/>
      <c r="L36" s="138"/>
    </row>
    <row r="37" spans="1:12" ht="22.15" customHeight="1">
      <c r="A37" s="6"/>
      <c r="B37" s="12" t="s">
        <v>12</v>
      </c>
      <c r="C37" s="29"/>
      <c r="D37" s="30">
        <v>670</v>
      </c>
      <c r="E37" s="22"/>
      <c r="F37" s="100"/>
      <c r="G37" s="101">
        <v>670</v>
      </c>
      <c r="H37" s="102"/>
      <c r="I37" s="138"/>
      <c r="J37" s="138"/>
      <c r="K37" s="138"/>
      <c r="L37" s="138"/>
    </row>
    <row r="38" spans="1:12" ht="22.15" customHeight="1">
      <c r="A38" s="6"/>
      <c r="B38" s="12" t="s">
        <v>13</v>
      </c>
      <c r="C38" s="29"/>
      <c r="D38" s="30">
        <v>1000</v>
      </c>
      <c r="E38" s="22"/>
      <c r="F38" s="100"/>
      <c r="G38" s="101">
        <v>760</v>
      </c>
      <c r="H38" s="102"/>
      <c r="I38" s="138"/>
      <c r="J38" s="138"/>
      <c r="K38" s="138"/>
      <c r="L38" s="138"/>
    </row>
    <row r="39" spans="1:12" ht="22.15" customHeight="1">
      <c r="A39" s="6"/>
      <c r="B39" s="12" t="s">
        <v>14</v>
      </c>
      <c r="C39" s="29"/>
      <c r="D39" s="30">
        <v>425</v>
      </c>
      <c r="E39" s="22"/>
      <c r="F39" s="100"/>
      <c r="G39" s="101">
        <v>425</v>
      </c>
      <c r="H39" s="102"/>
      <c r="I39" s="138"/>
      <c r="J39" s="138"/>
      <c r="K39" s="140"/>
      <c r="L39" s="138"/>
    </row>
    <row r="40" spans="1:12" ht="22.15" customHeight="1">
      <c r="A40" s="6"/>
      <c r="B40" s="12" t="s">
        <v>53</v>
      </c>
      <c r="C40" s="29"/>
      <c r="D40" s="30">
        <v>1931</v>
      </c>
      <c r="E40" s="22"/>
      <c r="F40" s="100"/>
      <c r="G40" s="101">
        <v>1931</v>
      </c>
      <c r="H40" s="102"/>
      <c r="I40" s="138"/>
      <c r="J40" s="138"/>
      <c r="K40" s="138"/>
      <c r="L40" s="138"/>
    </row>
    <row r="41" spans="1:12" ht="22.15" customHeight="1">
      <c r="A41" s="6"/>
      <c r="B41" s="12" t="s">
        <v>54</v>
      </c>
      <c r="C41" s="29"/>
      <c r="D41" s="30">
        <v>275</v>
      </c>
      <c r="E41" s="22"/>
      <c r="F41" s="100"/>
      <c r="G41" s="101">
        <v>275</v>
      </c>
      <c r="H41" s="102"/>
      <c r="I41" s="138"/>
      <c r="J41" s="138"/>
      <c r="K41" s="138"/>
      <c r="L41" s="138"/>
    </row>
    <row r="42" spans="1:12" ht="22.15" customHeight="1">
      <c r="A42" s="6"/>
      <c r="B42" s="12" t="s">
        <v>15</v>
      </c>
      <c r="C42" s="29"/>
      <c r="D42" s="30">
        <v>295</v>
      </c>
      <c r="E42" s="22"/>
      <c r="F42" s="100"/>
      <c r="G42" s="101">
        <v>335</v>
      </c>
      <c r="H42" s="102"/>
      <c r="I42" s="138"/>
      <c r="J42" s="138"/>
      <c r="K42" s="138"/>
      <c r="L42" s="138"/>
    </row>
    <row r="43" spans="1:12" ht="22.15" customHeight="1">
      <c r="A43" s="6"/>
      <c r="B43" s="12" t="s">
        <v>55</v>
      </c>
      <c r="C43" s="29"/>
      <c r="D43" s="30">
        <v>126</v>
      </c>
      <c r="E43" s="22"/>
      <c r="F43" s="100"/>
      <c r="G43" s="101">
        <v>176</v>
      </c>
      <c r="H43" s="102"/>
      <c r="I43" s="138"/>
      <c r="J43" s="138"/>
      <c r="K43" s="138"/>
      <c r="L43" s="138"/>
    </row>
    <row r="44" spans="1:12" ht="22.15" customHeight="1">
      <c r="A44" s="6"/>
      <c r="B44" s="12" t="s">
        <v>16</v>
      </c>
      <c r="C44" s="29"/>
      <c r="D44" s="30"/>
      <c r="E44" s="37"/>
      <c r="F44" s="100"/>
      <c r="G44" s="101"/>
      <c r="H44" s="102"/>
      <c r="I44" s="138"/>
      <c r="J44" s="138"/>
      <c r="K44" s="138"/>
      <c r="L44" s="138"/>
    </row>
    <row r="45" spans="1:12" ht="22.15" customHeight="1">
      <c r="A45" s="6"/>
      <c r="B45" s="12" t="s">
        <v>122</v>
      </c>
      <c r="C45" s="29"/>
      <c r="D45" s="30">
        <v>100</v>
      </c>
      <c r="E45" s="37"/>
      <c r="F45" s="100"/>
      <c r="G45" s="101">
        <v>100</v>
      </c>
      <c r="H45" s="102"/>
      <c r="I45" s="138"/>
      <c r="J45" s="138"/>
      <c r="K45" s="138"/>
      <c r="L45" s="138"/>
    </row>
    <row r="46" spans="1:12" ht="22.15" customHeight="1">
      <c r="A46" s="6"/>
      <c r="B46" s="12" t="s">
        <v>121</v>
      </c>
      <c r="C46" s="29"/>
      <c r="D46" s="30">
        <v>260</v>
      </c>
      <c r="E46" s="22"/>
      <c r="F46" s="100"/>
      <c r="G46" s="101">
        <v>130</v>
      </c>
      <c r="H46" s="102"/>
      <c r="I46" s="138"/>
      <c r="J46" s="138"/>
      <c r="K46" s="138"/>
      <c r="L46" s="138"/>
    </row>
    <row r="47" spans="1:12" ht="22.15" customHeight="1">
      <c r="A47" s="6"/>
      <c r="B47" s="12" t="s">
        <v>18</v>
      </c>
      <c r="C47" s="29"/>
      <c r="D47" s="30">
        <v>85</v>
      </c>
      <c r="E47" s="22"/>
      <c r="F47" s="100"/>
      <c r="G47" s="101">
        <v>45</v>
      </c>
      <c r="H47" s="102"/>
      <c r="I47" s="138"/>
      <c r="J47" s="138"/>
      <c r="K47" s="138"/>
      <c r="L47" s="138"/>
    </row>
    <row r="48" spans="1:12" ht="22.15" customHeight="1">
      <c r="A48" s="6"/>
      <c r="B48" s="12" t="s">
        <v>19</v>
      </c>
      <c r="C48" s="29"/>
      <c r="D48" s="30">
        <v>2750</v>
      </c>
      <c r="E48" s="22"/>
      <c r="F48" s="100"/>
      <c r="G48" s="101">
        <v>3092</v>
      </c>
      <c r="H48" s="102"/>
      <c r="I48" s="138"/>
      <c r="J48" s="138"/>
      <c r="K48" s="138"/>
      <c r="L48" s="138"/>
    </row>
    <row r="49" spans="1:12" ht="22.15" customHeight="1">
      <c r="A49" s="6"/>
      <c r="B49" s="12" t="s">
        <v>20</v>
      </c>
      <c r="C49" s="29"/>
      <c r="D49" s="30">
        <v>473</v>
      </c>
      <c r="E49" s="22"/>
      <c r="F49" s="100"/>
      <c r="G49" s="101">
        <f>475*1.2</f>
        <v>570</v>
      </c>
      <c r="H49" s="102"/>
      <c r="I49" s="138"/>
      <c r="J49" s="138"/>
      <c r="K49" s="138"/>
      <c r="L49" s="138"/>
    </row>
    <row r="50" spans="1:12" ht="22.15" customHeight="1">
      <c r="A50" s="6"/>
      <c r="B50" s="12" t="s">
        <v>21</v>
      </c>
      <c r="C50" s="29"/>
      <c r="D50" s="30">
        <v>775</v>
      </c>
      <c r="E50" s="22"/>
      <c r="F50" s="100"/>
      <c r="G50" s="101">
        <f>775*1.2</f>
        <v>930</v>
      </c>
      <c r="H50" s="102"/>
      <c r="I50" s="138"/>
      <c r="J50" s="138"/>
      <c r="K50" s="138"/>
      <c r="L50" s="138"/>
    </row>
    <row r="51" spans="1:12" ht="22.15" customHeight="1">
      <c r="A51" s="6"/>
      <c r="B51" s="12" t="s">
        <v>38</v>
      </c>
      <c r="C51" s="29"/>
      <c r="D51" s="30">
        <v>2400</v>
      </c>
      <c r="E51" s="22"/>
      <c r="F51" s="100"/>
      <c r="G51" s="101">
        <v>3475</v>
      </c>
      <c r="H51" s="102"/>
      <c r="I51" s="138"/>
      <c r="J51" s="138"/>
      <c r="K51" s="138"/>
      <c r="L51" s="138"/>
    </row>
    <row r="52" spans="1:12" ht="22.15" customHeight="1">
      <c r="A52" s="6"/>
      <c r="B52" s="12" t="s">
        <v>22</v>
      </c>
      <c r="C52" s="29"/>
      <c r="D52" s="30">
        <v>1465</v>
      </c>
      <c r="E52" s="22"/>
      <c r="F52" s="100"/>
      <c r="G52" s="101">
        <f>730+353</f>
        <v>1083</v>
      </c>
      <c r="H52" s="102"/>
      <c r="I52" s="138"/>
      <c r="J52" s="138"/>
      <c r="K52" s="138"/>
      <c r="L52" s="138"/>
    </row>
    <row r="53" spans="1:12" ht="22.15" customHeight="1">
      <c r="A53" s="6"/>
      <c r="B53" s="12" t="s">
        <v>124</v>
      </c>
      <c r="C53" s="29"/>
      <c r="D53" s="30">
        <v>700</v>
      </c>
      <c r="E53" s="22"/>
      <c r="F53" s="100"/>
      <c r="G53" s="101">
        <v>350</v>
      </c>
      <c r="H53" s="102"/>
      <c r="I53" s="138"/>
      <c r="J53" s="138"/>
      <c r="K53" s="138"/>
      <c r="L53" s="138"/>
    </row>
    <row r="54" spans="1:12" ht="22.15" customHeight="1">
      <c r="A54" s="6"/>
      <c r="B54" s="12" t="s">
        <v>123</v>
      </c>
      <c r="C54" s="29"/>
      <c r="D54" s="30">
        <v>4255</v>
      </c>
      <c r="E54" s="22"/>
      <c r="F54" s="100"/>
      <c r="G54" s="101">
        <v>4241</v>
      </c>
      <c r="H54" s="102"/>
      <c r="I54" s="138"/>
      <c r="J54" s="138"/>
      <c r="K54" s="138"/>
      <c r="L54" s="138"/>
    </row>
    <row r="55" spans="1:12" ht="22.15" customHeight="1">
      <c r="A55" s="6"/>
      <c r="B55" s="12" t="s">
        <v>75</v>
      </c>
      <c r="C55" s="29"/>
      <c r="D55" s="30">
        <v>300</v>
      </c>
      <c r="E55" s="22"/>
      <c r="F55" s="100"/>
      <c r="G55" s="101">
        <v>150</v>
      </c>
      <c r="H55" s="102"/>
      <c r="I55" s="138"/>
      <c r="J55" s="138"/>
      <c r="K55" s="138"/>
      <c r="L55" s="138"/>
    </row>
    <row r="56" spans="1:12" ht="22.15" customHeight="1">
      <c r="A56" s="6"/>
      <c r="B56" s="12" t="s">
        <v>86</v>
      </c>
      <c r="C56" s="29"/>
      <c r="D56" s="30">
        <v>2050</v>
      </c>
      <c r="E56" s="22"/>
      <c r="F56" s="100"/>
      <c r="G56" s="101">
        <v>14674</v>
      </c>
      <c r="H56" s="102"/>
      <c r="I56" s="138"/>
      <c r="J56" s="138"/>
      <c r="K56" s="138"/>
      <c r="L56" s="138"/>
    </row>
    <row r="57" spans="1:12" ht="22.15" customHeight="1">
      <c r="A57" s="6"/>
      <c r="B57" s="12" t="s">
        <v>41</v>
      </c>
      <c r="C57" s="29"/>
      <c r="D57" s="30">
        <v>9950</v>
      </c>
      <c r="E57" s="22"/>
      <c r="F57" s="100"/>
      <c r="G57" s="101">
        <v>13193</v>
      </c>
      <c r="H57" s="102"/>
      <c r="I57" s="138"/>
      <c r="J57" s="138"/>
      <c r="K57" s="138"/>
      <c r="L57" s="138"/>
    </row>
    <row r="58" spans="1:12" ht="22.15" customHeight="1">
      <c r="A58" s="6"/>
      <c r="B58" s="12" t="s">
        <v>78</v>
      </c>
      <c r="C58" s="29"/>
      <c r="D58" s="30"/>
      <c r="E58" s="22"/>
      <c r="F58" s="100"/>
      <c r="G58" s="101">
        <v>1895</v>
      </c>
      <c r="H58" s="102"/>
      <c r="I58" s="138"/>
      <c r="J58" s="138"/>
      <c r="K58" s="138"/>
      <c r="L58" s="138"/>
    </row>
    <row r="59" spans="1:12" ht="22.15" customHeight="1">
      <c r="A59" s="6"/>
      <c r="B59" s="12" t="s">
        <v>23</v>
      </c>
      <c r="C59" s="29"/>
      <c r="D59" s="30">
        <v>150</v>
      </c>
      <c r="E59" s="22"/>
      <c r="F59" s="100"/>
      <c r="G59" s="101">
        <v>150</v>
      </c>
      <c r="H59" s="102"/>
      <c r="I59" s="138"/>
      <c r="J59" s="138"/>
      <c r="K59" s="138"/>
      <c r="L59" s="138"/>
    </row>
    <row r="60" spans="1:12" ht="22.15" customHeight="1">
      <c r="A60" s="6"/>
      <c r="B60" s="12" t="s">
        <v>24</v>
      </c>
      <c r="C60" s="29"/>
      <c r="D60" s="30"/>
      <c r="E60" s="22"/>
      <c r="F60" s="100"/>
      <c r="G60" s="101"/>
      <c r="H60" s="102"/>
      <c r="I60" s="138"/>
      <c r="J60" s="138"/>
      <c r="K60" s="138"/>
      <c r="L60" s="138"/>
    </row>
    <row r="61" spans="1:12" ht="22.15" customHeight="1">
      <c r="A61" s="6"/>
      <c r="B61" s="12" t="s">
        <v>160</v>
      </c>
      <c r="C61" s="29"/>
      <c r="D61" s="30"/>
      <c r="E61" s="22"/>
      <c r="F61" s="100"/>
      <c r="G61" s="151">
        <v>100</v>
      </c>
      <c r="H61" s="102"/>
      <c r="I61" s="152"/>
      <c r="J61" s="138"/>
      <c r="K61" s="138"/>
      <c r="L61" s="138"/>
    </row>
    <row r="62" spans="1:12" ht="22.15" customHeight="1">
      <c r="A62" s="6"/>
      <c r="B62" s="12" t="s">
        <v>25</v>
      </c>
      <c r="C62" s="29"/>
      <c r="D62" s="30">
        <v>270</v>
      </c>
      <c r="E62" s="22"/>
      <c r="F62" s="100"/>
      <c r="G62" s="101">
        <v>310</v>
      </c>
      <c r="H62" s="102"/>
      <c r="I62" s="138"/>
      <c r="J62" s="138"/>
      <c r="K62" s="138"/>
      <c r="L62" s="138"/>
    </row>
    <row r="63" spans="1:12" ht="22.15" customHeight="1">
      <c r="A63" s="6"/>
      <c r="B63" s="12" t="s">
        <v>118</v>
      </c>
      <c r="C63" s="29"/>
      <c r="D63" s="30">
        <v>111</v>
      </c>
      <c r="E63" s="22"/>
      <c r="F63" s="100"/>
      <c r="G63" s="101">
        <v>0</v>
      </c>
      <c r="H63" s="102"/>
      <c r="I63" s="138"/>
      <c r="J63" s="138"/>
      <c r="K63" s="138"/>
      <c r="L63" s="138"/>
    </row>
    <row r="64" spans="1:12" ht="22.15" customHeight="1">
      <c r="A64" s="6"/>
      <c r="B64" s="12" t="s">
        <v>51</v>
      </c>
      <c r="C64" s="29"/>
      <c r="D64" s="30"/>
      <c r="E64" s="22"/>
      <c r="F64" s="100"/>
      <c r="G64" s="101"/>
      <c r="H64" s="102"/>
      <c r="I64" s="138"/>
      <c r="J64" s="138"/>
      <c r="K64" s="138"/>
      <c r="L64" s="138"/>
    </row>
    <row r="65" spans="1:12" ht="22.15" customHeight="1">
      <c r="A65" s="6"/>
      <c r="B65" s="12" t="s">
        <v>57</v>
      </c>
      <c r="C65" s="29"/>
      <c r="D65" s="30"/>
      <c r="E65" s="22"/>
      <c r="F65" s="100"/>
      <c r="G65" s="101"/>
      <c r="H65" s="102"/>
      <c r="I65" s="138"/>
      <c r="J65" s="138"/>
      <c r="K65" s="138"/>
      <c r="L65" s="138"/>
    </row>
    <row r="66" spans="1:12" ht="22.15" customHeight="1" thickBot="1">
      <c r="A66" s="6"/>
      <c r="B66" s="12" t="s">
        <v>61</v>
      </c>
      <c r="C66" s="60"/>
      <c r="D66" s="36"/>
      <c r="E66" s="25"/>
      <c r="F66" s="103"/>
      <c r="G66" s="104"/>
      <c r="H66" s="105"/>
    </row>
    <row r="67" spans="1:12" ht="22.15" customHeight="1" thickBot="1">
      <c r="A67" s="28"/>
      <c r="B67" s="109" t="s">
        <v>27</v>
      </c>
      <c r="C67" s="110"/>
      <c r="D67" s="46">
        <f>SUM(D32:D66)</f>
        <v>67736</v>
      </c>
      <c r="E67" s="46"/>
      <c r="F67" s="46"/>
      <c r="G67" s="46">
        <f>SUM(G32:G66)</f>
        <v>82406</v>
      </c>
      <c r="H67" s="99"/>
    </row>
    <row r="68" spans="1:12" ht="30" customHeight="1">
      <c r="A68" s="9" t="s">
        <v>28</v>
      </c>
      <c r="B68" s="7" t="s">
        <v>29</v>
      </c>
      <c r="C68" s="34"/>
      <c r="D68" s="48"/>
      <c r="E68" s="35"/>
      <c r="F68" s="106"/>
      <c r="G68" s="107"/>
      <c r="H68" s="108"/>
    </row>
    <row r="69" spans="1:12" ht="21" customHeight="1">
      <c r="A69" s="8"/>
      <c r="B69" s="12" t="s">
        <v>65</v>
      </c>
      <c r="C69" s="39"/>
      <c r="D69" s="30">
        <v>0</v>
      </c>
      <c r="E69" s="22"/>
      <c r="F69" s="100"/>
      <c r="G69" s="101">
        <v>0</v>
      </c>
      <c r="H69" s="102"/>
    </row>
    <row r="70" spans="1:12" ht="21" customHeight="1">
      <c r="A70" s="8"/>
      <c r="B70" s="42" t="s">
        <v>76</v>
      </c>
      <c r="C70" s="39"/>
      <c r="D70" s="30"/>
      <c r="E70" s="22"/>
      <c r="F70" s="100"/>
      <c r="G70" s="101">
        <v>0</v>
      </c>
      <c r="H70" s="102"/>
    </row>
    <row r="71" spans="1:12" ht="21" customHeight="1">
      <c r="A71" s="8"/>
      <c r="B71" s="42" t="s">
        <v>63</v>
      </c>
      <c r="C71" s="39"/>
      <c r="D71" s="72">
        <v>0</v>
      </c>
      <c r="E71" s="22"/>
      <c r="F71" s="100"/>
      <c r="G71" s="101">
        <v>0</v>
      </c>
      <c r="H71" s="102"/>
    </row>
    <row r="72" spans="1:12" ht="21" customHeight="1">
      <c r="A72" s="8"/>
      <c r="B72" s="12" t="s">
        <v>43</v>
      </c>
      <c r="C72" s="39"/>
      <c r="D72" s="30">
        <v>0</v>
      </c>
      <c r="E72" s="22"/>
      <c r="F72" s="100"/>
      <c r="G72" s="101">
        <v>0</v>
      </c>
      <c r="H72" s="102"/>
    </row>
    <row r="73" spans="1:12" ht="21" customHeight="1">
      <c r="A73" s="8"/>
      <c r="B73" s="12" t="s">
        <v>39</v>
      </c>
      <c r="C73" s="39"/>
      <c r="D73" s="30">
        <v>0</v>
      </c>
      <c r="E73" s="22"/>
      <c r="F73" s="100"/>
      <c r="G73" s="101">
        <v>0</v>
      </c>
      <c r="H73" s="102"/>
    </row>
    <row r="74" spans="1:12" ht="21" customHeight="1" thickBot="1">
      <c r="A74" s="50"/>
      <c r="B74" s="42" t="s">
        <v>119</v>
      </c>
      <c r="C74" s="51"/>
      <c r="D74" s="36">
        <v>21</v>
      </c>
      <c r="E74" s="25"/>
      <c r="F74" s="100"/>
      <c r="G74" s="101">
        <v>21</v>
      </c>
      <c r="H74" s="102"/>
    </row>
    <row r="75" spans="1:12" ht="19.5" customHeight="1" thickBot="1">
      <c r="A75" s="52"/>
      <c r="B75" s="44" t="s">
        <v>27</v>
      </c>
      <c r="C75" s="53"/>
      <c r="D75" s="54">
        <f>SUM(D68:D74)</f>
        <v>21</v>
      </c>
      <c r="E75" s="55"/>
      <c r="F75" s="53"/>
      <c r="G75" s="54">
        <f>SUM(G68:G74)</f>
        <v>21</v>
      </c>
      <c r="H75" s="55"/>
    </row>
    <row r="76" spans="1:12" ht="21.95" customHeight="1">
      <c r="A76" s="74"/>
      <c r="B76" s="75"/>
      <c r="C76" s="76"/>
      <c r="D76" s="77"/>
      <c r="E76" s="77"/>
      <c r="F76" s="100"/>
      <c r="G76" s="101" t="s">
        <v>141</v>
      </c>
      <c r="H76" s="102"/>
    </row>
    <row r="77" spans="1:12" ht="30" customHeight="1">
      <c r="A77" s="73" t="s">
        <v>149</v>
      </c>
      <c r="B77" s="27" t="s">
        <v>32</v>
      </c>
      <c r="C77" s="34"/>
      <c r="D77" s="48"/>
      <c r="E77" s="35"/>
      <c r="F77" s="100"/>
      <c r="G77" s="101"/>
      <c r="H77" s="102"/>
    </row>
    <row r="78" spans="1:12" ht="28.5" customHeight="1">
      <c r="A78" s="8"/>
      <c r="B78" s="12" t="s">
        <v>151</v>
      </c>
      <c r="C78" s="30"/>
      <c r="D78" s="30">
        <v>457</v>
      </c>
      <c r="E78" s="22"/>
      <c r="F78" s="100"/>
      <c r="G78" s="101">
        <v>405</v>
      </c>
      <c r="H78" s="102"/>
    </row>
    <row r="79" spans="1:12" ht="28.5" customHeight="1">
      <c r="A79" s="8"/>
      <c r="B79" s="123" t="s">
        <v>152</v>
      </c>
      <c r="C79" s="30"/>
      <c r="D79" s="30">
        <v>124</v>
      </c>
      <c r="E79" s="22"/>
      <c r="F79" s="100"/>
      <c r="G79" s="101">
        <v>124</v>
      </c>
      <c r="H79" s="102"/>
    </row>
    <row r="80" spans="1:12" ht="28.5" customHeight="1">
      <c r="A80" s="8"/>
      <c r="B80" s="123" t="s">
        <v>153</v>
      </c>
      <c r="C80" s="30"/>
      <c r="D80" s="30">
        <v>0</v>
      </c>
      <c r="E80" s="22"/>
      <c r="F80" s="100"/>
      <c r="G80" s="101"/>
      <c r="H80" s="102"/>
    </row>
    <row r="81" spans="1:8" ht="28.5" customHeight="1">
      <c r="A81" s="8"/>
      <c r="B81" s="123" t="s">
        <v>154</v>
      </c>
      <c r="C81" s="30"/>
      <c r="D81" s="30">
        <v>0</v>
      </c>
      <c r="E81" s="22"/>
      <c r="F81" s="100"/>
      <c r="G81" s="101"/>
      <c r="H81" s="102"/>
    </row>
    <row r="82" spans="1:8" ht="21.75" customHeight="1">
      <c r="A82" s="8"/>
      <c r="B82" s="14" t="s">
        <v>66</v>
      </c>
      <c r="C82" s="30"/>
      <c r="D82" s="30">
        <v>0</v>
      </c>
      <c r="E82" s="22"/>
      <c r="F82" s="100"/>
      <c r="G82" s="101">
        <v>0</v>
      </c>
      <c r="H82" s="102"/>
    </row>
    <row r="83" spans="1:8" ht="21.75" customHeight="1" thickBot="1">
      <c r="A83" s="50"/>
      <c r="B83" s="59" t="s">
        <v>69</v>
      </c>
      <c r="C83" s="36"/>
      <c r="D83" s="36">
        <v>0</v>
      </c>
      <c r="E83" s="25"/>
      <c r="F83" s="103"/>
      <c r="G83" s="104">
        <v>0</v>
      </c>
      <c r="H83" s="105"/>
    </row>
    <row r="84" spans="1:8" ht="21" customHeight="1" thickBot="1">
      <c r="A84" s="52"/>
      <c r="B84" s="129" t="s">
        <v>27</v>
      </c>
      <c r="C84" s="127"/>
      <c r="D84" s="54">
        <f>SUM(D78:D83)</f>
        <v>581</v>
      </c>
      <c r="E84" s="55"/>
      <c r="F84" s="127"/>
      <c r="G84" s="54">
        <f t="shared" ref="G84" si="2">SUM(G78:G83)</f>
        <v>529</v>
      </c>
      <c r="H84" s="99"/>
    </row>
    <row r="85" spans="1:8" ht="21.75" customHeight="1">
      <c r="A85" s="17" t="s">
        <v>150</v>
      </c>
      <c r="B85" s="10" t="s">
        <v>35</v>
      </c>
      <c r="C85" s="34"/>
      <c r="D85" s="48"/>
      <c r="E85" s="35"/>
      <c r="F85" s="106"/>
      <c r="G85" s="107"/>
      <c r="H85" s="108"/>
    </row>
    <row r="86" spans="1:8" ht="27.75" customHeight="1" thickBot="1">
      <c r="A86" s="66"/>
      <c r="B86" s="59" t="s">
        <v>70</v>
      </c>
      <c r="C86" s="60"/>
      <c r="D86" s="36"/>
      <c r="E86" s="25"/>
      <c r="F86" s="103"/>
      <c r="G86" s="104"/>
      <c r="H86" s="105"/>
    </row>
    <row r="87" spans="1:8" ht="21" customHeight="1" thickBot="1">
      <c r="A87" s="68"/>
      <c r="B87" s="128" t="s">
        <v>7</v>
      </c>
      <c r="C87" s="127"/>
      <c r="D87" s="54">
        <f>SUM(D86:D86)</f>
        <v>0</v>
      </c>
      <c r="E87" s="55"/>
      <c r="F87" s="127"/>
      <c r="G87" s="54">
        <f t="shared" ref="G87" si="3">SUM(G86:G86)</f>
        <v>0</v>
      </c>
      <c r="H87" s="99"/>
    </row>
    <row r="88" spans="1:8" ht="30" customHeight="1">
      <c r="A88" s="15" t="s">
        <v>49</v>
      </c>
      <c r="B88" s="11" t="s">
        <v>30</v>
      </c>
      <c r="C88" s="38"/>
      <c r="D88" s="30"/>
      <c r="E88" s="22"/>
      <c r="F88" s="106"/>
      <c r="G88" s="107"/>
      <c r="H88" s="108"/>
    </row>
    <row r="89" spans="1:8" ht="18.95" customHeight="1" thickBot="1">
      <c r="A89" s="50"/>
      <c r="B89" s="42" t="s">
        <v>31</v>
      </c>
      <c r="C89" s="60"/>
      <c r="D89" s="36">
        <v>0</v>
      </c>
      <c r="E89" s="25"/>
      <c r="F89" s="103"/>
      <c r="G89" s="104"/>
      <c r="H89" s="105"/>
    </row>
    <row r="90" spans="1:8" ht="19.5" customHeight="1" thickBot="1">
      <c r="A90" s="18"/>
      <c r="B90" s="126" t="s">
        <v>46</v>
      </c>
      <c r="C90" s="127"/>
      <c r="D90" s="54">
        <f>SUM(D89:D89)</f>
        <v>0</v>
      </c>
      <c r="E90" s="55"/>
      <c r="F90" s="127"/>
      <c r="G90" s="54">
        <f t="shared" ref="G90" si="4">SUM(G89:G89)</f>
        <v>0</v>
      </c>
      <c r="H90" s="99"/>
    </row>
    <row r="91" spans="1:8" s="1" customFormat="1" ht="17.100000000000001" customHeight="1" thickBot="1">
      <c r="A91" s="61"/>
      <c r="B91" s="62"/>
      <c r="C91" s="63"/>
      <c r="D91" s="64"/>
      <c r="E91" s="65"/>
      <c r="F91" s="111"/>
      <c r="H91" s="112"/>
    </row>
    <row r="92" spans="1:8" ht="19.5" customHeight="1" thickBot="1">
      <c r="A92" s="18"/>
      <c r="B92" s="124" t="s">
        <v>47</v>
      </c>
      <c r="C92" s="125"/>
      <c r="D92" s="40">
        <f>D28+D31+D67+D75+D87+D90+D84</f>
        <v>131854</v>
      </c>
      <c r="E92" s="20"/>
      <c r="F92" s="125"/>
      <c r="G92" s="40">
        <f t="shared" ref="G92" si="5">G28+G31+G67+G75+G87+G90+G84</f>
        <v>156265</v>
      </c>
      <c r="H92" s="99"/>
    </row>
    <row r="93" spans="1:8" ht="16.5" customHeight="1">
      <c r="A93" s="1"/>
      <c r="B93" s="2"/>
      <c r="C93" s="16"/>
    </row>
    <row r="94" spans="1:8" ht="21.75" customHeight="1">
      <c r="A94" s="1"/>
      <c r="B94" s="2"/>
    </row>
    <row r="95" spans="1:8" ht="33" customHeight="1">
      <c r="A95" s="1"/>
      <c r="B95" s="2" t="s">
        <v>141</v>
      </c>
    </row>
    <row r="96" spans="1:8" ht="18" customHeight="1">
      <c r="A96" s="1"/>
      <c r="B96" s="2"/>
    </row>
    <row r="97" spans="1:2" ht="18" customHeight="1">
      <c r="A97" s="1"/>
      <c r="B97" s="2"/>
    </row>
    <row r="98" spans="1:2" ht="18" customHeight="1">
      <c r="A98" s="1"/>
      <c r="B98" s="2"/>
    </row>
  </sheetData>
  <mergeCells count="10">
    <mergeCell ref="C29:E29"/>
    <mergeCell ref="C7:E7"/>
    <mergeCell ref="A4:B5"/>
    <mergeCell ref="A7:B7"/>
    <mergeCell ref="A6:E6"/>
    <mergeCell ref="A2:H2"/>
    <mergeCell ref="F4:H5"/>
    <mergeCell ref="F6:H6"/>
    <mergeCell ref="A3:E3"/>
    <mergeCell ref="C4:E5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5" fitToHeight="0" orientation="portrait" horizontalDpi="4294967292" r:id="rId1"/>
  <headerFooter alignWithMargins="0">
    <oddHeader xml:space="preserve">&amp;R5. melléklet a 2/2019. (II.15.) Ör. rendelethez. </oddHeader>
    <oddFooter>&amp;R&amp;P</oddFooter>
  </headerFooter>
  <rowBreaks count="1" manualBreakCount="1">
    <brk id="3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1"/>
  <sheetViews>
    <sheetView tabSelected="1" view="pageLayout" topLeftCell="A28" zoomScaleNormal="100" zoomScaleSheetLayoutView="100" workbookViewId="0">
      <selection activeCell="G40" sqref="G40"/>
    </sheetView>
  </sheetViews>
  <sheetFormatPr defaultRowHeight="12.75"/>
  <cols>
    <col min="1" max="1" width="4.7109375" customWidth="1"/>
    <col min="2" max="2" width="58.42578125" customWidth="1"/>
    <col min="3" max="3" width="3.42578125" customWidth="1"/>
    <col min="4" max="4" width="10.7109375" style="24" customWidth="1"/>
    <col min="5" max="5" width="3.28515625" style="24" customWidth="1"/>
    <col min="6" max="6" width="4.85546875" customWidth="1"/>
    <col min="7" max="7" width="10.28515625" customWidth="1"/>
    <col min="8" max="8" width="5.42578125" customWidth="1"/>
  </cols>
  <sheetData>
    <row r="1" spans="1:9" s="1" customFormat="1" ht="12.75" hidden="1" customHeight="1">
      <c r="A1" s="4"/>
      <c r="B1" s="5"/>
      <c r="D1" s="23"/>
      <c r="E1" s="23"/>
    </row>
    <row r="2" spans="1:9" s="1" customFormat="1" ht="39.950000000000003" customHeight="1">
      <c r="A2" s="153" t="s">
        <v>170</v>
      </c>
      <c r="B2" s="153"/>
      <c r="C2" s="153"/>
      <c r="D2" s="153"/>
      <c r="E2" s="153"/>
      <c r="F2" s="21"/>
    </row>
    <row r="3" spans="1:9" ht="15.75" customHeight="1" thickBot="1">
      <c r="A3" s="192" t="s">
        <v>37</v>
      </c>
      <c r="B3" s="192"/>
      <c r="C3" s="192"/>
      <c r="D3" s="192"/>
      <c r="E3" s="192"/>
    </row>
    <row r="4" spans="1:9" ht="16.899999999999999" customHeight="1">
      <c r="A4" s="168" t="s">
        <v>0</v>
      </c>
      <c r="B4" s="169"/>
      <c r="C4" s="172" t="s">
        <v>156</v>
      </c>
      <c r="D4" s="173"/>
      <c r="E4" s="174"/>
      <c r="F4" s="183" t="s">
        <v>157</v>
      </c>
      <c r="G4" s="184"/>
      <c r="H4" s="185"/>
    </row>
    <row r="5" spans="1:9" ht="33.75" customHeight="1" thickBot="1">
      <c r="A5" s="170"/>
      <c r="B5" s="171"/>
      <c r="C5" s="175"/>
      <c r="D5" s="176"/>
      <c r="E5" s="177"/>
      <c r="F5" s="186"/>
      <c r="G5" s="187"/>
      <c r="H5" s="188"/>
    </row>
    <row r="6" spans="1:9" ht="16.899999999999999" customHeight="1" thickBot="1">
      <c r="A6" s="161"/>
      <c r="B6" s="193"/>
      <c r="C6" s="193"/>
      <c r="D6" s="193"/>
      <c r="E6" s="194"/>
      <c r="F6" s="189"/>
      <c r="G6" s="190"/>
      <c r="H6" s="191"/>
    </row>
    <row r="7" spans="1:9" ht="20.100000000000001" customHeight="1">
      <c r="A7" s="178" t="s">
        <v>1</v>
      </c>
      <c r="B7" s="179"/>
      <c r="C7" s="180"/>
      <c r="D7" s="181"/>
      <c r="E7" s="182"/>
      <c r="I7" s="138"/>
    </row>
    <row r="8" spans="1:9" ht="19.5" customHeight="1">
      <c r="A8" s="6"/>
      <c r="B8" s="12" t="s">
        <v>2</v>
      </c>
      <c r="C8" s="30"/>
      <c r="D8" s="30">
        <v>48211</v>
      </c>
      <c r="E8" s="22"/>
      <c r="F8" s="100"/>
      <c r="G8" s="30">
        <v>48211</v>
      </c>
      <c r="H8" s="102"/>
      <c r="I8" s="138"/>
    </row>
    <row r="9" spans="1:9" ht="19.5" customHeight="1">
      <c r="A9" s="6"/>
      <c r="B9" s="12" t="s">
        <v>155</v>
      </c>
      <c r="C9" s="30"/>
      <c r="D9" s="30">
        <v>1777</v>
      </c>
      <c r="E9" s="22"/>
      <c r="F9" s="100"/>
      <c r="G9" s="116">
        <f>1777+450</f>
        <v>2227</v>
      </c>
      <c r="H9" s="102"/>
      <c r="I9" s="138"/>
    </row>
    <row r="10" spans="1:9" ht="19.5" customHeight="1">
      <c r="A10" s="6"/>
      <c r="B10" s="12" t="s">
        <v>40</v>
      </c>
      <c r="C10" s="30"/>
      <c r="D10" s="30"/>
      <c r="E10" s="22"/>
      <c r="F10" s="100"/>
      <c r="G10" s="116"/>
      <c r="H10" s="102"/>
      <c r="I10" s="138"/>
    </row>
    <row r="11" spans="1:9" ht="19.5" customHeight="1">
      <c r="A11" s="6"/>
      <c r="B11" s="12" t="s">
        <v>8</v>
      </c>
      <c r="C11" s="30"/>
      <c r="D11" s="30">
        <v>1444</v>
      </c>
      <c r="E11" s="22"/>
      <c r="F11" s="100"/>
      <c r="G11" s="116">
        <f>1444+900</f>
        <v>2344</v>
      </c>
      <c r="H11" s="102"/>
      <c r="I11" s="138"/>
    </row>
    <row r="12" spans="1:9" ht="19.5" customHeight="1">
      <c r="A12" s="6"/>
      <c r="B12" s="12" t="s">
        <v>142</v>
      </c>
      <c r="C12" s="30"/>
      <c r="D12" s="30"/>
      <c r="E12" s="22"/>
      <c r="F12" s="100"/>
      <c r="G12" s="116">
        <v>989</v>
      </c>
      <c r="H12" s="102"/>
      <c r="I12" s="138"/>
    </row>
    <row r="13" spans="1:9" ht="29.25" customHeight="1">
      <c r="A13" s="6"/>
      <c r="B13" s="12" t="s">
        <v>33</v>
      </c>
      <c r="C13" s="30"/>
      <c r="D13" s="30"/>
      <c r="E13" s="22"/>
      <c r="F13" s="100"/>
      <c r="G13" s="116"/>
      <c r="H13" s="102"/>
      <c r="I13" s="138"/>
    </row>
    <row r="14" spans="1:9" ht="32.25" customHeight="1">
      <c r="A14" s="6"/>
      <c r="B14" s="12" t="s">
        <v>71</v>
      </c>
      <c r="C14" s="30"/>
      <c r="D14" s="30"/>
      <c r="E14" s="22"/>
      <c r="F14" s="100"/>
      <c r="G14" s="116"/>
      <c r="H14" s="102"/>
      <c r="I14" s="138"/>
    </row>
    <row r="15" spans="1:9" ht="19.5" customHeight="1">
      <c r="A15" s="6"/>
      <c r="B15" s="12" t="s">
        <v>144</v>
      </c>
      <c r="C15" s="30"/>
      <c r="D15" s="30"/>
      <c r="E15" s="22"/>
      <c r="F15" s="100"/>
      <c r="G15" s="116"/>
      <c r="H15" s="102"/>
      <c r="I15" s="138"/>
    </row>
    <row r="16" spans="1:9" ht="25.5">
      <c r="A16" s="6"/>
      <c r="B16" s="12" t="s">
        <v>60</v>
      </c>
      <c r="C16" s="30"/>
      <c r="D16" s="30"/>
      <c r="E16" s="22"/>
      <c r="F16" s="100"/>
      <c r="G16" s="116"/>
      <c r="H16" s="102"/>
      <c r="I16" s="138"/>
    </row>
    <row r="17" spans="1:9" ht="19.5" customHeight="1">
      <c r="A17" s="6"/>
      <c r="B17" s="12" t="s">
        <v>85</v>
      </c>
      <c r="C17" s="30"/>
      <c r="D17" s="30"/>
      <c r="E17" s="22"/>
      <c r="F17" s="100"/>
      <c r="G17" s="30"/>
      <c r="H17" s="102"/>
      <c r="I17" s="138"/>
    </row>
    <row r="18" spans="1:9" ht="19.5" customHeight="1">
      <c r="A18" s="6"/>
      <c r="B18" s="12" t="s">
        <v>4</v>
      </c>
      <c r="C18" s="30"/>
      <c r="D18" s="30"/>
      <c r="E18" s="22"/>
      <c r="F18" s="100"/>
      <c r="G18" s="116"/>
      <c r="H18" s="102"/>
      <c r="I18" s="138"/>
    </row>
    <row r="19" spans="1:9" ht="25.5" customHeight="1">
      <c r="A19" s="6"/>
      <c r="B19" s="12" t="s">
        <v>145</v>
      </c>
      <c r="C19" s="30"/>
      <c r="D19" s="30"/>
      <c r="E19" s="22"/>
      <c r="F19" s="100"/>
      <c r="G19" s="116">
        <v>3592</v>
      </c>
      <c r="H19" s="102"/>
      <c r="I19" s="138"/>
    </row>
    <row r="20" spans="1:9" ht="19.5" customHeight="1">
      <c r="A20" s="6"/>
      <c r="B20" s="12" t="s">
        <v>109</v>
      </c>
      <c r="C20" s="30"/>
      <c r="D20" s="72">
        <v>2231</v>
      </c>
      <c r="E20" s="22"/>
      <c r="F20" s="100"/>
      <c r="G20" s="116">
        <v>3231</v>
      </c>
      <c r="H20" s="102"/>
      <c r="I20" s="138"/>
    </row>
    <row r="21" spans="1:9" ht="19.5" customHeight="1">
      <c r="A21" s="6"/>
      <c r="B21" s="12" t="s">
        <v>58</v>
      </c>
      <c r="C21" s="30"/>
      <c r="D21" s="30"/>
      <c r="E21" s="22"/>
      <c r="F21" s="100"/>
      <c r="G21" s="116">
        <v>1250</v>
      </c>
      <c r="H21" s="102"/>
      <c r="I21" s="138"/>
    </row>
    <row r="22" spans="1:9" ht="19.5" customHeight="1">
      <c r="A22" s="6"/>
      <c r="B22" s="12" t="s">
        <v>44</v>
      </c>
      <c r="C22" s="30"/>
      <c r="D22" s="30">
        <v>1840</v>
      </c>
      <c r="E22" s="22"/>
      <c r="F22" s="100"/>
      <c r="G22" s="116">
        <v>2544</v>
      </c>
      <c r="H22" s="102"/>
      <c r="I22" s="138"/>
    </row>
    <row r="23" spans="1:9" ht="29.25" customHeight="1">
      <c r="A23" s="6"/>
      <c r="B23" s="12" t="s">
        <v>143</v>
      </c>
      <c r="C23" s="30"/>
      <c r="D23" s="30"/>
      <c r="E23" s="22"/>
      <c r="F23" s="100"/>
      <c r="G23" s="116">
        <v>2217</v>
      </c>
      <c r="H23" s="102"/>
      <c r="I23" s="138"/>
    </row>
    <row r="24" spans="1:9" ht="19.5" customHeight="1">
      <c r="A24" s="6"/>
      <c r="B24" s="12" t="s">
        <v>52</v>
      </c>
      <c r="C24" s="30"/>
      <c r="D24" s="30"/>
      <c r="E24" s="22"/>
      <c r="F24" s="100"/>
      <c r="G24" s="116"/>
      <c r="H24" s="102"/>
      <c r="I24" s="138"/>
    </row>
    <row r="25" spans="1:9" ht="19.5" customHeight="1">
      <c r="A25" s="6"/>
      <c r="B25" s="12" t="s">
        <v>56</v>
      </c>
      <c r="C25" s="30"/>
      <c r="D25" s="30"/>
      <c r="E25" s="22"/>
      <c r="F25" s="100"/>
      <c r="G25" s="116"/>
      <c r="H25" s="102"/>
      <c r="I25" s="138"/>
    </row>
    <row r="26" spans="1:9" ht="19.5" customHeight="1">
      <c r="A26" s="57"/>
      <c r="C26" s="100"/>
      <c r="D26" s="30"/>
      <c r="E26" s="22"/>
      <c r="F26" s="100"/>
      <c r="G26" s="116"/>
      <c r="H26" s="102"/>
      <c r="I26" s="138"/>
    </row>
    <row r="27" spans="1:9" ht="19.5" customHeight="1" thickBot="1">
      <c r="A27" s="41"/>
      <c r="B27" s="42" t="s">
        <v>45</v>
      </c>
      <c r="C27" s="36"/>
      <c r="D27" s="36"/>
      <c r="E27" s="25"/>
      <c r="F27" s="103"/>
      <c r="G27" s="117"/>
      <c r="H27" s="105"/>
      <c r="I27" s="138"/>
    </row>
    <row r="28" spans="1:9" s="3" customFormat="1" ht="19.5" customHeight="1" thickBot="1">
      <c r="A28" s="43"/>
      <c r="B28" s="44" t="s">
        <v>7</v>
      </c>
      <c r="C28" s="45"/>
      <c r="D28" s="46">
        <f>SUM(D8:D27)</f>
        <v>55503</v>
      </c>
      <c r="E28" s="47"/>
      <c r="F28" s="98"/>
      <c r="G28" s="118">
        <f>SUM(G8:G27)</f>
        <v>66605</v>
      </c>
      <c r="H28" s="99"/>
      <c r="I28" s="139"/>
    </row>
    <row r="29" spans="1:9" s="3" customFormat="1" ht="19.5" customHeight="1">
      <c r="A29" s="15" t="s">
        <v>5</v>
      </c>
      <c r="B29" s="7" t="s">
        <v>6</v>
      </c>
      <c r="C29" s="165"/>
      <c r="D29" s="166"/>
      <c r="E29" s="167"/>
      <c r="F29" s="106"/>
      <c r="G29" s="96"/>
      <c r="H29" s="108"/>
      <c r="I29" s="139"/>
    </row>
    <row r="30" spans="1:9" s="3" customFormat="1" ht="19.5" customHeight="1">
      <c r="A30" s="6"/>
      <c r="B30" s="13" t="s">
        <v>82</v>
      </c>
      <c r="C30" s="31"/>
      <c r="D30" s="32">
        <v>10352</v>
      </c>
      <c r="E30" s="33"/>
      <c r="F30" s="100"/>
      <c r="G30" s="116">
        <v>11865</v>
      </c>
      <c r="H30" s="102"/>
      <c r="I30" s="139"/>
    </row>
    <row r="31" spans="1:9" s="3" customFormat="1" ht="19.5" customHeight="1">
      <c r="A31" s="57"/>
      <c r="B31" s="87" t="s">
        <v>106</v>
      </c>
      <c r="C31" s="31"/>
      <c r="D31" s="32">
        <v>509</v>
      </c>
      <c r="E31" s="33"/>
      <c r="F31" s="100"/>
      <c r="G31" s="116">
        <v>401</v>
      </c>
      <c r="H31" s="102"/>
      <c r="I31" s="139"/>
    </row>
    <row r="32" spans="1:9" s="3" customFormat="1" ht="19.5" customHeight="1">
      <c r="A32" s="57"/>
      <c r="B32" s="87" t="s">
        <v>107</v>
      </c>
      <c r="C32" s="31"/>
      <c r="D32" s="32">
        <v>651</v>
      </c>
      <c r="E32" s="33"/>
      <c r="F32" s="100"/>
      <c r="G32" s="116">
        <v>339</v>
      </c>
      <c r="H32" s="102"/>
      <c r="I32" s="139"/>
    </row>
    <row r="33" spans="1:9" s="3" customFormat="1" ht="19.5" customHeight="1" thickBot="1">
      <c r="A33" s="78"/>
      <c r="B33" s="42" t="s">
        <v>81</v>
      </c>
      <c r="C33" s="23"/>
      <c r="D33" s="23">
        <v>0</v>
      </c>
      <c r="E33" s="80"/>
      <c r="F33" s="103"/>
      <c r="G33" s="117">
        <v>7</v>
      </c>
      <c r="H33" s="105"/>
      <c r="I33" s="139"/>
    </row>
    <row r="34" spans="1:9" ht="19.5" customHeight="1" thickBot="1">
      <c r="A34" s="58"/>
      <c r="B34" s="114" t="s">
        <v>7</v>
      </c>
      <c r="C34" s="115"/>
      <c r="D34" s="46">
        <f>SUM(D30:D33)</f>
        <v>11512</v>
      </c>
      <c r="E34" s="47"/>
      <c r="F34" s="46"/>
      <c r="G34" s="46">
        <f t="shared" ref="G34" si="0">SUM(G30:G33)</f>
        <v>12612</v>
      </c>
      <c r="H34" s="99"/>
      <c r="I34" s="138"/>
    </row>
    <row r="35" spans="1:9" ht="22.15" customHeight="1">
      <c r="A35" s="26" t="s">
        <v>48</v>
      </c>
      <c r="B35" s="27" t="s">
        <v>9</v>
      </c>
      <c r="C35" s="34"/>
      <c r="D35" s="48"/>
      <c r="E35" s="35"/>
      <c r="F35" s="106"/>
      <c r="G35" s="96"/>
      <c r="H35" s="108"/>
      <c r="I35" s="138"/>
    </row>
    <row r="36" spans="1:9" ht="22.15" customHeight="1">
      <c r="A36" s="6"/>
      <c r="B36" s="12" t="s">
        <v>10</v>
      </c>
      <c r="C36" s="29"/>
      <c r="D36" s="36"/>
      <c r="E36" s="22"/>
      <c r="F36" s="100"/>
      <c r="G36" s="116"/>
      <c r="H36" s="102"/>
      <c r="I36" s="138"/>
    </row>
    <row r="37" spans="1:9" ht="22.15" customHeight="1">
      <c r="A37" s="6"/>
      <c r="B37" s="12" t="s">
        <v>74</v>
      </c>
      <c r="C37" s="29"/>
      <c r="D37" s="36"/>
      <c r="E37" s="22"/>
      <c r="F37" s="100"/>
      <c r="G37" s="116"/>
      <c r="H37" s="102"/>
      <c r="I37" s="138"/>
    </row>
    <row r="38" spans="1:9" ht="22.15" customHeight="1">
      <c r="A38" s="6"/>
      <c r="B38" s="12" t="s">
        <v>11</v>
      </c>
      <c r="C38" s="29"/>
      <c r="D38" s="30">
        <v>457</v>
      </c>
      <c r="E38" s="22"/>
      <c r="F38" s="100"/>
      <c r="G38" s="116">
        <v>457</v>
      </c>
      <c r="H38" s="102"/>
      <c r="I38" s="138"/>
    </row>
    <row r="39" spans="1:9" ht="22.15" customHeight="1">
      <c r="A39" s="6"/>
      <c r="B39" s="12" t="s">
        <v>42</v>
      </c>
      <c r="C39" s="29"/>
      <c r="D39" s="30">
        <v>50</v>
      </c>
      <c r="E39" s="22"/>
      <c r="F39" s="100"/>
      <c r="G39" s="116">
        <v>50</v>
      </c>
      <c r="H39" s="102"/>
      <c r="I39" s="138"/>
    </row>
    <row r="40" spans="1:9" ht="22.15" customHeight="1">
      <c r="A40" s="6"/>
      <c r="B40" s="12" t="s">
        <v>12</v>
      </c>
      <c r="C40" s="29"/>
      <c r="D40" s="30"/>
      <c r="E40" s="22"/>
      <c r="F40" s="100"/>
      <c r="G40" s="116"/>
      <c r="H40" s="102"/>
      <c r="I40" s="138"/>
    </row>
    <row r="41" spans="1:9" ht="22.15" customHeight="1">
      <c r="A41" s="6"/>
      <c r="B41" s="12" t="s">
        <v>13</v>
      </c>
      <c r="C41" s="29"/>
      <c r="D41" s="30"/>
      <c r="E41" s="22"/>
      <c r="F41" s="100"/>
      <c r="G41" s="116"/>
      <c r="H41" s="102"/>
      <c r="I41" s="138"/>
    </row>
    <row r="42" spans="1:9" ht="22.15" customHeight="1">
      <c r="A42" s="6"/>
      <c r="B42" s="12" t="s">
        <v>14</v>
      </c>
      <c r="C42" s="29"/>
      <c r="D42" s="30">
        <v>1417</v>
      </c>
      <c r="E42" s="22"/>
      <c r="F42" s="100"/>
      <c r="G42" s="116">
        <v>1417</v>
      </c>
      <c r="H42" s="102"/>
      <c r="I42" s="138"/>
    </row>
    <row r="43" spans="1:9" ht="22.15" customHeight="1">
      <c r="A43" s="6"/>
      <c r="B43" s="12" t="s">
        <v>53</v>
      </c>
      <c r="C43" s="29"/>
      <c r="D43" s="30">
        <v>320</v>
      </c>
      <c r="E43" s="22"/>
      <c r="F43" s="100"/>
      <c r="G43" s="116">
        <v>320</v>
      </c>
      <c r="H43" s="102"/>
      <c r="I43" s="138"/>
    </row>
    <row r="44" spans="1:9" ht="22.15" customHeight="1">
      <c r="A44" s="6"/>
      <c r="B44" s="12" t="s">
        <v>54</v>
      </c>
      <c r="C44" s="29"/>
      <c r="D44" s="30">
        <v>182</v>
      </c>
      <c r="E44" s="22"/>
      <c r="F44" s="100"/>
      <c r="G44" s="116">
        <v>182</v>
      </c>
      <c r="H44" s="102"/>
      <c r="I44" s="138"/>
    </row>
    <row r="45" spans="1:9" ht="22.15" customHeight="1">
      <c r="A45" s="6"/>
      <c r="B45" s="12" t="s">
        <v>15</v>
      </c>
      <c r="C45" s="29"/>
      <c r="D45" s="30"/>
      <c r="E45" s="22"/>
      <c r="F45" s="100"/>
      <c r="G45" s="116">
        <v>100</v>
      </c>
      <c r="H45" s="102"/>
      <c r="I45" s="138"/>
    </row>
    <row r="46" spans="1:9" ht="22.15" customHeight="1">
      <c r="A46" s="6"/>
      <c r="B46" s="12" t="s">
        <v>55</v>
      </c>
      <c r="C46" s="29"/>
      <c r="D46" s="30"/>
      <c r="E46" s="22"/>
      <c r="F46" s="100"/>
      <c r="G46" s="116">
        <v>693</v>
      </c>
      <c r="H46" s="102"/>
      <c r="I46" s="138"/>
    </row>
    <row r="47" spans="1:9" ht="22.15" customHeight="1">
      <c r="A47" s="6"/>
      <c r="B47" s="12" t="s">
        <v>86</v>
      </c>
      <c r="C47" s="29"/>
      <c r="D47" s="30"/>
      <c r="E47" s="37"/>
      <c r="F47" s="100"/>
      <c r="G47" s="116">
        <v>11</v>
      </c>
      <c r="H47" s="102"/>
      <c r="I47" s="138"/>
    </row>
    <row r="48" spans="1:9" ht="22.15" customHeight="1">
      <c r="A48" s="6"/>
      <c r="B48" s="12" t="s">
        <v>17</v>
      </c>
      <c r="C48" s="29"/>
      <c r="D48" s="30"/>
      <c r="E48" s="22"/>
      <c r="F48" s="100"/>
      <c r="G48" s="116"/>
      <c r="H48" s="102"/>
      <c r="I48" s="138"/>
    </row>
    <row r="49" spans="1:9" ht="22.15" customHeight="1">
      <c r="A49" s="6"/>
      <c r="B49" s="12" t="s">
        <v>18</v>
      </c>
      <c r="C49" s="29"/>
      <c r="D49" s="30"/>
      <c r="E49" s="22"/>
      <c r="F49" s="100"/>
      <c r="G49" s="116">
        <v>532</v>
      </c>
      <c r="H49" s="102"/>
      <c r="I49" s="138"/>
    </row>
    <row r="50" spans="1:9" ht="22.15" customHeight="1">
      <c r="A50" s="6"/>
      <c r="B50" s="12" t="s">
        <v>19</v>
      </c>
      <c r="C50" s="29"/>
      <c r="D50" s="116">
        <v>118</v>
      </c>
      <c r="E50" s="22"/>
      <c r="F50" s="100"/>
      <c r="G50" s="116">
        <v>568</v>
      </c>
      <c r="H50" s="102"/>
      <c r="I50" s="138"/>
    </row>
    <row r="51" spans="1:9" ht="22.15" customHeight="1">
      <c r="A51" s="6"/>
      <c r="B51" s="12" t="s">
        <v>20</v>
      </c>
      <c r="C51" s="29"/>
      <c r="D51" s="30"/>
      <c r="E51" s="22"/>
      <c r="F51" s="100"/>
      <c r="G51" s="30"/>
      <c r="H51" s="102"/>
      <c r="I51" s="138"/>
    </row>
    <row r="52" spans="1:9" ht="22.15" customHeight="1">
      <c r="A52" s="6"/>
      <c r="B52" s="12" t="s">
        <v>21</v>
      </c>
      <c r="C52" s="29"/>
      <c r="D52" s="30"/>
      <c r="E52" s="22"/>
      <c r="F52" s="100"/>
      <c r="G52" s="30"/>
      <c r="H52" s="102"/>
      <c r="I52" s="138"/>
    </row>
    <row r="53" spans="1:9" ht="22.15" customHeight="1">
      <c r="A53" s="6"/>
      <c r="B53" s="12" t="s">
        <v>38</v>
      </c>
      <c r="C53" s="29"/>
      <c r="D53" s="30"/>
      <c r="E53" s="22"/>
      <c r="F53" s="100"/>
      <c r="G53" s="116">
        <v>152</v>
      </c>
      <c r="H53" s="102"/>
      <c r="I53" s="138"/>
    </row>
    <row r="54" spans="1:9" ht="22.15" customHeight="1">
      <c r="A54" s="6"/>
      <c r="B54" s="12" t="s">
        <v>22</v>
      </c>
      <c r="C54" s="29"/>
      <c r="D54" s="30">
        <v>500</v>
      </c>
      <c r="E54" s="22"/>
      <c r="F54" s="100"/>
      <c r="G54" s="116">
        <v>1668</v>
      </c>
      <c r="H54" s="102"/>
      <c r="I54" s="138"/>
    </row>
    <row r="55" spans="1:9" ht="22.15" customHeight="1">
      <c r="A55" s="6"/>
      <c r="B55" s="12" t="s">
        <v>146</v>
      </c>
      <c r="C55" s="29"/>
      <c r="D55" s="30"/>
      <c r="E55" s="22"/>
      <c r="F55" s="100"/>
      <c r="G55" s="116"/>
      <c r="H55" s="102"/>
      <c r="I55" s="138"/>
    </row>
    <row r="56" spans="1:9" ht="22.15" customHeight="1">
      <c r="A56" s="6"/>
      <c r="B56" s="12" t="s">
        <v>23</v>
      </c>
      <c r="C56" s="29"/>
      <c r="D56" s="30">
        <v>393</v>
      </c>
      <c r="E56" s="22"/>
      <c r="F56" s="100"/>
      <c r="G56" s="116">
        <v>459</v>
      </c>
      <c r="H56" s="102"/>
      <c r="I56" s="138"/>
    </row>
    <row r="57" spans="1:9" ht="22.15" customHeight="1">
      <c r="A57" s="6"/>
      <c r="B57" s="12" t="s">
        <v>24</v>
      </c>
      <c r="C57" s="29"/>
      <c r="D57" s="30"/>
      <c r="E57" s="22"/>
      <c r="F57" s="100"/>
      <c r="G57" s="116"/>
      <c r="H57" s="102"/>
      <c r="I57" s="138"/>
    </row>
    <row r="58" spans="1:9" ht="22.15" customHeight="1">
      <c r="A58" s="6"/>
      <c r="B58" s="12" t="s">
        <v>87</v>
      </c>
      <c r="C58" s="29"/>
      <c r="D58" s="30"/>
      <c r="E58" s="22"/>
      <c r="F58" s="100"/>
      <c r="G58" s="116"/>
      <c r="H58" s="102"/>
      <c r="I58" s="138"/>
    </row>
    <row r="59" spans="1:9" ht="22.15" customHeight="1">
      <c r="A59" s="6"/>
      <c r="B59" s="12" t="s">
        <v>115</v>
      </c>
      <c r="C59" s="29"/>
      <c r="D59" s="30"/>
      <c r="E59" s="22"/>
      <c r="F59" s="100"/>
      <c r="G59" s="116">
        <v>568</v>
      </c>
      <c r="H59" s="102"/>
      <c r="I59" s="138"/>
    </row>
    <row r="60" spans="1:9" ht="22.15" customHeight="1">
      <c r="A60" s="6"/>
      <c r="B60" s="12" t="s">
        <v>26</v>
      </c>
      <c r="C60" s="29"/>
      <c r="D60" s="30"/>
      <c r="E60" s="22"/>
      <c r="F60" s="100"/>
      <c r="G60" s="116"/>
      <c r="H60" s="102"/>
      <c r="I60" s="138"/>
    </row>
    <row r="61" spans="1:9" ht="22.15" customHeight="1">
      <c r="A61" s="6"/>
      <c r="B61" s="12" t="s">
        <v>116</v>
      </c>
      <c r="C61" s="29"/>
      <c r="D61" s="30">
        <v>13131</v>
      </c>
      <c r="E61" s="22"/>
      <c r="F61" s="100"/>
      <c r="G61" s="116">
        <v>12964</v>
      </c>
      <c r="H61" s="102"/>
      <c r="I61" s="138"/>
    </row>
    <row r="62" spans="1:9" ht="22.15" customHeight="1" thickBot="1">
      <c r="A62" s="57"/>
      <c r="B62" s="42" t="s">
        <v>147</v>
      </c>
      <c r="C62" s="60"/>
      <c r="D62" s="36">
        <v>795</v>
      </c>
      <c r="E62" s="25"/>
      <c r="F62" s="103"/>
      <c r="G62" s="117">
        <v>2075</v>
      </c>
      <c r="H62" s="105"/>
      <c r="I62" s="138"/>
    </row>
    <row r="63" spans="1:9" ht="22.15" customHeight="1" thickBot="1">
      <c r="A63" s="52"/>
      <c r="B63" s="113" t="s">
        <v>27</v>
      </c>
      <c r="C63" s="110"/>
      <c r="D63" s="46">
        <f>SUM(D36:D62)</f>
        <v>17363</v>
      </c>
      <c r="E63" s="46"/>
      <c r="F63" s="46"/>
      <c r="G63" s="46">
        <f t="shared" ref="G63" si="1">SUM(G36:G62)</f>
        <v>22216</v>
      </c>
      <c r="H63" s="99"/>
      <c r="I63" s="138"/>
    </row>
    <row r="64" spans="1:9" ht="30" customHeight="1">
      <c r="A64" s="9" t="s">
        <v>28</v>
      </c>
      <c r="B64" s="7" t="s">
        <v>29</v>
      </c>
      <c r="C64" s="38"/>
      <c r="D64" s="48"/>
      <c r="E64" s="22"/>
      <c r="F64" s="106"/>
      <c r="G64" s="96"/>
      <c r="H64" s="108"/>
    </row>
    <row r="65" spans="1:8" ht="21" customHeight="1">
      <c r="A65" s="8"/>
      <c r="B65" s="12" t="s">
        <v>65</v>
      </c>
      <c r="C65" s="39"/>
      <c r="D65" s="30"/>
      <c r="E65" s="22"/>
      <c r="F65" s="100"/>
      <c r="G65" s="116"/>
      <c r="H65" s="102"/>
    </row>
    <row r="66" spans="1:8" ht="21" customHeight="1">
      <c r="A66" s="8"/>
      <c r="B66" s="12" t="s">
        <v>50</v>
      </c>
      <c r="C66" s="39"/>
      <c r="D66" s="30"/>
      <c r="E66" s="22"/>
      <c r="F66" s="100"/>
      <c r="G66" s="116"/>
      <c r="H66" s="102"/>
    </row>
    <row r="67" spans="1:8" ht="21" customHeight="1">
      <c r="A67" s="8"/>
      <c r="B67" s="42" t="s">
        <v>63</v>
      </c>
      <c r="C67" s="39"/>
      <c r="D67" s="72"/>
      <c r="E67" s="22"/>
      <c r="F67" s="100"/>
      <c r="G67" s="116"/>
      <c r="H67" s="102"/>
    </row>
    <row r="68" spans="1:8" ht="21" customHeight="1">
      <c r="A68" s="8"/>
      <c r="B68" s="12" t="s">
        <v>43</v>
      </c>
      <c r="C68" s="39"/>
      <c r="D68" s="30"/>
      <c r="E68" s="22"/>
      <c r="F68" s="100"/>
      <c r="G68" s="116"/>
      <c r="H68" s="102"/>
    </row>
    <row r="69" spans="1:8" ht="21" customHeight="1">
      <c r="A69" s="8"/>
      <c r="B69" s="12" t="s">
        <v>39</v>
      </c>
      <c r="C69" s="39"/>
      <c r="D69" s="30"/>
      <c r="E69" s="22"/>
      <c r="F69" s="100"/>
      <c r="G69" s="116"/>
      <c r="H69" s="102"/>
    </row>
    <row r="70" spans="1:8" ht="21" customHeight="1" thickBot="1">
      <c r="A70" s="50"/>
      <c r="B70" s="42" t="s">
        <v>64</v>
      </c>
      <c r="C70" s="51"/>
      <c r="D70" s="36"/>
      <c r="E70" s="25"/>
      <c r="F70" s="103"/>
      <c r="G70" s="117"/>
      <c r="H70" s="105"/>
    </row>
    <row r="71" spans="1:8" ht="19.5" customHeight="1" thickBot="1">
      <c r="A71" s="52"/>
      <c r="B71" s="44" t="s">
        <v>27</v>
      </c>
      <c r="C71" s="53"/>
      <c r="D71" s="54">
        <f>SUM(D64:D70)</f>
        <v>0</v>
      </c>
      <c r="E71" s="54"/>
      <c r="F71" s="54"/>
      <c r="G71" s="54">
        <f t="shared" ref="G71" si="2">SUM(G64:G70)</f>
        <v>0</v>
      </c>
      <c r="H71" s="99"/>
    </row>
    <row r="72" spans="1:8" ht="21.95" customHeight="1">
      <c r="A72" s="74"/>
      <c r="B72" s="75"/>
      <c r="C72" s="76"/>
      <c r="D72" s="77"/>
      <c r="E72" s="77"/>
      <c r="F72" s="106"/>
      <c r="G72" s="96"/>
      <c r="H72" s="108"/>
    </row>
    <row r="73" spans="1:8" ht="30" customHeight="1">
      <c r="A73" s="73" t="s">
        <v>149</v>
      </c>
      <c r="B73" s="27" t="s">
        <v>32</v>
      </c>
      <c r="C73" s="34"/>
      <c r="D73" s="48"/>
      <c r="E73" s="35"/>
      <c r="F73" s="100"/>
      <c r="G73" s="116"/>
      <c r="H73" s="102"/>
    </row>
    <row r="74" spans="1:8" ht="28.5" customHeight="1">
      <c r="A74" s="8"/>
      <c r="B74" s="12" t="s">
        <v>62</v>
      </c>
      <c r="C74" s="30"/>
      <c r="D74" s="30">
        <v>0</v>
      </c>
      <c r="E74" s="22"/>
      <c r="F74" s="100"/>
      <c r="G74" s="116"/>
      <c r="H74" s="102"/>
    </row>
    <row r="75" spans="1:8" ht="21.75" customHeight="1">
      <c r="A75" s="8"/>
      <c r="B75" s="14" t="s">
        <v>66</v>
      </c>
      <c r="C75" s="30"/>
      <c r="D75" s="30"/>
      <c r="E75" s="22"/>
      <c r="F75" s="100"/>
      <c r="G75" s="116"/>
      <c r="H75" s="102"/>
    </row>
    <row r="76" spans="1:8" ht="21.75" customHeight="1" thickBot="1">
      <c r="A76" s="50"/>
      <c r="B76" s="59" t="s">
        <v>69</v>
      </c>
      <c r="C76" s="36"/>
      <c r="D76" s="36"/>
      <c r="E76" s="25"/>
      <c r="F76" s="103"/>
      <c r="G76" s="117"/>
      <c r="H76" s="105"/>
    </row>
    <row r="77" spans="1:8" ht="21" customHeight="1" thickBot="1">
      <c r="A77" s="52"/>
      <c r="B77" s="44" t="s">
        <v>27</v>
      </c>
      <c r="C77" s="53"/>
      <c r="D77" s="54">
        <f>SUM(D74:D76)</f>
        <v>0</v>
      </c>
      <c r="E77" s="54"/>
      <c r="F77" s="54"/>
      <c r="G77" s="54">
        <f t="shared" ref="G77" si="3">SUM(G74:G76)</f>
        <v>0</v>
      </c>
      <c r="H77" s="99"/>
    </row>
    <row r="78" spans="1:8" ht="21.75" customHeight="1">
      <c r="A78" s="17" t="s">
        <v>150</v>
      </c>
      <c r="B78" s="10" t="s">
        <v>35</v>
      </c>
      <c r="C78" s="34"/>
      <c r="D78" s="48"/>
      <c r="E78" s="35"/>
      <c r="F78" s="106"/>
      <c r="G78" s="96"/>
      <c r="H78" s="108"/>
    </row>
    <row r="79" spans="1:8" ht="27.75" customHeight="1" thickBot="1">
      <c r="A79" s="66"/>
      <c r="B79" s="59" t="s">
        <v>70</v>
      </c>
      <c r="C79" s="60"/>
      <c r="D79" s="36"/>
      <c r="E79" s="25"/>
      <c r="F79" s="103"/>
      <c r="G79" s="117"/>
      <c r="H79" s="105"/>
    </row>
    <row r="80" spans="1:8" ht="21" customHeight="1" thickBot="1">
      <c r="A80" s="68"/>
      <c r="B80" s="69" t="s">
        <v>7</v>
      </c>
      <c r="C80" s="53"/>
      <c r="D80" s="54">
        <f>SUM(D79:D79)</f>
        <v>0</v>
      </c>
      <c r="E80" s="54"/>
      <c r="F80" s="54"/>
      <c r="G80" s="54">
        <f t="shared" ref="G80" si="4">SUM(G79:G79)</f>
        <v>0</v>
      </c>
      <c r="H80" s="99"/>
    </row>
    <row r="81" spans="1:8" ht="30" customHeight="1">
      <c r="A81" s="15" t="s">
        <v>49</v>
      </c>
      <c r="B81" s="11" t="s">
        <v>30</v>
      </c>
      <c r="C81" s="38"/>
      <c r="D81" s="30"/>
      <c r="E81" s="22"/>
      <c r="F81" s="106"/>
      <c r="G81" s="96"/>
      <c r="H81" s="108"/>
    </row>
    <row r="82" spans="1:8" ht="18.95" customHeight="1" thickBot="1">
      <c r="A82" s="50"/>
      <c r="B82" s="42" t="s">
        <v>31</v>
      </c>
      <c r="C82" s="60"/>
      <c r="D82" s="36"/>
      <c r="E82" s="25"/>
      <c r="F82" s="103"/>
      <c r="G82" s="117"/>
      <c r="H82" s="105"/>
    </row>
    <row r="83" spans="1:8" ht="19.5" customHeight="1" thickBot="1">
      <c r="A83" s="18"/>
      <c r="B83" s="67" t="s">
        <v>46</v>
      </c>
      <c r="C83" s="54"/>
      <c r="D83" s="54">
        <f>SUM(D82:D82)</f>
        <v>0</v>
      </c>
      <c r="E83" s="54"/>
      <c r="F83" s="54"/>
      <c r="G83" s="54">
        <f t="shared" ref="G83" si="5">SUM(G82:G82)</f>
        <v>0</v>
      </c>
      <c r="H83" s="99"/>
    </row>
    <row r="84" spans="1:8" s="1" customFormat="1" ht="17.100000000000001" customHeight="1" thickBot="1">
      <c r="A84" s="61"/>
      <c r="B84" s="62"/>
      <c r="C84" s="63"/>
      <c r="D84" s="64"/>
      <c r="E84" s="65"/>
      <c r="F84" s="111"/>
      <c r="G84" s="119"/>
      <c r="H84" s="112"/>
    </row>
    <row r="85" spans="1:8" ht="19.5" customHeight="1" thickBot="1">
      <c r="A85" s="18"/>
      <c r="B85" s="19" t="s">
        <v>47</v>
      </c>
      <c r="C85" s="40"/>
      <c r="D85" s="40">
        <f>D28+D34+D63+D71+D80+D83+D77</f>
        <v>84378</v>
      </c>
      <c r="E85" s="40"/>
      <c r="F85" s="40"/>
      <c r="G85" s="40">
        <f t="shared" ref="G85" si="6">G28+G34+G63+G71+G80+G83+G77</f>
        <v>101433</v>
      </c>
      <c r="H85" s="99"/>
    </row>
    <row r="86" spans="1:8" ht="16.5" customHeight="1">
      <c r="A86" s="1"/>
      <c r="B86" s="2"/>
      <c r="C86" s="16"/>
    </row>
    <row r="87" spans="1:8" ht="21.75" customHeight="1">
      <c r="A87" s="1"/>
      <c r="B87" s="2"/>
    </row>
    <row r="88" spans="1:8" ht="33" customHeight="1">
      <c r="A88" s="1"/>
      <c r="B88" s="2"/>
    </row>
    <row r="89" spans="1:8" ht="18" customHeight="1">
      <c r="A89" s="1"/>
      <c r="B89" s="2"/>
    </row>
    <row r="90" spans="1:8" ht="18" customHeight="1">
      <c r="A90" s="1"/>
      <c r="B90" s="2"/>
    </row>
    <row r="91" spans="1:8" ht="18" customHeight="1">
      <c r="A91" s="1"/>
      <c r="B91" s="2"/>
    </row>
  </sheetData>
  <mergeCells count="10">
    <mergeCell ref="F4:H5"/>
    <mergeCell ref="F6:H6"/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7" fitToHeight="0" orientation="portrait" horizontalDpi="4294967292" r:id="rId1"/>
  <headerFooter alignWithMargins="0">
    <oddHeader xml:space="preserve">&amp;R5. melléklet a 2/2019. (II.15.)  Ör. rendelethez. </oddHeader>
    <oddFooter>&amp;R&amp;P</oddFoot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 Mindösszesen</vt:lpstr>
      <vt:lpstr>Önkormányzat </vt:lpstr>
      <vt:lpstr>Humán</vt:lpstr>
      <vt:lpstr>Közös Hivatal</vt:lpstr>
      <vt:lpstr>Humán!Nyomtatási_cím</vt:lpstr>
      <vt:lpstr>'Közös Hivatal'!Nyomtatási_cím</vt:lpstr>
      <vt:lpstr>'Önkormányzat '!Nyomtatási_cím</vt:lpstr>
      <vt:lpstr>'Önkormányzat Mindösszesen'!Nyomtatási_cím</vt:lpstr>
      <vt:lpstr>Humán!Nyomtatási_terület</vt:lpstr>
      <vt:lpstr>'Közös Hivatal'!Nyomtatási_terület</vt:lpstr>
      <vt:lpstr>'Önkormányzat '!Nyomtatási_terület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2020-07-07T11:24:55Z</cp:lastPrinted>
  <dcterms:created xsi:type="dcterms:W3CDTF">2002-12-03T08:25:26Z</dcterms:created>
  <dcterms:modified xsi:type="dcterms:W3CDTF">2020-07-15T11:50:41Z</dcterms:modified>
</cp:coreProperties>
</file>