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8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Ivett\Tomor\2016.05.20\"/>
    </mc:Choice>
  </mc:AlternateContent>
  <bookViews>
    <workbookView xWindow="0" yWindow="0" windowWidth="24000" windowHeight="9435" tabRatio="727" activeTab="10"/>
  </bookViews>
  <sheets>
    <sheet name="ÖSSZEFÜGGÉSEK" sheetId="75" r:id="rId1"/>
    <sheet name="1.1.sz.mell." sheetId="1" r:id="rId2"/>
    <sheet name="1.2.sz.mell." sheetId="108" r:id="rId3"/>
    <sheet name="1.3.sz.mell." sheetId="111" r:id="rId4"/>
    <sheet name="1.4.sz.mell." sheetId="112" r:id="rId5"/>
    <sheet name="2.1.sz.mell  " sheetId="73" r:id="rId6"/>
    <sheet name="2.2.sz.mell  " sheetId="61" r:id="rId7"/>
    <sheet name="ELLENŐRZÉS-1.sz.2.1.sz.2.2.sz." sheetId="76" r:id="rId8"/>
    <sheet name="3.sz.mell." sheetId="63" r:id="rId9"/>
    <sheet name="4.sz.mell." sheetId="64" r:id="rId10"/>
    <sheet name="5. sz. mell. " sheetId="71" r:id="rId11"/>
    <sheet name="6.1. sz. mell" sheetId="3" r:id="rId12"/>
    <sheet name="6.2. sz. mell" sheetId="113" r:id="rId13"/>
    <sheet name="6.3. sz. mell" sheetId="114" r:id="rId14"/>
    <sheet name="6.4. sz. mell" sheetId="115" r:id="rId15"/>
    <sheet name="8. sz. mell" sheetId="107" r:id="rId16"/>
    <sheet name="2. tájékoztató tábla" sheetId="96" r:id="rId17"/>
    <sheet name="3. tájékoztató tábla" sheetId="97" r:id="rId18"/>
    <sheet name="4. tájékoztató tábla" sheetId="98" r:id="rId19"/>
    <sheet name="5. tájékoztató tábla" sheetId="99" r:id="rId20"/>
    <sheet name="7.1. tájékoztató tábla" sheetId="130" r:id="rId21"/>
    <sheet name="7.2. tájékoztató tábla" sheetId="131" r:id="rId22"/>
    <sheet name="7.3. tájékoztató tábla" sheetId="103" r:id="rId23"/>
    <sheet name="7.4. tájékoztató tábla" sheetId="104" r:id="rId24"/>
    <sheet name="7.1. tájékoztató tábla (2)" sheetId="132" r:id="rId25"/>
    <sheet name="7.2. tájékoztató tábla (2)" sheetId="133" r:id="rId26"/>
    <sheet name="7.3. tájékoztató tábla (2)" sheetId="134" r:id="rId27"/>
    <sheet name="7.4. tájékoztató tábla (2)" sheetId="135" r:id="rId28"/>
    <sheet name="8. tájékoztató tábla" sheetId="105" r:id="rId29"/>
    <sheet name="9. tájékoztató tábla" sheetId="106" r:id="rId30"/>
    <sheet name="Munka1" sheetId="94" r:id="rId31"/>
  </sheets>
  <definedNames>
    <definedName name="_ftn1" localSheetId="22">'7.3. tájékoztató tábla'!$A$27</definedName>
    <definedName name="_ftn1" localSheetId="26">'7.3. tájékoztató tábla (2)'!$A$27</definedName>
    <definedName name="_ftnref1" localSheetId="22">'7.3. tájékoztató tábla'!$A$18</definedName>
    <definedName name="_ftnref1" localSheetId="26">'7.3. tájékoztató tábla (2)'!$A$18</definedName>
    <definedName name="_xlnm.Print_Titles" localSheetId="11">'6.1. sz. mell'!$1:$6</definedName>
    <definedName name="_xlnm.Print_Titles" localSheetId="12">'6.2. sz. mell'!$1:$6</definedName>
    <definedName name="_xlnm.Print_Titles" localSheetId="13">'6.3. sz. mell'!$1:$6</definedName>
    <definedName name="_xlnm.Print_Titles" localSheetId="14">'6.4. sz. mell'!$1:$6</definedName>
    <definedName name="_xlnm.Print_Titles" localSheetId="20">'7.1. tájékoztató tábla'!$2:$6</definedName>
    <definedName name="_xlnm.Print_Titles" localSheetId="24">'7.1. tájékoztató tábla (2)'!$2:$6</definedName>
    <definedName name="_xlnm.Print_Area" localSheetId="1">'1.1.sz.mell.'!$A$1:$E$146</definedName>
    <definedName name="_xlnm.Print_Area" localSheetId="2">'1.2.sz.mell.'!$A$1:$E$146</definedName>
    <definedName name="_xlnm.Print_Area" localSheetId="3">'1.3.sz.mell.'!$A$1:$E$146</definedName>
    <definedName name="_xlnm.Print_Area" localSheetId="4">'1.4.sz.mell.'!$A$1:$E$146</definedName>
    <definedName name="_xlnm.Print_Area" localSheetId="5">'2.1.sz.mell  '!$A$1:$J$32</definedName>
  </definedNames>
  <calcPr calcId="162913"/>
</workbook>
</file>

<file path=xl/calcChain.xml><?xml version="1.0" encoding="utf-8"?>
<calcChain xmlns="http://schemas.openxmlformats.org/spreadsheetml/2006/main">
  <c r="E1" i="113" l="1"/>
  <c r="E1" i="114"/>
  <c r="E1" i="115"/>
  <c r="C13" i="108" l="1"/>
  <c r="D13" i="108"/>
  <c r="E13" i="108"/>
  <c r="C20" i="108"/>
  <c r="D20" i="108"/>
  <c r="E20" i="108"/>
  <c r="D14" i="135" l="1"/>
  <c r="D8" i="135"/>
  <c r="A1" i="135"/>
  <c r="D18" i="134"/>
  <c r="D14" i="134"/>
  <c r="D38" i="134" s="1"/>
  <c r="D9" i="134"/>
  <c r="A1" i="134"/>
  <c r="C18" i="133"/>
  <c r="C21" i="133" s="1"/>
  <c r="C14" i="133"/>
  <c r="A2" i="133"/>
  <c r="E66" i="132"/>
  <c r="D66" i="132"/>
  <c r="C66" i="132"/>
  <c r="E63" i="132"/>
  <c r="D63" i="132"/>
  <c r="C63" i="132"/>
  <c r="E59" i="132"/>
  <c r="D59" i="132"/>
  <c r="C59" i="132"/>
  <c r="E54" i="132"/>
  <c r="D54" i="132"/>
  <c r="C54" i="132"/>
  <c r="E45" i="132"/>
  <c r="D45" i="132"/>
  <c r="C45" i="132"/>
  <c r="C34" i="132" s="1"/>
  <c r="E40" i="132"/>
  <c r="E34" i="132" s="1"/>
  <c r="D40" i="132"/>
  <c r="C40" i="132"/>
  <c r="E35" i="132"/>
  <c r="D35" i="132"/>
  <c r="D34" i="132"/>
  <c r="C35" i="132"/>
  <c r="E29" i="132"/>
  <c r="D29" i="132"/>
  <c r="C29" i="132"/>
  <c r="E24" i="132"/>
  <c r="D24" i="132"/>
  <c r="C24" i="132"/>
  <c r="E19" i="132"/>
  <c r="D19" i="132"/>
  <c r="C19" i="132"/>
  <c r="E14" i="132"/>
  <c r="E8" i="132" s="1"/>
  <c r="E51" i="132" s="1"/>
  <c r="E68" i="132" s="1"/>
  <c r="D14" i="132"/>
  <c r="C14" i="132"/>
  <c r="E9" i="132"/>
  <c r="D9" i="132"/>
  <c r="D8" i="132" s="1"/>
  <c r="D51" i="132" s="1"/>
  <c r="D68" i="132" s="1"/>
  <c r="C9" i="132"/>
  <c r="A1" i="132"/>
  <c r="E30" i="115"/>
  <c r="E29" i="115"/>
  <c r="D30" i="115"/>
  <c r="D29" i="115" s="1"/>
  <c r="C29" i="115"/>
  <c r="E30" i="114"/>
  <c r="E29" i="114" s="1"/>
  <c r="D30" i="114"/>
  <c r="D29" i="114" s="1"/>
  <c r="C29" i="114"/>
  <c r="E29" i="113"/>
  <c r="D29" i="113"/>
  <c r="C29" i="113"/>
  <c r="C63" i="113" s="1"/>
  <c r="D29" i="3"/>
  <c r="E29" i="3"/>
  <c r="C29" i="3"/>
  <c r="E28" i="112"/>
  <c r="E27" i="112" s="1"/>
  <c r="D28" i="112"/>
  <c r="D27" i="112"/>
  <c r="C27" i="112"/>
  <c r="E28" i="111"/>
  <c r="E27" i="111" s="1"/>
  <c r="D28" i="111"/>
  <c r="D27" i="111"/>
  <c r="C27" i="111"/>
  <c r="E27" i="108"/>
  <c r="D27" i="108"/>
  <c r="C27" i="108"/>
  <c r="C27" i="1"/>
  <c r="B12" i="106"/>
  <c r="B6" i="106"/>
  <c r="A27" i="71"/>
  <c r="M6" i="71"/>
  <c r="F6" i="71"/>
  <c r="K6" i="71" s="1"/>
  <c r="D6" i="71"/>
  <c r="G3" i="63"/>
  <c r="E3" i="63"/>
  <c r="E3" i="64" s="1"/>
  <c r="D3" i="63"/>
  <c r="D3" i="64" s="1"/>
  <c r="C1" i="106"/>
  <c r="F1" i="105"/>
  <c r="D8" i="104"/>
  <c r="D14" i="104"/>
  <c r="A1" i="104"/>
  <c r="D18" i="103"/>
  <c r="D14" i="103"/>
  <c r="D9" i="103"/>
  <c r="A1" i="98"/>
  <c r="J1" i="98"/>
  <c r="I1" i="97"/>
  <c r="K1" i="96"/>
  <c r="E134" i="115"/>
  <c r="D134" i="115"/>
  <c r="C134" i="115"/>
  <c r="E134" i="114"/>
  <c r="D134" i="114"/>
  <c r="D145" i="114" s="1"/>
  <c r="C134" i="114"/>
  <c r="E134" i="113"/>
  <c r="D134" i="113"/>
  <c r="C134" i="113"/>
  <c r="E134" i="3"/>
  <c r="D134" i="3"/>
  <c r="C134" i="3"/>
  <c r="A2" i="105"/>
  <c r="A1" i="103"/>
  <c r="A2" i="131"/>
  <c r="C18" i="131"/>
  <c r="C14" i="131"/>
  <c r="C21" i="131" s="1"/>
  <c r="A1" i="130"/>
  <c r="E66" i="130"/>
  <c r="D66" i="130"/>
  <c r="C66" i="130"/>
  <c r="E63" i="130"/>
  <c r="D63" i="130"/>
  <c r="C63" i="130"/>
  <c r="E59" i="130"/>
  <c r="D59" i="130"/>
  <c r="C59" i="130"/>
  <c r="E54" i="130"/>
  <c r="D54" i="130"/>
  <c r="C54" i="130"/>
  <c r="E45" i="130"/>
  <c r="D45" i="130"/>
  <c r="C45" i="130"/>
  <c r="E40" i="130"/>
  <c r="E34" i="130"/>
  <c r="D40" i="130"/>
  <c r="C40" i="130"/>
  <c r="E35" i="130"/>
  <c r="D35" i="130"/>
  <c r="C35" i="130"/>
  <c r="C34" i="130" s="1"/>
  <c r="E29" i="130"/>
  <c r="D29" i="130"/>
  <c r="C29" i="130"/>
  <c r="E24" i="130"/>
  <c r="D24" i="130"/>
  <c r="C24" i="130"/>
  <c r="E19" i="130"/>
  <c r="D19" i="130"/>
  <c r="C19" i="130"/>
  <c r="E14" i="130"/>
  <c r="D14" i="130"/>
  <c r="C14" i="130"/>
  <c r="E9" i="130"/>
  <c r="D9" i="130"/>
  <c r="C9" i="130"/>
  <c r="H2" i="97"/>
  <c r="G3" i="97"/>
  <c r="F3" i="97"/>
  <c r="E2" i="97"/>
  <c r="I3" i="96"/>
  <c r="H3" i="96"/>
  <c r="G3" i="96"/>
  <c r="F3" i="96"/>
  <c r="E2" i="96"/>
  <c r="E140" i="115"/>
  <c r="E145" i="115" s="1"/>
  <c r="D140" i="115"/>
  <c r="C140" i="115"/>
  <c r="E129" i="115"/>
  <c r="D129" i="115"/>
  <c r="C129" i="115"/>
  <c r="C145" i="115" s="1"/>
  <c r="E125" i="115"/>
  <c r="D125" i="115"/>
  <c r="D145" i="115"/>
  <c r="C125" i="115"/>
  <c r="E121" i="115"/>
  <c r="D121" i="115"/>
  <c r="C121" i="115"/>
  <c r="E107" i="115"/>
  <c r="D107" i="115"/>
  <c r="C107" i="115"/>
  <c r="C124" i="115" s="1"/>
  <c r="C146" i="115" s="1"/>
  <c r="E91" i="115"/>
  <c r="D91" i="115"/>
  <c r="C91" i="115"/>
  <c r="E80" i="115"/>
  <c r="D80" i="115"/>
  <c r="C80" i="115"/>
  <c r="E76" i="115"/>
  <c r="D76" i="115"/>
  <c r="C76" i="115"/>
  <c r="E73" i="115"/>
  <c r="D73" i="115"/>
  <c r="C73" i="115"/>
  <c r="E68" i="115"/>
  <c r="D68" i="115"/>
  <c r="C68" i="115"/>
  <c r="E64" i="115"/>
  <c r="D64" i="115"/>
  <c r="C64" i="115"/>
  <c r="E58" i="115"/>
  <c r="D58" i="115"/>
  <c r="C58" i="115"/>
  <c r="E53" i="115"/>
  <c r="D53" i="115"/>
  <c r="C53" i="115"/>
  <c r="E47" i="115"/>
  <c r="D47" i="115"/>
  <c r="C47" i="115"/>
  <c r="E36" i="115"/>
  <c r="D36" i="115"/>
  <c r="C36" i="115"/>
  <c r="E22" i="115"/>
  <c r="D22" i="115"/>
  <c r="C22" i="115"/>
  <c r="E15" i="115"/>
  <c r="D15" i="115"/>
  <c r="C15" i="115"/>
  <c r="E8" i="115"/>
  <c r="D8" i="115"/>
  <c r="C8" i="115"/>
  <c r="C63" i="115" s="1"/>
  <c r="E140" i="114"/>
  <c r="D140" i="114"/>
  <c r="C140" i="114"/>
  <c r="E129" i="114"/>
  <c r="E145" i="114" s="1"/>
  <c r="D129" i="114"/>
  <c r="C129" i="114"/>
  <c r="E125" i="114"/>
  <c r="D125" i="114"/>
  <c r="C125" i="114"/>
  <c r="C145" i="114"/>
  <c r="E121" i="114"/>
  <c r="D121" i="114"/>
  <c r="C121" i="114"/>
  <c r="C124" i="114" s="1"/>
  <c r="C146" i="114" s="1"/>
  <c r="E107" i="114"/>
  <c r="D107" i="114"/>
  <c r="C107" i="114"/>
  <c r="E91" i="114"/>
  <c r="D91" i="114"/>
  <c r="D124" i="114" s="1"/>
  <c r="C91" i="114"/>
  <c r="E80" i="114"/>
  <c r="D80" i="114"/>
  <c r="C80" i="114"/>
  <c r="E76" i="114"/>
  <c r="D76" i="114"/>
  <c r="C76" i="114"/>
  <c r="E73" i="114"/>
  <c r="D73" i="114"/>
  <c r="C73" i="114"/>
  <c r="E68" i="114"/>
  <c r="D68" i="114"/>
  <c r="C68" i="114"/>
  <c r="E64" i="114"/>
  <c r="D64" i="114"/>
  <c r="C64" i="114"/>
  <c r="E58" i="114"/>
  <c r="D58" i="114"/>
  <c r="C58" i="114"/>
  <c r="E53" i="114"/>
  <c r="D53" i="114"/>
  <c r="C53" i="114"/>
  <c r="E47" i="114"/>
  <c r="D47" i="114"/>
  <c r="C47" i="114"/>
  <c r="E36" i="114"/>
  <c r="D36" i="114"/>
  <c r="C36" i="114"/>
  <c r="E22" i="114"/>
  <c r="D22" i="114"/>
  <c r="C22" i="114"/>
  <c r="E15" i="114"/>
  <c r="D15" i="114"/>
  <c r="C15" i="114"/>
  <c r="E8" i="114"/>
  <c r="E63" i="114" s="1"/>
  <c r="D8" i="114"/>
  <c r="C8" i="114"/>
  <c r="E140" i="113"/>
  <c r="D140" i="113"/>
  <c r="C140" i="113"/>
  <c r="E129" i="113"/>
  <c r="D129" i="113"/>
  <c r="C129" i="113"/>
  <c r="C145" i="113" s="1"/>
  <c r="E125" i="113"/>
  <c r="D125" i="113"/>
  <c r="C125" i="113"/>
  <c r="E121" i="113"/>
  <c r="D121" i="113"/>
  <c r="C121" i="113"/>
  <c r="E107" i="113"/>
  <c r="D107" i="113"/>
  <c r="C107" i="113"/>
  <c r="E91" i="113"/>
  <c r="D91" i="113"/>
  <c r="C91" i="113"/>
  <c r="E80" i="113"/>
  <c r="D80" i="113"/>
  <c r="C80" i="113"/>
  <c r="E76" i="113"/>
  <c r="D76" i="113"/>
  <c r="C76" i="113"/>
  <c r="E73" i="113"/>
  <c r="D73" i="113"/>
  <c r="C73" i="113"/>
  <c r="E68" i="113"/>
  <c r="D68" i="113"/>
  <c r="C68" i="113"/>
  <c r="E64" i="113"/>
  <c r="D64" i="113"/>
  <c r="C64" i="113"/>
  <c r="E58" i="113"/>
  <c r="D58" i="113"/>
  <c r="C58" i="113"/>
  <c r="E53" i="113"/>
  <c r="D53" i="113"/>
  <c r="C53" i="113"/>
  <c r="E47" i="113"/>
  <c r="D47" i="113"/>
  <c r="C47" i="113"/>
  <c r="E36" i="113"/>
  <c r="D36" i="113"/>
  <c r="C36" i="113"/>
  <c r="E22" i="113"/>
  <c r="D22" i="113"/>
  <c r="C22" i="113"/>
  <c r="E15" i="113"/>
  <c r="D15" i="113"/>
  <c r="C15" i="113"/>
  <c r="E8" i="113"/>
  <c r="D8" i="113"/>
  <c r="C8" i="113"/>
  <c r="D91" i="3"/>
  <c r="E91" i="3"/>
  <c r="E124" i="3" s="1"/>
  <c r="D107" i="3"/>
  <c r="D124" i="3" s="1"/>
  <c r="E107" i="3"/>
  <c r="D121" i="3"/>
  <c r="E121" i="3"/>
  <c r="D125" i="3"/>
  <c r="E125" i="3"/>
  <c r="D129" i="3"/>
  <c r="D145" i="3" s="1"/>
  <c r="E129" i="3"/>
  <c r="D140" i="3"/>
  <c r="E140" i="3"/>
  <c r="C140" i="3"/>
  <c r="C129" i="3"/>
  <c r="C125" i="3"/>
  <c r="C145" i="3"/>
  <c r="C121" i="3"/>
  <c r="C107" i="3"/>
  <c r="C91" i="3"/>
  <c r="C124" i="3" s="1"/>
  <c r="D8" i="3"/>
  <c r="E8" i="3"/>
  <c r="D15" i="3"/>
  <c r="E15" i="3"/>
  <c r="D22" i="3"/>
  <c r="E22" i="3"/>
  <c r="D36" i="3"/>
  <c r="E36" i="3"/>
  <c r="D47" i="3"/>
  <c r="E47" i="3"/>
  <c r="D53" i="3"/>
  <c r="E53" i="3"/>
  <c r="D58" i="3"/>
  <c r="E58" i="3"/>
  <c r="D64" i="3"/>
  <c r="E64" i="3"/>
  <c r="E86" i="3" s="1"/>
  <c r="D68" i="3"/>
  <c r="E68" i="3"/>
  <c r="D73" i="3"/>
  <c r="E73" i="3"/>
  <c r="D76" i="3"/>
  <c r="E76" i="3"/>
  <c r="D80" i="3"/>
  <c r="E80" i="3"/>
  <c r="D86" i="3"/>
  <c r="C80" i="3"/>
  <c r="C76" i="3"/>
  <c r="C73" i="3"/>
  <c r="C68" i="3"/>
  <c r="C64" i="3"/>
  <c r="C58" i="3"/>
  <c r="C53" i="3"/>
  <c r="C47" i="3"/>
  <c r="C36" i="3"/>
  <c r="C22" i="3"/>
  <c r="C15" i="3"/>
  <c r="C63" i="3" s="1"/>
  <c r="C8" i="3"/>
  <c r="H6" i="71"/>
  <c r="J6" i="71"/>
  <c r="G3" i="64"/>
  <c r="F3" i="63"/>
  <c r="F3" i="64" s="1"/>
  <c r="C3" i="1"/>
  <c r="C89" i="1" s="1"/>
  <c r="A34" i="75"/>
  <c r="A34" i="76" s="1"/>
  <c r="A28" i="75"/>
  <c r="A28" i="76" s="1"/>
  <c r="A22" i="75"/>
  <c r="A22" i="76" s="1"/>
  <c r="A16" i="75"/>
  <c r="A16" i="76" s="1"/>
  <c r="A10" i="75"/>
  <c r="A10" i="76" s="1"/>
  <c r="A4" i="76"/>
  <c r="H17" i="61"/>
  <c r="I17" i="61"/>
  <c r="H30" i="61"/>
  <c r="H31" i="61" s="1"/>
  <c r="I30" i="61"/>
  <c r="I31" i="61" s="1"/>
  <c r="H33" i="61"/>
  <c r="I33" i="61"/>
  <c r="G33" i="61"/>
  <c r="G30" i="61"/>
  <c r="G17" i="61"/>
  <c r="G31" i="61" s="1"/>
  <c r="D17" i="61"/>
  <c r="E17" i="61"/>
  <c r="I32" i="61" s="1"/>
  <c r="D18" i="61"/>
  <c r="E18" i="61"/>
  <c r="D24" i="61"/>
  <c r="D30" i="61" s="1"/>
  <c r="E24" i="61"/>
  <c r="E30" i="61"/>
  <c r="D33" i="61"/>
  <c r="E33" i="61"/>
  <c r="C33" i="61"/>
  <c r="C24" i="61"/>
  <c r="C18" i="61"/>
  <c r="C30" i="61" s="1"/>
  <c r="C31" i="61" s="1"/>
  <c r="C17" i="61"/>
  <c r="H18" i="73"/>
  <c r="D30" i="76"/>
  <c r="I18" i="73"/>
  <c r="H27" i="73"/>
  <c r="D31" i="76" s="1"/>
  <c r="I27" i="73"/>
  <c r="G27" i="73"/>
  <c r="G18" i="73"/>
  <c r="G29" i="73" s="1"/>
  <c r="D18" i="73"/>
  <c r="H29" i="73" s="1"/>
  <c r="E18" i="73"/>
  <c r="D19" i="73"/>
  <c r="E19" i="73"/>
  <c r="D24" i="73"/>
  <c r="D27" i="73" s="1"/>
  <c r="E24" i="73"/>
  <c r="C24" i="73"/>
  <c r="C19" i="73"/>
  <c r="C18" i="73"/>
  <c r="E140" i="112"/>
  <c r="D140" i="112"/>
  <c r="C140" i="112"/>
  <c r="E135" i="112"/>
  <c r="D135" i="112"/>
  <c r="C135" i="112"/>
  <c r="E130" i="112"/>
  <c r="D130" i="112"/>
  <c r="C130" i="112"/>
  <c r="E126" i="112"/>
  <c r="E145" i="112" s="1"/>
  <c r="D126" i="112"/>
  <c r="C126" i="112"/>
  <c r="E122" i="112"/>
  <c r="D122" i="112"/>
  <c r="C122" i="112"/>
  <c r="E108" i="112"/>
  <c r="D108" i="112"/>
  <c r="C108" i="112"/>
  <c r="E92" i="112"/>
  <c r="E125" i="112" s="1"/>
  <c r="D92" i="112"/>
  <c r="C92" i="112"/>
  <c r="E78" i="112"/>
  <c r="D78" i="112"/>
  <c r="C78" i="112"/>
  <c r="E74" i="112"/>
  <c r="D74" i="112"/>
  <c r="C74" i="112"/>
  <c r="E71" i="112"/>
  <c r="D71" i="112"/>
  <c r="C71" i="112"/>
  <c r="E66" i="112"/>
  <c r="D66" i="112"/>
  <c r="C66" i="112"/>
  <c r="E62" i="112"/>
  <c r="E84" i="112" s="1"/>
  <c r="E151" i="112" s="1"/>
  <c r="D62" i="112"/>
  <c r="C62" i="112"/>
  <c r="C84" i="112"/>
  <c r="E56" i="112"/>
  <c r="D56" i="112"/>
  <c r="C56" i="112"/>
  <c r="E51" i="112"/>
  <c r="D51" i="112"/>
  <c r="C51" i="112"/>
  <c r="E45" i="112"/>
  <c r="D45" i="112"/>
  <c r="C45" i="112"/>
  <c r="E34" i="112"/>
  <c r="D34" i="112"/>
  <c r="C34" i="112"/>
  <c r="E20" i="112"/>
  <c r="D20" i="112"/>
  <c r="C20" i="112"/>
  <c r="E13" i="112"/>
  <c r="D13" i="112"/>
  <c r="C13" i="112"/>
  <c r="E6" i="112"/>
  <c r="D6" i="112"/>
  <c r="C6" i="112"/>
  <c r="E140" i="111"/>
  <c r="D140" i="111"/>
  <c r="C140" i="111"/>
  <c r="E135" i="111"/>
  <c r="D135" i="111"/>
  <c r="C135" i="111"/>
  <c r="E130" i="111"/>
  <c r="E145" i="111" s="1"/>
  <c r="D130" i="111"/>
  <c r="C130" i="111"/>
  <c r="E126" i="111"/>
  <c r="D126" i="111"/>
  <c r="C126" i="111"/>
  <c r="E122" i="111"/>
  <c r="D122" i="111"/>
  <c r="C122" i="111"/>
  <c r="E108" i="111"/>
  <c r="D108" i="111"/>
  <c r="C108" i="111"/>
  <c r="E92" i="111"/>
  <c r="E125" i="111" s="1"/>
  <c r="D92" i="111"/>
  <c r="C92" i="111"/>
  <c r="E78" i="111"/>
  <c r="D78" i="111"/>
  <c r="C78" i="111"/>
  <c r="E74" i="111"/>
  <c r="D74" i="111"/>
  <c r="C74" i="111"/>
  <c r="E71" i="111"/>
  <c r="D71" i="111"/>
  <c r="C71" i="111"/>
  <c r="E66" i="111"/>
  <c r="D66" i="111"/>
  <c r="C66" i="111"/>
  <c r="E62" i="111"/>
  <c r="E84" i="111" s="1"/>
  <c r="E151" i="111" s="1"/>
  <c r="D62" i="111"/>
  <c r="C62" i="111"/>
  <c r="C84" i="111"/>
  <c r="E56" i="111"/>
  <c r="D56" i="111"/>
  <c r="C56" i="111"/>
  <c r="E51" i="111"/>
  <c r="D51" i="111"/>
  <c r="C51" i="111"/>
  <c r="E45" i="111"/>
  <c r="D45" i="111"/>
  <c r="C45" i="111"/>
  <c r="E34" i="111"/>
  <c r="D34" i="111"/>
  <c r="C34" i="111"/>
  <c r="E20" i="111"/>
  <c r="D20" i="111"/>
  <c r="C20" i="111"/>
  <c r="E13" i="111"/>
  <c r="D13" i="111"/>
  <c r="C13" i="111"/>
  <c r="E6" i="111"/>
  <c r="D6" i="111"/>
  <c r="C6" i="111"/>
  <c r="E140" i="108"/>
  <c r="D140" i="108"/>
  <c r="C140" i="108"/>
  <c r="E135" i="108"/>
  <c r="D135" i="108"/>
  <c r="C135" i="108"/>
  <c r="E130" i="108"/>
  <c r="D130" i="108"/>
  <c r="C130" i="108"/>
  <c r="E126" i="108"/>
  <c r="D126" i="108"/>
  <c r="D145" i="108" s="1"/>
  <c r="C126" i="108"/>
  <c r="E122" i="108"/>
  <c r="D122" i="108"/>
  <c r="C122" i="108"/>
  <c r="E108" i="108"/>
  <c r="D108" i="108"/>
  <c r="C108" i="108"/>
  <c r="E92" i="108"/>
  <c r="D92" i="108"/>
  <c r="C92" i="108"/>
  <c r="E78" i="108"/>
  <c r="D78" i="108"/>
  <c r="C78" i="108"/>
  <c r="E74" i="108"/>
  <c r="D74" i="108"/>
  <c r="C74" i="108"/>
  <c r="E71" i="108"/>
  <c r="D71" i="108"/>
  <c r="C71" i="108"/>
  <c r="E66" i="108"/>
  <c r="D66" i="108"/>
  <c r="C66" i="108"/>
  <c r="E62" i="108"/>
  <c r="D62" i="108"/>
  <c r="C62" i="108"/>
  <c r="E56" i="108"/>
  <c r="D56" i="108"/>
  <c r="C56" i="108"/>
  <c r="E51" i="108"/>
  <c r="D51" i="108"/>
  <c r="C51" i="108"/>
  <c r="E45" i="108"/>
  <c r="D45" i="108"/>
  <c r="C45" i="108"/>
  <c r="E34" i="108"/>
  <c r="D34" i="108"/>
  <c r="C34" i="108"/>
  <c r="E6" i="108"/>
  <c r="D6" i="108"/>
  <c r="C6" i="108"/>
  <c r="D92" i="1"/>
  <c r="E92" i="1"/>
  <c r="D108" i="1"/>
  <c r="E108" i="1"/>
  <c r="E125" i="1" s="1"/>
  <c r="B36" i="76" s="1"/>
  <c r="D122" i="1"/>
  <c r="E122" i="1"/>
  <c r="D125" i="1"/>
  <c r="B30" i="76" s="1"/>
  <c r="D126" i="1"/>
  <c r="E126" i="1"/>
  <c r="D130" i="1"/>
  <c r="E130" i="1"/>
  <c r="D135" i="1"/>
  <c r="E135" i="1"/>
  <c r="D140" i="1"/>
  <c r="D145" i="1" s="1"/>
  <c r="E140" i="1"/>
  <c r="C140" i="1"/>
  <c r="C135" i="1"/>
  <c r="C130" i="1"/>
  <c r="C126" i="1"/>
  <c r="C145" i="1" s="1"/>
  <c r="B25" i="76" s="1"/>
  <c r="C122" i="1"/>
  <c r="C108" i="1"/>
  <c r="C92" i="1"/>
  <c r="D27" i="1"/>
  <c r="E27" i="1"/>
  <c r="D6" i="1"/>
  <c r="E6" i="1"/>
  <c r="D13" i="1"/>
  <c r="E13" i="1"/>
  <c r="D20" i="1"/>
  <c r="E20" i="1"/>
  <c r="D34" i="1"/>
  <c r="E34" i="1"/>
  <c r="D45" i="1"/>
  <c r="E45" i="1"/>
  <c r="D51" i="1"/>
  <c r="E51" i="1"/>
  <c r="D56" i="1"/>
  <c r="E56" i="1"/>
  <c r="D62" i="1"/>
  <c r="E62" i="1"/>
  <c r="D66" i="1"/>
  <c r="E66" i="1"/>
  <c r="D71" i="1"/>
  <c r="E71" i="1"/>
  <c r="D74" i="1"/>
  <c r="E74" i="1"/>
  <c r="D78" i="1"/>
  <c r="E78" i="1"/>
  <c r="C78" i="1"/>
  <c r="C74" i="1"/>
  <c r="C71" i="1"/>
  <c r="C66" i="1"/>
  <c r="C62" i="1"/>
  <c r="C56" i="1"/>
  <c r="C51" i="1"/>
  <c r="C45" i="1"/>
  <c r="C34" i="1"/>
  <c r="C20" i="1"/>
  <c r="C13" i="1"/>
  <c r="C6" i="1"/>
  <c r="G36" i="107"/>
  <c r="F36" i="107"/>
  <c r="D36" i="107"/>
  <c r="C36" i="107"/>
  <c r="E35" i="107"/>
  <c r="E34" i="107"/>
  <c r="E33" i="107"/>
  <c r="E32" i="107"/>
  <c r="E31" i="107"/>
  <c r="E29" i="107"/>
  <c r="E28" i="107"/>
  <c r="E27" i="107"/>
  <c r="E26" i="107"/>
  <c r="E25" i="107"/>
  <c r="E24" i="107"/>
  <c r="E23" i="107"/>
  <c r="E22" i="107"/>
  <c r="E21" i="107"/>
  <c r="E20" i="107"/>
  <c r="E19" i="107"/>
  <c r="E18" i="107"/>
  <c r="E17" i="107"/>
  <c r="E16" i="107"/>
  <c r="E15" i="107"/>
  <c r="E14" i="107"/>
  <c r="E13" i="107"/>
  <c r="E12" i="107"/>
  <c r="E11" i="107"/>
  <c r="E10" i="107"/>
  <c r="E9" i="107"/>
  <c r="E8" i="107"/>
  <c r="E7" i="107"/>
  <c r="E6" i="107"/>
  <c r="E5" i="107"/>
  <c r="D29" i="99"/>
  <c r="C29" i="99"/>
  <c r="C6" i="106"/>
  <c r="C12" i="106" s="1"/>
  <c r="E22" i="105"/>
  <c r="D22" i="105"/>
  <c r="G18" i="98"/>
  <c r="G19" i="98" s="1"/>
  <c r="F18" i="98"/>
  <c r="E18" i="98"/>
  <c r="D18" i="98"/>
  <c r="C18" i="98"/>
  <c r="C19" i="98" s="1"/>
  <c r="H17" i="98"/>
  <c r="I17" i="98"/>
  <c r="H16" i="98"/>
  <c r="H18" i="98" s="1"/>
  <c r="G14" i="98"/>
  <c r="F14" i="98"/>
  <c r="F19" i="98" s="1"/>
  <c r="E14" i="98"/>
  <c r="E19" i="98"/>
  <c r="D14" i="98"/>
  <c r="D19" i="98" s="1"/>
  <c r="C14" i="98"/>
  <c r="H13" i="98"/>
  <c r="I13" i="98" s="1"/>
  <c r="H12" i="98"/>
  <c r="I12" i="98"/>
  <c r="H11" i="98"/>
  <c r="I11" i="98" s="1"/>
  <c r="H10" i="98"/>
  <c r="I10" i="98"/>
  <c r="H9" i="98"/>
  <c r="I9" i="98" s="1"/>
  <c r="H8" i="98"/>
  <c r="I8" i="98"/>
  <c r="H7" i="98"/>
  <c r="I7" i="98" s="1"/>
  <c r="I14" i="98" s="1"/>
  <c r="I19" i="98" s="1"/>
  <c r="H12" i="97"/>
  <c r="G12" i="97"/>
  <c r="F12" i="97"/>
  <c r="E12" i="97"/>
  <c r="H5" i="97"/>
  <c r="H19" i="97" s="1"/>
  <c r="G5" i="97"/>
  <c r="G19" i="97" s="1"/>
  <c r="F5" i="97"/>
  <c r="F19" i="97" s="1"/>
  <c r="E5" i="97"/>
  <c r="E19" i="97" s="1"/>
  <c r="J17" i="96"/>
  <c r="J16" i="96"/>
  <c r="I15" i="96"/>
  <c r="H15" i="96"/>
  <c r="G15" i="96"/>
  <c r="F15" i="96"/>
  <c r="E15" i="96"/>
  <c r="D15" i="96"/>
  <c r="J14" i="96"/>
  <c r="I13" i="96"/>
  <c r="H13" i="96"/>
  <c r="G13" i="96"/>
  <c r="F13" i="96"/>
  <c r="J13" i="96" s="1"/>
  <c r="E13" i="96"/>
  <c r="D13" i="96"/>
  <c r="J12" i="96"/>
  <c r="I11" i="96"/>
  <c r="H11" i="96"/>
  <c r="G11" i="96"/>
  <c r="F11" i="96"/>
  <c r="J11" i="96" s="1"/>
  <c r="E11" i="96"/>
  <c r="D11" i="96"/>
  <c r="J10" i="96"/>
  <c r="J9" i="96"/>
  <c r="I8" i="96"/>
  <c r="H8" i="96"/>
  <c r="G8" i="96"/>
  <c r="F8" i="96"/>
  <c r="E8" i="96"/>
  <c r="D8" i="96"/>
  <c r="J7" i="96"/>
  <c r="J6" i="96"/>
  <c r="I5" i="96"/>
  <c r="I18" i="96" s="1"/>
  <c r="H5" i="96"/>
  <c r="H18" i="96" s="1"/>
  <c r="G5" i="96"/>
  <c r="F5" i="96"/>
  <c r="F18" i="96" s="1"/>
  <c r="E5" i="96"/>
  <c r="E18" i="96" s="1"/>
  <c r="D5" i="96"/>
  <c r="L32" i="71"/>
  <c r="M32" i="71"/>
  <c r="K32" i="71"/>
  <c r="C24" i="71"/>
  <c r="M24" i="71" s="1"/>
  <c r="M23" i="71"/>
  <c r="M22" i="71"/>
  <c r="M21" i="71"/>
  <c r="M20" i="71"/>
  <c r="M19" i="71"/>
  <c r="M18" i="71"/>
  <c r="L20" i="71"/>
  <c r="L21" i="71"/>
  <c r="L22" i="71"/>
  <c r="L23" i="71"/>
  <c r="L19" i="71"/>
  <c r="L18" i="71"/>
  <c r="D24" i="71"/>
  <c r="E24" i="71"/>
  <c r="F24" i="71"/>
  <c r="G24" i="71"/>
  <c r="H24" i="71"/>
  <c r="I24" i="71"/>
  <c r="J24" i="71"/>
  <c r="K24" i="71"/>
  <c r="B24" i="71"/>
  <c r="M9" i="71"/>
  <c r="M10" i="71"/>
  <c r="M11" i="71"/>
  <c r="M12" i="71"/>
  <c r="M13" i="71"/>
  <c r="M14" i="71"/>
  <c r="L10" i="71"/>
  <c r="L11" i="71"/>
  <c r="L12" i="71"/>
  <c r="L13" i="71"/>
  <c r="L14" i="71"/>
  <c r="L9" i="71"/>
  <c r="L8" i="71"/>
  <c r="L15" i="71" s="1"/>
  <c r="C15" i="71"/>
  <c r="B15" i="71"/>
  <c r="D15" i="71"/>
  <c r="E15" i="71"/>
  <c r="F15" i="71"/>
  <c r="G15" i="71"/>
  <c r="H15" i="71"/>
  <c r="I15" i="71"/>
  <c r="J15" i="71"/>
  <c r="K15" i="71"/>
  <c r="G5" i="64"/>
  <c r="G6" i="64"/>
  <c r="G7" i="64"/>
  <c r="G8" i="64"/>
  <c r="G9" i="64"/>
  <c r="G10" i="64"/>
  <c r="G11" i="64"/>
  <c r="G12" i="64"/>
  <c r="G13" i="64"/>
  <c r="G14" i="64"/>
  <c r="G15" i="64"/>
  <c r="G16" i="64"/>
  <c r="G17" i="64"/>
  <c r="G18" i="64"/>
  <c r="G19" i="64"/>
  <c r="G20" i="64"/>
  <c r="G21" i="64"/>
  <c r="G22" i="64"/>
  <c r="G23" i="64"/>
  <c r="F24" i="64"/>
  <c r="E24" i="64"/>
  <c r="D24" i="64"/>
  <c r="B24" i="64"/>
  <c r="F24" i="63"/>
  <c r="G6" i="63"/>
  <c r="G7" i="63"/>
  <c r="G8" i="63"/>
  <c r="G9" i="63"/>
  <c r="G10" i="63"/>
  <c r="G11" i="63"/>
  <c r="G12" i="63"/>
  <c r="G13" i="63"/>
  <c r="G14" i="63"/>
  <c r="G15" i="63"/>
  <c r="G16" i="63"/>
  <c r="G17" i="63"/>
  <c r="G18" i="63"/>
  <c r="G19" i="63"/>
  <c r="G20" i="63"/>
  <c r="G21" i="63"/>
  <c r="G22" i="63"/>
  <c r="G23" i="63"/>
  <c r="G5" i="63"/>
  <c r="B24" i="63"/>
  <c r="D24" i="63"/>
  <c r="E24" i="63"/>
  <c r="J5" i="96"/>
  <c r="M15" i="71"/>
  <c r="M8" i="71"/>
  <c r="C4" i="73"/>
  <c r="G4" i="61" s="1"/>
  <c r="I16" i="98"/>
  <c r="I18" i="98" s="1"/>
  <c r="C4" i="61"/>
  <c r="D145" i="111"/>
  <c r="C3" i="111"/>
  <c r="C89" i="111" s="1"/>
  <c r="D4" i="73"/>
  <c r="H4" i="73" s="1"/>
  <c r="C3" i="112"/>
  <c r="C89" i="112" s="1"/>
  <c r="E61" i="1"/>
  <c r="B18" i="76" s="1"/>
  <c r="C61" i="1"/>
  <c r="D31" i="61" l="1"/>
  <c r="D146" i="3"/>
  <c r="E87" i="114"/>
  <c r="L24" i="71"/>
  <c r="E145" i="108"/>
  <c r="E61" i="111"/>
  <c r="C125" i="111"/>
  <c r="E61" i="112"/>
  <c r="E85" i="112" s="1"/>
  <c r="C125" i="112"/>
  <c r="G28" i="73"/>
  <c r="C146" i="3"/>
  <c r="E63" i="113"/>
  <c r="D86" i="113"/>
  <c r="E86" i="114"/>
  <c r="E124" i="114"/>
  <c r="E146" i="114" s="1"/>
  <c r="D63" i="115"/>
  <c r="C86" i="115"/>
  <c r="C8" i="130"/>
  <c r="C51" i="130" s="1"/>
  <c r="C68" i="130" s="1"/>
  <c r="D34" i="130"/>
  <c r="E145" i="3"/>
  <c r="E146" i="3" s="1"/>
  <c r="C8" i="132"/>
  <c r="C51" i="132" s="1"/>
  <c r="C68" i="132" s="1"/>
  <c r="D146" i="114"/>
  <c r="H4" i="61"/>
  <c r="H14" i="98"/>
  <c r="H19" i="98" s="1"/>
  <c r="J8" i="96"/>
  <c r="J15" i="96"/>
  <c r="C84" i="1"/>
  <c r="D84" i="111"/>
  <c r="D125" i="111"/>
  <c r="D146" i="111" s="1"/>
  <c r="C145" i="111"/>
  <c r="C151" i="111" s="1"/>
  <c r="D84" i="112"/>
  <c r="C145" i="112"/>
  <c r="C29" i="73"/>
  <c r="I29" i="73"/>
  <c r="I28" i="73"/>
  <c r="C86" i="3"/>
  <c r="C87" i="3" s="1"/>
  <c r="E63" i="115"/>
  <c r="D124" i="115"/>
  <c r="D146" i="115" s="1"/>
  <c r="D8" i="130"/>
  <c r="E8" i="130"/>
  <c r="E51" i="130" s="1"/>
  <c r="E68" i="130" s="1"/>
  <c r="D38" i="103"/>
  <c r="J18" i="96"/>
  <c r="D18" i="96"/>
  <c r="D61" i="111"/>
  <c r="D150" i="111" s="1"/>
  <c r="C151" i="112"/>
  <c r="C87" i="115"/>
  <c r="G18" i="96"/>
  <c r="E84" i="1"/>
  <c r="C84" i="108"/>
  <c r="C145" i="108"/>
  <c r="C61" i="111"/>
  <c r="E146" i="111"/>
  <c r="C61" i="112"/>
  <c r="E146" i="112"/>
  <c r="D145" i="112"/>
  <c r="D63" i="114"/>
  <c r="C86" i="114"/>
  <c r="E86" i="115"/>
  <c r="E124" i="115"/>
  <c r="E146" i="115" s="1"/>
  <c r="D38" i="135"/>
  <c r="E36" i="107"/>
  <c r="E145" i="113"/>
  <c r="D145" i="113"/>
  <c r="D124" i="113"/>
  <c r="E86" i="113"/>
  <c r="E87" i="113" s="1"/>
  <c r="D63" i="113"/>
  <c r="D87" i="113" s="1"/>
  <c r="E124" i="113"/>
  <c r="E63" i="3"/>
  <c r="E87" i="3" s="1"/>
  <c r="D63" i="3"/>
  <c r="D87" i="3" s="1"/>
  <c r="E31" i="61"/>
  <c r="D13" i="76"/>
  <c r="E27" i="73"/>
  <c r="D19" i="76" s="1"/>
  <c r="E145" i="1"/>
  <c r="B37" i="76" s="1"/>
  <c r="C125" i="1"/>
  <c r="C150" i="1" s="1"/>
  <c r="D84" i="108"/>
  <c r="D151" i="108" s="1"/>
  <c r="D84" i="1"/>
  <c r="D61" i="1"/>
  <c r="B12" i="76" s="1"/>
  <c r="G24" i="64"/>
  <c r="G24" i="63"/>
  <c r="H32" i="61"/>
  <c r="D24" i="76"/>
  <c r="C32" i="61"/>
  <c r="D26" i="76"/>
  <c r="G32" i="61"/>
  <c r="D12" i="76"/>
  <c r="D6" i="76"/>
  <c r="D4" i="61"/>
  <c r="G4" i="73"/>
  <c r="D18" i="76"/>
  <c r="E18" i="76" s="1"/>
  <c r="C27" i="73"/>
  <c r="E29" i="73"/>
  <c r="E28" i="73"/>
  <c r="I30" i="73" s="1"/>
  <c r="H28" i="73"/>
  <c r="D32" i="76" s="1"/>
  <c r="D25" i="76"/>
  <c r="E25" i="76" s="1"/>
  <c r="D38" i="76"/>
  <c r="D37" i="76"/>
  <c r="E30" i="76"/>
  <c r="E32" i="61"/>
  <c r="D32" i="61"/>
  <c r="D28" i="73"/>
  <c r="D29" i="73"/>
  <c r="D125" i="108"/>
  <c r="D146" i="108" s="1"/>
  <c r="D125" i="112"/>
  <c r="D146" i="112" s="1"/>
  <c r="D61" i="112"/>
  <c r="D150" i="112" s="1"/>
  <c r="E125" i="108"/>
  <c r="E146" i="108" s="1"/>
  <c r="C125" i="108"/>
  <c r="E84" i="108"/>
  <c r="E151" i="108" s="1"/>
  <c r="E61" i="108"/>
  <c r="D61" i="108"/>
  <c r="D85" i="108" s="1"/>
  <c r="C61" i="108"/>
  <c r="B19" i="76"/>
  <c r="E85" i="1"/>
  <c r="B20" i="76" s="1"/>
  <c r="B24" i="76"/>
  <c r="B31" i="76"/>
  <c r="E31" i="76" s="1"/>
  <c r="D146" i="1"/>
  <c r="B32" i="76" s="1"/>
  <c r="C85" i="108"/>
  <c r="C85" i="111"/>
  <c r="D151" i="111"/>
  <c r="D85" i="111"/>
  <c r="B7" i="76"/>
  <c r="C151" i="1"/>
  <c r="D151" i="1"/>
  <c r="B13" i="76"/>
  <c r="E13" i="76" s="1"/>
  <c r="E150" i="111"/>
  <c r="E85" i="111"/>
  <c r="D85" i="112"/>
  <c r="C85" i="1"/>
  <c r="B8" i="76" s="1"/>
  <c r="B6" i="76"/>
  <c r="E150" i="1"/>
  <c r="E150" i="112"/>
  <c r="E4" i="73"/>
  <c r="C3" i="108"/>
  <c r="C89" i="108" s="1"/>
  <c r="D36" i="76"/>
  <c r="E36" i="76" s="1"/>
  <c r="C86" i="113"/>
  <c r="C87" i="113" s="1"/>
  <c r="C124" i="113"/>
  <c r="C146" i="113" s="1"/>
  <c r="C63" i="114"/>
  <c r="C87" i="114" s="1"/>
  <c r="D86" i="114"/>
  <c r="D87" i="114" s="1"/>
  <c r="D86" i="115"/>
  <c r="D87" i="115" s="1"/>
  <c r="D38" i="104"/>
  <c r="E146" i="1" l="1"/>
  <c r="B38" i="76" s="1"/>
  <c r="E37" i="76"/>
  <c r="C150" i="112"/>
  <c r="C85" i="112"/>
  <c r="C151" i="108"/>
  <c r="E87" i="115"/>
  <c r="C146" i="111"/>
  <c r="E151" i="1"/>
  <c r="E146" i="113"/>
  <c r="C146" i="112"/>
  <c r="C150" i="111"/>
  <c r="C146" i="108"/>
  <c r="D51" i="130"/>
  <c r="D68" i="130" s="1"/>
  <c r="D151" i="112"/>
  <c r="D146" i="113"/>
  <c r="E24" i="76"/>
  <c r="E32" i="76"/>
  <c r="H30" i="73"/>
  <c r="E6" i="76"/>
  <c r="D30" i="73"/>
  <c r="D14" i="76"/>
  <c r="E12" i="76"/>
  <c r="C146" i="1"/>
  <c r="B26" i="76" s="1"/>
  <c r="E26" i="76" s="1"/>
  <c r="E85" i="108"/>
  <c r="E150" i="108"/>
  <c r="D150" i="1"/>
  <c r="D85" i="1"/>
  <c r="B14" i="76" s="1"/>
  <c r="E14" i="76" s="1"/>
  <c r="E38" i="76"/>
  <c r="E30" i="73"/>
  <c r="D7" i="76"/>
  <c r="E7" i="76" s="1"/>
  <c r="C28" i="73"/>
  <c r="D20" i="76"/>
  <c r="E20" i="76" s="1"/>
  <c r="C150" i="108"/>
  <c r="D150" i="108"/>
  <c r="E19" i="76"/>
  <c r="I4" i="61"/>
  <c r="E4" i="61"/>
  <c r="I4" i="73"/>
  <c r="C30" i="73" l="1"/>
  <c r="G30" i="73"/>
  <c r="D8" i="76"/>
  <c r="E8" i="76" s="1"/>
</calcChain>
</file>

<file path=xl/sharedStrings.xml><?xml version="1.0" encoding="utf-8"?>
<sst xmlns="http://schemas.openxmlformats.org/spreadsheetml/2006/main" count="3560" uniqueCount="713">
  <si>
    <r>
      <t>EU-s projekt neve, azonosítója:</t>
    </r>
    <r>
      <rPr>
        <sz val="12"/>
        <rFont val="Times New Roman"/>
        <family val="1"/>
        <charset val="238"/>
      </rPr>
      <t>*</t>
    </r>
  </si>
  <si>
    <t>Beruházási (felhalmozási) kiadások előirányzata beruházásonként</t>
  </si>
  <si>
    <t>Felújítási kiadások előirányzata felújításonként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</si>
  <si>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</si>
  <si>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</si>
  <si>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</si>
  <si>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</si>
  <si>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</si>
  <si>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</si>
  <si>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</si>
  <si>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</si>
  <si>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</si>
  <si>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</si>
  <si>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</si>
  <si>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</si>
  <si>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</si>
  <si>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</si>
  <si>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</si>
  <si>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</si>
  <si>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</si>
  <si>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</si>
  <si>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</si>
  <si>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</si>
  <si>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</si>
  <si>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</si>
  <si>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</si>
  <si>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</si>
  <si>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</si>
  <si>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</si>
  <si>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</si>
  <si>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</si>
  <si>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</si>
  <si>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</si>
  <si>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</si>
  <si>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</si>
  <si>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</si>
  <si>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</si>
  <si>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</si>
  <si>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</t>
  </si>
  <si>
    <t>Összesen:</t>
  </si>
  <si>
    <t>01</t>
  </si>
  <si>
    <t>Ezer forintban !</t>
  </si>
  <si>
    <t>Bevételek</t>
  </si>
  <si>
    <t>Kiadások</t>
  </si>
  <si>
    <t>Általános tartalék</t>
  </si>
  <si>
    <t>Céltartalék</t>
  </si>
  <si>
    <t>02</t>
  </si>
  <si>
    <t>03</t>
  </si>
  <si>
    <t>04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</si>
  <si>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</si>
  <si>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</si>
  <si>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</si>
  <si>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</si>
  <si>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</si>
  <si>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</si>
  <si>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</si>
  <si>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</si>
  <si>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</si>
  <si>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</si>
  <si>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</si>
  <si>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</si>
  <si>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</si>
  <si>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</si>
  <si>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</si>
  <si>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</si>
  <si>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</si>
  <si>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</si>
  <si>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</si>
  <si>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</si>
  <si>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</si>
  <si>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</si>
  <si>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</si>
  <si>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</si>
  <si>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</si>
  <si>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</si>
  <si>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</si>
  <si>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</si>
  <si>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</si>
  <si>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</si>
  <si>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</si>
  <si>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</si>
  <si>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</si>
  <si>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</si>
  <si>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</si>
  <si>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</si>
  <si>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</si>
  <si>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</si>
  <si>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</si>
  <si>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</si>
  <si>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</si>
  <si>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</si>
  <si>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</si>
  <si>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</si>
  <si>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</si>
  <si>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</si>
  <si>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</si>
  <si>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</si>
  <si>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</si>
  <si>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</si>
  <si>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</si>
  <si>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</si>
  <si>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</si>
  <si>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</si>
  <si>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</si>
  <si>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</si>
  <si>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</si>
  <si>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</si>
  <si>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</si>
  <si>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</si>
  <si>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</si>
  <si>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</si>
  <si>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</si>
  <si>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</si>
  <si>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</si>
  <si>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</si>
  <si>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</si>
  <si>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</si>
  <si>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</si>
  <si>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</si>
  <si>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</si>
  <si>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</si>
  <si>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</si>
  <si>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</si>
  <si>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</si>
  <si>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</si>
  <si>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</si>
  <si>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</si>
  <si>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</si>
  <si>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</si>
  <si>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</si>
  <si>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</si>
  <si>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</si>
  <si>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</si>
  <si>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</si>
  <si>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</si>
  <si>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</si>
  <si>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</si>
  <si>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</si>
  <si>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</si>
  <si>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</si>
  <si>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</si>
  <si>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</si>
  <si>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</si>
  <si>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</si>
  <si>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Száma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</si>
  <si>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</si>
  <si>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</si>
  <si>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</si>
  <si>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</si>
  <si>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</si>
  <si>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</si>
  <si>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</si>
  <si>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</si>
  <si>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</si>
  <si>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</si>
  <si>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</si>
  <si>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</si>
  <si>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</si>
  <si>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</si>
  <si>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</si>
  <si>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</si>
  <si>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</si>
  <si>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</si>
  <si>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</si>
  <si>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</si>
  <si>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</si>
  <si>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</si>
  <si>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</si>
  <si>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</si>
  <si>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</si>
  <si>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</si>
  <si>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</si>
  <si>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</si>
  <si>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</si>
  <si>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</si>
  <si>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</si>
  <si>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* Amennyiben több projekt megvalósítása történi egy időben akkor azokat külön-külön, projektenként be kell mutatni!</t>
  </si>
  <si>
    <t>Évenkénti üteme</t>
  </si>
  <si>
    <t>Összes bevétel,
kiadás</t>
  </si>
  <si>
    <t>Támogatási szerződés szerinti bevételek, kiadások</t>
  </si>
  <si>
    <t>Módosított előirányzat</t>
  </si>
  <si>
    <t>Teljesítés</t>
  </si>
  <si>
    <t>Eredeti</t>
  </si>
  <si>
    <t>Módosított</t>
  </si>
  <si>
    <t>31.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</si>
  <si>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</si>
  <si>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</si>
  <si>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</si>
  <si>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</si>
  <si>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</si>
  <si>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</si>
  <si>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</si>
  <si>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</si>
  <si>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</si>
  <si>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</si>
  <si>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</si>
  <si>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</si>
  <si>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</si>
  <si>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</si>
  <si>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</si>
  <si>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</si>
  <si>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</si>
  <si>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</si>
  <si>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>Ezer forintban!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</si>
  <si>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</si>
  <si>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</si>
  <si>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</si>
  <si>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</si>
  <si>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</si>
  <si>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</si>
  <si>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</si>
  <si>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</si>
  <si>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</si>
  <si>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</si>
  <si>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</si>
  <si>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</si>
  <si>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</si>
  <si>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</si>
  <si>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</si>
  <si>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</si>
  <si>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</si>
  <si>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</si>
  <si>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</si>
  <si>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</si>
  <si>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</si>
  <si>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</si>
  <si>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</si>
  <si>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</si>
  <si>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</si>
  <si>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</si>
  <si>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</si>
  <si>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</si>
  <si>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</si>
  <si>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</si>
  <si>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</si>
  <si>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</si>
  <si>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</si>
  <si>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</si>
  <si>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</si>
  <si>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</si>
  <si>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</si>
  <si>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32.</t>
  </si>
  <si>
    <t>33.</t>
  </si>
  <si>
    <t>Adatok: ezer forintban!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</si>
  <si>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</si>
  <si>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</si>
  <si>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</si>
  <si>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</si>
  <si>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</si>
  <si>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</si>
  <si>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</si>
  <si>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</si>
  <si>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</si>
  <si>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</si>
  <si>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</si>
  <si>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</si>
  <si>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</si>
  <si>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</si>
  <si>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</si>
  <si>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</si>
  <si>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</si>
  <si>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</si>
  <si>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</si>
  <si>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</si>
  <si>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</si>
  <si>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</si>
  <si>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</si>
  <si>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</si>
  <si>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</si>
  <si>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</si>
  <si>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</si>
  <si>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</si>
  <si>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</si>
  <si>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</si>
  <si>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</si>
  <si>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</si>
  <si>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</si>
  <si>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</si>
  <si>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</si>
  <si>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</si>
  <si>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</si>
  <si>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</si>
  <si>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</si>
  <si>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</si>
  <si>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</si>
  <si>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</si>
  <si>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</si>
  <si>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</si>
  <si>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VAGYONKIMUTATÁS
a könyvviteli mérlegben értékkel szereplő forrásokról</t>
  </si>
  <si>
    <t>FORRÁSOK</t>
  </si>
  <si>
    <t>állományi 
érték</t>
  </si>
  <si>
    <t>Mennyiség
(db)</t>
  </si>
  <si>
    <t>Értéke
(E Ft)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</si>
  <si>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</si>
  <si>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</si>
  <si>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</si>
  <si>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</si>
  <si>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</si>
  <si>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</si>
  <si>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t>Összeg  ( E 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</si>
  <si>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</si>
  <si>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</si>
  <si>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</si>
  <si>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</si>
  <si>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Költségvetési szerv neve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</si>
  <si>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</si>
  <si>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</si>
  <si>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</si>
  <si>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</si>
  <si>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</si>
  <si>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</si>
  <si>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</si>
  <si>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</si>
  <si>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</si>
  <si>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</si>
  <si>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</si>
  <si>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</si>
  <si>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</si>
  <si>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</si>
  <si>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</si>
  <si>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</si>
  <si>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</si>
  <si>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</si>
  <si>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</si>
  <si>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</si>
  <si>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</si>
  <si>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4.1.</t>
  </si>
  <si>
    <t>4.2.</t>
  </si>
  <si>
    <t>4.3.</t>
  </si>
  <si>
    <t>Egyéb áruhasználati és szolgáltatási adók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</si>
  <si>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</si>
  <si>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</si>
  <si>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</si>
  <si>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</si>
  <si>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</si>
  <si>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</si>
  <si>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</si>
  <si>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</si>
  <si>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</si>
  <si>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</si>
  <si>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</si>
  <si>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</si>
  <si>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</si>
  <si>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</si>
  <si>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</si>
  <si>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</si>
  <si>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</si>
  <si>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</si>
  <si>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</si>
  <si>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</si>
  <si>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</si>
  <si>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</si>
  <si>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</si>
  <si>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</si>
  <si>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</si>
  <si>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</si>
  <si>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</si>
  <si>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</si>
  <si>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</si>
  <si>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</si>
  <si>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</si>
  <si>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</si>
  <si>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</si>
  <si>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</si>
  <si>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</si>
  <si>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</si>
  <si>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</si>
  <si>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</si>
  <si>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</si>
  <si>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</si>
  <si>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</si>
  <si>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</si>
  <si>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</si>
  <si>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</si>
  <si>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</si>
  <si>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</si>
  <si>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</si>
  <si>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</si>
  <si>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</si>
  <si>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</si>
  <si>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</si>
  <si>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</si>
  <si>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</si>
  <si>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</si>
  <si>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</si>
  <si>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</si>
  <si>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</si>
  <si>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</si>
  <si>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</si>
  <si>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</si>
  <si>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</si>
  <si>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</si>
  <si>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</si>
  <si>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</si>
  <si>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</si>
  <si>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</si>
  <si>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</si>
  <si>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</si>
  <si>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</si>
  <si>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</si>
  <si>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</si>
  <si>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</si>
  <si>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</si>
  <si>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</si>
  <si>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</si>
  <si>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</si>
  <si>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</si>
  <si>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</si>
  <si>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</si>
  <si>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</si>
  <si>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</si>
  <si>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</si>
  <si>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</si>
  <si>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</si>
  <si>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</si>
  <si>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</si>
  <si>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</si>
  <si>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</si>
  <si>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</si>
  <si>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</si>
  <si>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</si>
  <si>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</si>
  <si>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</si>
  <si>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</si>
  <si>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</si>
  <si>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</si>
  <si>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</si>
  <si>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</si>
  <si>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</si>
  <si>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</si>
  <si>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</si>
  <si>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</si>
  <si>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</si>
  <si>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</si>
  <si>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</si>
  <si>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</si>
  <si>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</si>
  <si>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</si>
  <si>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</si>
  <si>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</si>
  <si>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</si>
  <si>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</si>
  <si>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</si>
  <si>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</si>
  <si>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</si>
  <si>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</si>
  <si>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</si>
  <si>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</si>
  <si>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</si>
  <si>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</si>
  <si>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</si>
  <si>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</si>
  <si>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</si>
  <si>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</si>
  <si>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</si>
  <si>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</si>
  <si>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</si>
  <si>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</si>
  <si>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</si>
  <si>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</si>
  <si>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</si>
  <si>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</si>
  <si>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</si>
  <si>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</si>
  <si>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</si>
  <si>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</si>
  <si>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</si>
  <si>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</si>
  <si>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</si>
  <si>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</si>
  <si>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</si>
  <si>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</si>
  <si>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</si>
  <si>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</si>
  <si>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</si>
  <si>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</si>
  <si>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</si>
  <si>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</si>
  <si>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</si>
  <si>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</si>
  <si>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</si>
  <si>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</si>
  <si>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</si>
  <si>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</si>
  <si>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</si>
  <si>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</si>
  <si>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</si>
  <si>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</si>
  <si>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</si>
  <si>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</si>
  <si>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</si>
  <si>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</si>
  <si>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</si>
  <si>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</si>
  <si>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</si>
  <si>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</si>
  <si>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</si>
  <si>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</si>
  <si>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</si>
  <si>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</si>
  <si>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</si>
  <si>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</si>
  <si>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</si>
  <si>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1. sz. melléklet Kiadások táblázat C. oszlop 9 sora =</t>
  </si>
  <si>
    <t>1. sz. melléklet Kiadások táblázat D. oszlop 9 sora =</t>
  </si>
  <si>
    <t>1. sz. melléklet Kiadások táblázat E. oszlop 9 sora =</t>
  </si>
  <si>
    <t>1. sz. melléklet Bevételek táblázat C. oszlop 9 sora =</t>
  </si>
  <si>
    <t>2.1. számú melléklet C. oszlop 13. sor + 2.2. számú melléklet C. oszlop 12. sor</t>
  </si>
  <si>
    <t>1. sz. melléklet Bevételek táblázat C. oszlop 16 sora =</t>
  </si>
  <si>
    <t>2.1. számú melléklet C. oszlop 22. sor + 2.2. számú melléklet C. oszlop 25. sor</t>
  </si>
  <si>
    <t>1. sz. melléklet Bevételek táblázat C. oszlop 17 sora =</t>
  </si>
  <si>
    <t>2.1. számú melléklet C. oszlop 23. sor + 2.2. számú melléklet C. oszlop 26. sor</t>
  </si>
  <si>
    <t>1. sz. melléklet Bevételek táblázat D. oszlop 9 sora =</t>
  </si>
  <si>
    <t>1. sz. melléklet Bevételek táblázat D. oszlop 16 sora =</t>
  </si>
  <si>
    <t>1. sz. melléklet Bevételek táblázat D. oszlop 17 sora =</t>
  </si>
  <si>
    <t>1. sz. melléklet Bevételek táblázat E. oszlop 9 sora =</t>
  </si>
  <si>
    <t>1. sz. melléklet Bevételek táblázat E. oszlop 16 sora =</t>
  </si>
  <si>
    <t>1. sz. melléklet Bevételek táblázat E. oszlop 17 sora =</t>
  </si>
  <si>
    <t>2.1. számú melléklet D. oszlop 13. sor + 2.2. számú melléklet D. oszlop 12. sor</t>
  </si>
  <si>
    <t>2.1. számú melléklet D. oszlop 22. sor + 2.2. számú melléklet D. oszlop 25. sor</t>
  </si>
  <si>
    <t>2.1. számú melléklet D. oszlop 23. sor + 2.2. számú melléklet D. oszlop 26. sor</t>
  </si>
  <si>
    <t>2.1. számú melléklet E. oszlop 13. sor + 2.2. számú melléklet E. oszlop 12. sor</t>
  </si>
  <si>
    <t>2.1. számú melléklet E. oszlop 22. sor + 2.2. számú melléklet E. oszlop 25. sor</t>
  </si>
  <si>
    <t>2.1. számú melléklet E. oszlop 23. sor + 2.2. számú melléklet E. oszlop 26. sor</t>
  </si>
  <si>
    <t>1. sz. melléklet Kiadások táblázat C. oszlop 4 sora =</t>
  </si>
  <si>
    <t>1. sz. melléklet Kiadások táblázat C. oszlop 10 sora =</t>
  </si>
  <si>
    <t>1. sz. melléklet Kiadások táblázat D. oszlop 4 sora =</t>
  </si>
  <si>
    <t>1. sz. melléklet Kiadások táblázat D. oszlop 10 sora =</t>
  </si>
  <si>
    <t>1. sz. melléklet Kiadások táblázat E. oszlop 4 sora =</t>
  </si>
  <si>
    <t>1. sz. melléklet Kiadások táblázat E. oszlop 10 sora =</t>
  </si>
  <si>
    <t>2.1. számú melléklet G. oszlop 13. sor + 2.2. számú melléklet G. oszlop 12. sor</t>
  </si>
  <si>
    <t>2.1. számú melléklet G. oszlop 22. sor + 2.2. számú melléklet G. oszlop 25. sor</t>
  </si>
  <si>
    <t>2.1. számú melléklet G. oszlop 23. sor + 2.2. számú melléklet G. oszlop 26. sor</t>
  </si>
  <si>
    <t>2.1. számú melléklet H. oszlop 23. sor + 2.2. számú melléklet H. oszlop 26. sor</t>
  </si>
  <si>
    <t>2.1. számú melléklet H. oszlop 22. sor + 2.2. számú melléklet H. oszlop 25. sor</t>
  </si>
  <si>
    <t>2.1. számú melléklet I. oszlop 23. sor + 2.2. számú melléklet I. oszlop 26. sor</t>
  </si>
  <si>
    <t>2.1. számú melléklet I. oszlop 22. sor + 2.2. számú melléklet I. oszlop 25. sor</t>
  </si>
  <si>
    <t>2.1. számú melléklet H. oszlop 13. sor + 2.2. számú melléklet H. oszlop 12. sor</t>
  </si>
  <si>
    <t>2.1. számú melléklet I. oszlop 13. sor + 2.2. számú melléklet I. oszlop 12. sor</t>
  </si>
  <si>
    <t>G=(D+F)</t>
  </si>
  <si>
    <t>J</t>
  </si>
  <si>
    <t>K</t>
  </si>
  <si>
    <t>L=(J+K)</t>
  </si>
  <si>
    <t>M=(L/C)</t>
  </si>
  <si>
    <t>Összes bevétel, kiadás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</si>
  <si>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</si>
  <si>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</si>
  <si>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</si>
  <si>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</si>
  <si>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</si>
  <si>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</si>
  <si>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 xml:space="preserve">B </t>
  </si>
  <si>
    <t>H=(D+…+G)</t>
  </si>
  <si>
    <t>I=(C+H)</t>
  </si>
  <si>
    <t xml:space="preserve"> I. Immateriális javak </t>
  </si>
  <si>
    <t>II. Tárgyi eszközök (03+08+13+18+23)</t>
  </si>
  <si>
    <t>1. Ingatlanok és kapcsolódó vagyoni értékű jogok   (04+05+06+07)</t>
  </si>
  <si>
    <t>1.1. Forgalomképtelen ingatlanok és kapcsolódó vagyoni értékű jogok</t>
  </si>
  <si>
    <t>1.2. Nemzetgazdasági szempontból kiemelt jelentőségű ingatlanok és kapcsolódó 
       vagyoni értékű jogok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</si>
  <si>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</si>
  <si>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</si>
  <si>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(09+10+11+12)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</si>
  <si>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</si>
  <si>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</si>
  <si>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</si>
  <si>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</si>
  <si>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</si>
  <si>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</si>
  <si>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</si>
  <si>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</si>
  <si>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</si>
  <si>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</si>
  <si>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</si>
  <si>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</si>
  <si>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</si>
  <si>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</si>
  <si>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</si>
  <si>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</si>
  <si>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</si>
  <si>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</si>
  <si>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</si>
  <si>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</si>
  <si>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</si>
  <si>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</si>
  <si>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</si>
  <si>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</si>
  <si>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</si>
  <si>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</si>
  <si>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2.1. Forgalomképtelen tartós hitelviszonyt megtestesítő értékpapírok</t>
  </si>
  <si>
    <t>2.2. Nemzetgazdasági szempontból kiemelt jelentőségű tartós hitelviszonyt 
       megtestesítő értékpapírok</t>
  </si>
  <si>
    <t>2.3. Korlátozottan forgalomképes tartós hitelviszonyt megtestesítő értékpapírok</t>
  </si>
  <si>
    <t>2.4. Üzleti tartós hitelviszonyt megtestesítő értékpapírok</t>
  </si>
  <si>
    <t>3. Befektetett pénzügyi eszközök értékhelyesbítése (40+41+42+43)</t>
  </si>
  <si>
    <t>3.1. Forgalomképtelen befektetett pénzügyi eszközök értékhelyesbítése</t>
  </si>
  <si>
    <t>3.2. Nemzetgazdasági szempontból kiemelt jelentőségű befektetett pénzügyi 
       eszközök értékhelyesbítése</t>
  </si>
  <si>
    <t>3.3. Korlátozottan forgalomképes befektetett pénzügyi eszközök értékhelyesbítése</t>
  </si>
  <si>
    <t>3.4. Üzleti befektetett pénzügyi eszközök értékhelyesbítése</t>
  </si>
  <si>
    <t>IV. Koncesszióba, vagyonkezelésbe adott eszközök</t>
  </si>
  <si>
    <t>A) NEMZETI VAGYONBA TARTOZÓ BEFEKTETETT ESZKÖZÖK 
     (01+02+28+44)</t>
  </si>
  <si>
    <t>I. Készletek</t>
  </si>
  <si>
    <t>II. Értékpapírok</t>
  </si>
  <si>
    <t>B) NEMZETI VAGYONBA TARTOZÓ FORGÓESZKÖZÖK (46+47)</t>
  </si>
  <si>
    <t>I. Lekötött bankbetétek</t>
  </si>
  <si>
    <t>II. Pénztárak, csekkek, betétkönyvek</t>
  </si>
  <si>
    <t>III. Forintszámlák</t>
  </si>
  <si>
    <t>IV. Devizaszámlák</t>
  </si>
  <si>
    <t>C) PÉNZESZKÖZÖK (49+50+51+52)</t>
  </si>
  <si>
    <t>I. Költségvetési évben esedékes követelések</t>
  </si>
  <si>
    <t>II. Költségvetési évet követően esedékes követelések</t>
  </si>
  <si>
    <t>III. Követelés jellegű sajátos elszámolások</t>
  </si>
  <si>
    <t>D) KÖVETELÉSEK (54+55+56)</t>
  </si>
  <si>
    <t>I. December havi illetmények, munkabérek elszámolása</t>
  </si>
  <si>
    <t>II. Utalványok, bérletek és más hasonló, készpénz-helyettesítő fizetési 
     eszköznek nem minősülő eszközök elszámolásai</t>
  </si>
  <si>
    <t>E) EGYÉB SAJÁTOS ESZKÖZOLDALI ELSZÁMOLÁSOK (58+59)</t>
  </si>
  <si>
    <t>F) AKTÍV IDŐBELI ELHATÁROLÁSOK</t>
  </si>
  <si>
    <t>ESZKÖZÖK ÖSSZESEN  (45+48+53+57+60+61)</t>
  </si>
  <si>
    <t xml:space="preserve">A 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</si>
  <si>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</si>
  <si>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</si>
  <si>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</si>
  <si>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</si>
  <si>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</si>
  <si>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</si>
  <si>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</si>
  <si>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</si>
  <si>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</si>
  <si>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</si>
  <si>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</si>
  <si>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</si>
  <si>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</si>
  <si>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5.-ből EU-s támogatás</t>
  </si>
  <si>
    <t>Módosított ei.</t>
  </si>
  <si>
    <t>Eredeti ei.</t>
  </si>
  <si>
    <t>7.5.</t>
  </si>
  <si>
    <t>Irányító szervi támogatás folyósítása (intézményfinanszírozás)</t>
  </si>
  <si>
    <t>Belföldi finanszírozás kiadásai (7.1. + … + 7.5.)</t>
  </si>
  <si>
    <t xml:space="preserve">Kötelező feladatok </t>
  </si>
  <si>
    <t xml:space="preserve">Önként vállalt feladatok </t>
  </si>
  <si>
    <t>Államigazgatási feladatok</t>
  </si>
  <si>
    <t>Költségvetési maradvány összege</t>
  </si>
  <si>
    <t>Intézményt megillető maradvány</t>
  </si>
  <si>
    <t>Jóváhagyott</t>
  </si>
  <si>
    <t>Jóváhagyott-ból működési</t>
  </si>
  <si>
    <t>Jóváhagyott-ból felhalmozási</t>
  </si>
  <si>
    <t>J=(F+…+I)</t>
  </si>
  <si>
    <t>Összesen (1+8)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</si>
  <si>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</si>
  <si>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</si>
  <si>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</si>
  <si>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</si>
  <si>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</si>
  <si>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</si>
  <si>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</si>
  <si>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</si>
  <si>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</si>
  <si>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</si>
  <si>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</si>
  <si>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</si>
  <si>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</si>
  <si>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</si>
  <si>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</si>
  <si>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</si>
  <si>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</si>
  <si>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</si>
  <si>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Gyűjtemény, régészeti lelet* (15+…+17)</t>
  </si>
  <si>
    <t>* Nvt. 1. § (2) bekezdés g) és h) pontja szerinti kulturális javak és régészeti eszközök</t>
  </si>
  <si>
    <t>Nyilvántartott függő követelések, kötelezettségek
(db)</t>
  </si>
  <si>
    <t>Támogatási célú előlegekkel kapcsolatos elszámolási követelések</t>
  </si>
  <si>
    <t>Egyéb függő követelések</t>
  </si>
  <si>
    <t>Biztos (jövőbeni) követelések</t>
  </si>
  <si>
    <t>Függő és biztos (jövőbeni) követelések (1+…+3)</t>
  </si>
  <si>
    <t>Kezességgel-, garanciavállalással kapcsolatos függő kötelezettségek</t>
  </si>
  <si>
    <t>Peres ügyekkel kapcsolatos függő kötelezettségek</t>
  </si>
  <si>
    <t>El nem ismert tartozások</t>
  </si>
  <si>
    <t>Támogatási célú előlegekkel kapcsolatos elszámolási kötelezettségek</t>
  </si>
  <si>
    <t>Egyéb függő kötelezettségek</t>
  </si>
  <si>
    <t>Függő kötelezettségek (5+…+9)</t>
  </si>
  <si>
    <t>Összesen (4+10)+(11+…+33):</t>
  </si>
  <si>
    <t>I. Költségvetési évben esedékes kötelezettségek</t>
  </si>
  <si>
    <t>Elvonás
(-)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</si>
  <si>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</si>
  <si>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2015. évi eredeti előirányzat BEVÉTELEK</t>
  </si>
  <si>
    <t>Közhatalmi bevételek (4.1.+...+4.7.)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</si>
  <si>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</si>
  <si>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</si>
  <si>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</si>
  <si>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</si>
  <si>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</si>
  <si>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</si>
  <si>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</si>
  <si>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Egyéb korrekciós tételek (+,-)</t>
  </si>
  <si>
    <t>Kiemelt előirányzat, előirányzat megnevezése</t>
  </si>
  <si>
    <t>Közfoglalkoztatottak tényleges állományi létszáma (fő)</t>
  </si>
  <si>
    <t>Éves tényleges állományi  létszám  (fő)</t>
  </si>
  <si>
    <t>NEMLEGES</t>
  </si>
  <si>
    <t>Gépjárműadó</t>
  </si>
  <si>
    <t>Bursa Hugnarica támogatás</t>
  </si>
  <si>
    <t>2014.</t>
  </si>
  <si>
    <t>Belföldi finanszírozási  kiadások</t>
  </si>
  <si>
    <t>Magánszemélyek kommunális adója</t>
  </si>
  <si>
    <t>Rövid lejáratú hitelek felvétele</t>
  </si>
  <si>
    <t>Falugondnoki autó beszerzése</t>
  </si>
  <si>
    <t>Fagyasztószekrény beszerzése</t>
  </si>
  <si>
    <t>Kistértékű tárgyi eszközök beszerzése közfogla.</t>
  </si>
  <si>
    <t>Befőző üveg, kolbásztöltő, tároló állvány, kés, vágólap, bárd, csontfűrész</t>
  </si>
  <si>
    <t xml:space="preserve">KEOP Napelemes rendszer kiépítése </t>
  </si>
  <si>
    <t>Tomor Község Önkormányzata</t>
  </si>
  <si>
    <t xml:space="preserve"> 2.1 melléklet a 5/2016. (V.20.) önkormányzati rendelethez</t>
  </si>
  <si>
    <t xml:space="preserve"> 2.2melléklet a 5/2016. (V.20.) önkormányzati rendelethez</t>
  </si>
  <si>
    <t xml:space="preserve"> 3. melléklet a 5/2016. (V.20.) önkormányzati rendelethez</t>
  </si>
  <si>
    <t>4. melléklet a 5/2016. (V.20.) önkormányzati rendelethez</t>
  </si>
  <si>
    <t xml:space="preserve"> 5.melléklet a 5/2016. (V.20.) önkormányzati rendelethez</t>
  </si>
  <si>
    <t xml:space="preserve"> 6. melléklet a 5/2016. (V.20.)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</si>
</sst>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#,##0.0"/>
    <numFmt numFmtId="168" formatCode="#,###__;\-#,###__"/>
    <numFmt numFmtId="169" formatCode="00"/>
    <numFmt numFmtId="170" formatCode="#,###\ _F_t;\-#,###\ _F_t"/>
    <numFmt numFmtId="171" formatCode="#,###__"/>
  </numFmts>
  <fonts count="62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"/>
      <family val="1"/>
    </font>
    <font>
      <b/>
      <i/>
      <sz val="8"/>
      <name val="Times New Roman"/>
      <family val="1"/>
    </font>
    <font>
      <b/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sz val="10"/>
      <name val="Wingdings"/>
      <charset val="2"/>
    </font>
    <font>
      <b/>
      <sz val="8"/>
      <name val="Arial"/>
      <family val="2"/>
      <charset val="238"/>
    </font>
    <font>
      <b/>
      <i/>
      <sz val="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gray125">
        <bgColor indexed="47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4" fillId="0" borderId="0"/>
    <xf numFmtId="0" fontId="40" fillId="0" borderId="0"/>
    <xf numFmtId="9" fontId="1" fillId="0" borderId="0" applyFont="0" applyFill="0" applyBorder="0" applyAlignment="0" applyProtection="0"/>
  </cellStyleXfs>
  <cellXfs count="743">
    <xf numFmtId="0" fontId="0" fillId="0" borderId="0" xfId="0"/>
    <xf numFmtId="0" fontId="0" fillId="0" borderId="0" xfId="0" applyFill="1" applyAlignment="1">
      <alignment vertical="center" wrapText="1"/>
    </xf>
    <xf numFmtId="164" fontId="18" fillId="0" borderId="1" xfId="0" applyNumberFormat="1" applyFont="1" applyFill="1" applyBorder="1" applyAlignment="1" applyProtection="1">
      <alignment vertical="center" wrapText="1"/>
      <protection locked="0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3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64" fontId="0" fillId="0" borderId="0" xfId="0" applyNumberFormat="1" applyFill="1" applyAlignment="1" applyProtection="1">
      <alignment vertical="center" wrapText="1"/>
    </xf>
    <xf numFmtId="1" fontId="18" fillId="0" borderId="1" xfId="0" applyNumberFormat="1" applyFont="1" applyFill="1" applyBorder="1" applyAlignment="1" applyProtection="1">
      <alignment vertical="center" wrapText="1"/>
      <protection locked="0"/>
    </xf>
    <xf numFmtId="164" fontId="0" fillId="0" borderId="4" xfId="0" applyNumberFormat="1" applyFill="1" applyBorder="1" applyAlignment="1" applyProtection="1">
      <alignment horizontal="center" vertical="center" wrapText="1"/>
      <protection locked="0"/>
    </xf>
    <xf numFmtId="164" fontId="18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" fontId="18" fillId="0" borderId="2" xfId="0" applyNumberFormat="1" applyFont="1" applyFill="1" applyBorder="1" applyAlignment="1" applyProtection="1">
      <alignment vertical="center" wrapText="1"/>
      <protection locked="0"/>
    </xf>
    <xf numFmtId="164" fontId="17" fillId="0" borderId="6" xfId="0" applyNumberFormat="1" applyFont="1" applyFill="1" applyBorder="1" applyAlignment="1" applyProtection="1">
      <alignment vertical="center" wrapText="1"/>
    </xf>
    <xf numFmtId="164" fontId="17" fillId="0" borderId="7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6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64" fontId="17" fillId="2" borderId="6" xfId="0" applyNumberFormat="1" applyFont="1" applyFill="1" applyBorder="1" applyAlignment="1" applyProtection="1">
      <alignment vertical="center" wrapText="1"/>
    </xf>
    <xf numFmtId="0" fontId="0" fillId="0" borderId="0" xfId="0" applyFill="1" applyProtection="1">
      <protection locked="0"/>
    </xf>
    <xf numFmtId="164" fontId="26" fillId="0" borderId="1" xfId="0" applyNumberFormat="1" applyFont="1" applyFill="1" applyBorder="1" applyAlignment="1" applyProtection="1">
      <alignment vertical="center"/>
      <protection locked="0"/>
    </xf>
    <xf numFmtId="164" fontId="26" fillId="0" borderId="2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26" fillId="0" borderId="3" xfId="0" applyFont="1" applyFill="1" applyBorder="1" applyAlignment="1" applyProtection="1">
      <alignment horizontal="center" vertical="center"/>
    </xf>
    <xf numFmtId="164" fontId="25" fillId="0" borderId="9" xfId="0" applyNumberFormat="1" applyFont="1" applyFill="1" applyBorder="1" applyAlignment="1" applyProtection="1">
      <alignment vertical="center"/>
    </xf>
    <xf numFmtId="0" fontId="26" fillId="0" borderId="5" xfId="0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 applyProtection="1">
      <alignment vertical="center" wrapText="1"/>
    </xf>
    <xf numFmtId="164" fontId="25" fillId="0" borderId="6" xfId="0" applyNumberFormat="1" applyFont="1" applyFill="1" applyBorder="1" applyAlignment="1" applyProtection="1">
      <alignment vertical="center"/>
    </xf>
    <xf numFmtId="164" fontId="25" fillId="0" borderId="7" xfId="0" applyNumberFormat="1" applyFont="1" applyFill="1" applyBorder="1" applyAlignment="1" applyProtection="1">
      <alignment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29" fillId="0" borderId="10" xfId="0" applyNumberFormat="1" applyFont="1" applyFill="1" applyBorder="1" applyAlignment="1" applyProtection="1">
      <alignment horizontal="right" vertical="center" wrapText="1" indent="1"/>
    </xf>
    <xf numFmtId="0" fontId="39" fillId="0" borderId="0" xfId="0" applyFont="1" applyFill="1" applyAlignment="1" applyProtection="1">
      <alignment horizontal="left" vertical="center" wrapText="1"/>
    </xf>
    <xf numFmtId="0" fontId="39" fillId="0" borderId="0" xfId="0" applyFont="1" applyFill="1" applyAlignment="1" applyProtection="1">
      <alignment vertical="center" wrapText="1"/>
    </xf>
    <xf numFmtId="0" fontId="39" fillId="0" borderId="0" xfId="0" applyFont="1" applyFill="1" applyAlignment="1" applyProtection="1">
      <alignment horizontal="right" vertical="center" wrapText="1" indent="1"/>
    </xf>
    <xf numFmtId="164" fontId="31" fillId="0" borderId="11" xfId="6" applyNumberFormat="1" applyFont="1" applyFill="1" applyBorder="1" applyAlignment="1" applyProtection="1">
      <alignment vertical="center"/>
    </xf>
    <xf numFmtId="164" fontId="31" fillId="0" borderId="11" xfId="6" applyNumberFormat="1" applyFont="1" applyFill="1" applyBorder="1" applyAlignment="1" applyProtection="1"/>
    <xf numFmtId="0" fontId="7" fillId="0" borderId="12" xfId="6" applyFont="1" applyFill="1" applyBorder="1" applyAlignment="1" applyProtection="1">
      <alignment horizontal="center" vertical="center" wrapText="1"/>
    </xf>
    <xf numFmtId="0" fontId="7" fillId="0" borderId="13" xfId="6" applyFont="1" applyFill="1" applyBorder="1" applyAlignment="1" applyProtection="1">
      <alignment horizontal="center" vertical="center" wrapText="1"/>
    </xf>
    <xf numFmtId="164" fontId="17" fillId="0" borderId="14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vertical="center" wrapText="1"/>
      <protection locked="0"/>
    </xf>
    <xf numFmtId="164" fontId="25" fillId="0" borderId="9" xfId="0" applyNumberFormat="1" applyFont="1" applyFill="1" applyBorder="1" applyAlignment="1" applyProtection="1">
      <alignment vertical="center" wrapText="1"/>
    </xf>
    <xf numFmtId="164" fontId="18" fillId="0" borderId="16" xfId="0" applyNumberFormat="1" applyFont="1" applyFill="1" applyBorder="1" applyAlignment="1" applyProtection="1">
      <alignment vertical="center" wrapText="1"/>
      <protection locked="0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7" xfId="0" applyNumberFormat="1" applyFont="1" applyFill="1" applyBorder="1" applyAlignment="1">
      <alignment horizontal="center" vertical="center" wrapText="1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 wrapText="1"/>
    </xf>
    <xf numFmtId="49" fontId="26" fillId="0" borderId="20" xfId="0" applyNumberFormat="1" applyFont="1" applyFill="1" applyBorder="1" applyAlignment="1">
      <alignment horizontal="left" vertical="center"/>
    </xf>
    <xf numFmtId="3" fontId="26" fillId="0" borderId="21" xfId="0" applyNumberFormat="1" applyFont="1" applyFill="1" applyBorder="1" applyAlignment="1" applyProtection="1">
      <alignment horizontal="right" vertical="center"/>
      <protection locked="0"/>
    </xf>
    <xf numFmtId="164" fontId="25" fillId="0" borderId="22" xfId="0" applyNumberFormat="1" applyFont="1" applyFill="1" applyBorder="1" applyAlignment="1">
      <alignment horizontal="right" vertical="center" wrapText="1"/>
    </xf>
    <xf numFmtId="49" fontId="29" fillId="0" borderId="23" xfId="0" quotePrefix="1" applyNumberFormat="1" applyFont="1" applyFill="1" applyBorder="1" applyAlignment="1">
      <alignment horizontal="left" vertical="center" indent="1"/>
    </xf>
    <xf numFmtId="3" fontId="29" fillId="0" borderId="24" xfId="0" applyNumberFormat="1" applyFont="1" applyFill="1" applyBorder="1" applyAlignment="1" applyProtection="1">
      <alignment horizontal="right" vertical="center"/>
      <protection locked="0"/>
    </xf>
    <xf numFmtId="3" fontId="29" fillId="0" borderId="24" xfId="0" applyNumberFormat="1" applyFont="1" applyFill="1" applyBorder="1" applyAlignment="1" applyProtection="1">
      <alignment horizontal="right" vertical="center" wrapText="1"/>
      <protection locked="0"/>
    </xf>
    <xf numFmtId="164" fontId="25" fillId="0" borderId="24" xfId="0" applyNumberFormat="1" applyFont="1" applyFill="1" applyBorder="1" applyAlignment="1">
      <alignment horizontal="right" vertical="center" wrapText="1"/>
    </xf>
    <xf numFmtId="49" fontId="26" fillId="0" borderId="23" xfId="0" applyNumberFormat="1" applyFont="1" applyFill="1" applyBorder="1" applyAlignment="1">
      <alignment horizontal="left" vertical="center"/>
    </xf>
    <xf numFmtId="3" fontId="26" fillId="0" borderId="24" xfId="0" applyNumberFormat="1" applyFont="1" applyFill="1" applyBorder="1" applyAlignment="1" applyProtection="1">
      <alignment horizontal="right" vertical="center"/>
      <protection locked="0"/>
    </xf>
    <xf numFmtId="49" fontId="26" fillId="0" borderId="25" xfId="0" applyNumberFormat="1" applyFont="1" applyFill="1" applyBorder="1" applyAlignment="1" applyProtection="1">
      <alignment horizontal="left" vertical="center"/>
      <protection locked="0"/>
    </xf>
    <xf numFmtId="3" fontId="26" fillId="0" borderId="26" xfId="0" applyNumberFormat="1" applyFont="1" applyFill="1" applyBorder="1" applyAlignment="1" applyProtection="1">
      <alignment horizontal="right" vertical="center"/>
      <protection locked="0"/>
    </xf>
    <xf numFmtId="49" fontId="25" fillId="0" borderId="27" xfId="0" applyNumberFormat="1" applyFont="1" applyFill="1" applyBorder="1" applyAlignment="1" applyProtection="1">
      <alignment horizontal="left" vertical="center" indent="1"/>
      <protection locked="0"/>
    </xf>
    <xf numFmtId="164" fontId="25" fillId="0" borderId="17" xfId="0" applyNumberFormat="1" applyFont="1" applyFill="1" applyBorder="1" applyAlignment="1">
      <alignment vertical="center"/>
    </xf>
    <xf numFmtId="4" fontId="18" fillId="0" borderId="17" xfId="0" applyNumberFormat="1" applyFont="1" applyFill="1" applyBorder="1" applyAlignment="1" applyProtection="1">
      <alignment vertical="center" wrapText="1"/>
      <protection locked="0"/>
    </xf>
    <xf numFmtId="49" fontId="25" fillId="0" borderId="28" xfId="0" applyNumberFormat="1" applyFont="1" applyFill="1" applyBorder="1" applyAlignment="1" applyProtection="1">
      <alignment vertical="center"/>
      <protection locked="0"/>
    </xf>
    <xf numFmtId="49" fontId="25" fillId="0" borderId="28" xfId="0" applyNumberFormat="1" applyFont="1" applyFill="1" applyBorder="1" applyAlignment="1" applyProtection="1">
      <alignment horizontal="right" vertical="center"/>
      <protection locked="0"/>
    </xf>
    <xf numFmtId="3" fontId="18" fillId="0" borderId="28" xfId="0" applyNumberFormat="1" applyFont="1" applyFill="1" applyBorder="1" applyAlignment="1" applyProtection="1">
      <alignment horizontal="right" vertical="center" wrapText="1"/>
      <protection locked="0"/>
    </xf>
    <xf numFmtId="49" fontId="25" fillId="0" borderId="11" xfId="0" applyNumberFormat="1" applyFont="1" applyFill="1" applyBorder="1" applyAlignment="1" applyProtection="1">
      <alignment vertical="center"/>
      <protection locked="0"/>
    </xf>
    <xf numFmtId="49" fontId="25" fillId="0" borderId="11" xfId="0" applyNumberFormat="1" applyFont="1" applyFill="1" applyBorder="1" applyAlignment="1" applyProtection="1">
      <alignment horizontal="right" vertical="center"/>
      <protection locked="0"/>
    </xf>
    <xf numFmtId="3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49" fontId="26" fillId="0" borderId="29" xfId="0" applyNumberFormat="1" applyFont="1" applyFill="1" applyBorder="1" applyAlignment="1">
      <alignment horizontal="left" vertical="center"/>
    </xf>
    <xf numFmtId="3" fontId="26" fillId="0" borderId="21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21" xfId="0" applyNumberFormat="1" applyFont="1" applyFill="1" applyBorder="1" applyAlignment="1" applyProtection="1">
      <alignment horizontal="right" vertical="center" wrapText="1"/>
    </xf>
    <xf numFmtId="49" fontId="26" fillId="0" borderId="3" xfId="0" applyNumberFormat="1" applyFont="1" applyFill="1" applyBorder="1" applyAlignment="1">
      <alignment horizontal="left" vertical="center"/>
    </xf>
    <xf numFmtId="3" fontId="26" fillId="0" borderId="24" xfId="0" applyNumberFormat="1" applyFont="1" applyFill="1" applyBorder="1" applyAlignment="1" applyProtection="1">
      <alignment horizontal="right" vertical="center" wrapText="1"/>
      <protection locked="0"/>
    </xf>
    <xf numFmtId="164" fontId="25" fillId="0" borderId="24" xfId="0" applyNumberFormat="1" applyFont="1" applyFill="1" applyBorder="1" applyAlignment="1" applyProtection="1">
      <alignment horizontal="right" vertical="center" wrapText="1"/>
    </xf>
    <xf numFmtId="49" fontId="26" fillId="0" borderId="3" xfId="0" applyNumberFormat="1" applyFont="1" applyFill="1" applyBorder="1" applyAlignment="1" applyProtection="1">
      <alignment horizontal="left" vertical="center"/>
      <protection locked="0"/>
    </xf>
    <xf numFmtId="49" fontId="26" fillId="0" borderId="5" xfId="0" applyNumberFormat="1" applyFont="1" applyFill="1" applyBorder="1" applyAlignment="1" applyProtection="1">
      <alignment horizontal="left" vertical="center"/>
      <protection locked="0"/>
    </xf>
    <xf numFmtId="3" fontId="26" fillId="0" borderId="26" xfId="0" applyNumberFormat="1" applyFont="1" applyFill="1" applyBorder="1" applyAlignment="1" applyProtection="1">
      <alignment horizontal="right" vertical="center" wrapText="1"/>
      <protection locked="0"/>
    </xf>
    <xf numFmtId="167" fontId="17" fillId="0" borderId="17" xfId="0" applyNumberFormat="1" applyFont="1" applyFill="1" applyBorder="1" applyAlignment="1">
      <alignment horizontal="left" vertical="center" wrapText="1" indent="1"/>
    </xf>
    <xf numFmtId="167" fontId="38" fillId="0" borderId="0" xfId="0" applyNumberFormat="1" applyFont="1" applyFill="1" applyBorder="1" applyAlignment="1">
      <alignment horizontal="left" vertical="center" wrapText="1"/>
    </xf>
    <xf numFmtId="164" fontId="25" fillId="0" borderId="17" xfId="0" applyNumberFormat="1" applyFont="1" applyFill="1" applyBorder="1" applyAlignment="1">
      <alignment horizontal="center" vertical="center" wrapText="1"/>
    </xf>
    <xf numFmtId="3" fontId="26" fillId="0" borderId="22" xfId="0" applyNumberFormat="1" applyFont="1" applyFill="1" applyBorder="1" applyAlignment="1" applyProtection="1">
      <alignment horizontal="right" vertical="center" wrapText="1"/>
      <protection locked="0"/>
    </xf>
    <xf numFmtId="3" fontId="26" fillId="0" borderId="30" xfId="0" applyNumberFormat="1" applyFont="1" applyFill="1" applyBorder="1" applyAlignment="1" applyProtection="1">
      <alignment horizontal="right" vertical="center" wrapText="1"/>
      <protection locked="0"/>
    </xf>
    <xf numFmtId="3" fontId="26" fillId="0" borderId="31" xfId="0" applyNumberFormat="1" applyFont="1" applyFill="1" applyBorder="1" applyAlignment="1" applyProtection="1">
      <alignment horizontal="right" vertical="center" wrapText="1"/>
      <protection locked="0"/>
    </xf>
    <xf numFmtId="164" fontId="25" fillId="0" borderId="17" xfId="0" applyNumberFormat="1" applyFont="1" applyFill="1" applyBorder="1" applyAlignment="1">
      <alignment horizontal="right" vertical="center" wrapText="1"/>
    </xf>
    <xf numFmtId="4" fontId="17" fillId="0" borderId="22" xfId="0" applyNumberFormat="1" applyFont="1" applyFill="1" applyBorder="1" applyAlignment="1">
      <alignment horizontal="right" vertical="center" wrapText="1"/>
    </xf>
    <xf numFmtId="4" fontId="17" fillId="0" borderId="24" xfId="0" applyNumberFormat="1" applyFont="1" applyFill="1" applyBorder="1" applyAlignment="1">
      <alignment horizontal="right" vertical="center" wrapText="1"/>
    </xf>
    <xf numFmtId="4" fontId="17" fillId="0" borderId="31" xfId="0" applyNumberFormat="1" applyFont="1" applyFill="1" applyBorder="1" applyAlignment="1">
      <alignment horizontal="right" vertical="center" wrapText="1"/>
    </xf>
    <xf numFmtId="0" fontId="7" fillId="0" borderId="32" xfId="0" applyFont="1" applyFill="1" applyBorder="1" applyAlignment="1" applyProtection="1">
      <alignment horizontal="center" vertical="center" wrapText="1"/>
    </xf>
    <xf numFmtId="164" fontId="18" fillId="0" borderId="33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" xfId="0" applyNumberFormat="1" applyFont="1" applyBorder="1" applyAlignment="1" applyProtection="1">
      <alignment horizontal="right" vertical="center" wrapText="1" indent="1"/>
    </xf>
    <xf numFmtId="164" fontId="28" fillId="0" borderId="6" xfId="0" applyNumberFormat="1" applyFont="1" applyFill="1" applyBorder="1" applyAlignment="1" applyProtection="1">
      <alignment horizontal="right" vertical="center" wrapText="1" indent="1"/>
    </xf>
    <xf numFmtId="164" fontId="28" fillId="0" borderId="7" xfId="0" applyNumberFormat="1" applyFont="1" applyFill="1" applyBorder="1" applyAlignment="1" applyProtection="1">
      <alignment horizontal="right" vertical="center" wrapText="1" indent="1"/>
    </xf>
    <xf numFmtId="164" fontId="26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5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4" fontId="1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35" xfId="0" applyFont="1" applyFill="1" applyBorder="1" applyAlignment="1" applyProtection="1">
      <alignment horizontal="center" vertical="center" wrapText="1"/>
    </xf>
    <xf numFmtId="3" fontId="4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36" xfId="0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7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5" fillId="0" borderId="0" xfId="0" applyNumberFormat="1" applyFont="1" applyFill="1" applyAlignment="1" applyProtection="1">
      <alignment horizontal="right" vertical="center"/>
      <protection locked="0"/>
    </xf>
    <xf numFmtId="164" fontId="7" fillId="0" borderId="38" xfId="0" applyNumberFormat="1" applyFont="1" applyFill="1" applyBorder="1" applyAlignment="1" applyProtection="1">
      <alignment horizontal="centerContinuous" vertical="center"/>
    </xf>
    <xf numFmtId="164" fontId="7" fillId="0" borderId="39" xfId="0" applyNumberFormat="1" applyFont="1" applyFill="1" applyBorder="1" applyAlignment="1" applyProtection="1">
      <alignment horizontal="centerContinuous" vertical="center"/>
    </xf>
    <xf numFmtId="164" fontId="7" fillId="0" borderId="40" xfId="0" applyNumberFormat="1" applyFont="1" applyFill="1" applyBorder="1" applyAlignment="1" applyProtection="1">
      <alignment horizontal="centerContinuous" vertical="center"/>
    </xf>
    <xf numFmtId="164" fontId="41" fillId="0" borderId="0" xfId="0" applyNumberFormat="1" applyFont="1" applyFill="1" applyAlignment="1">
      <alignment vertical="center"/>
    </xf>
    <xf numFmtId="164" fontId="7" fillId="0" borderId="14" xfId="0" applyNumberFormat="1" applyFont="1" applyFill="1" applyBorder="1" applyAlignment="1" applyProtection="1">
      <alignment horizontal="center" vertical="center"/>
    </xf>
    <xf numFmtId="164" fontId="7" fillId="0" borderId="41" xfId="0" applyNumberFormat="1" applyFont="1" applyFill="1" applyBorder="1" applyAlignment="1" applyProtection="1">
      <alignment horizontal="center" vertical="center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41" fillId="0" borderId="0" xfId="0" applyNumberFormat="1" applyFont="1" applyFill="1" applyAlignment="1">
      <alignment horizontal="center" vertical="center"/>
    </xf>
    <xf numFmtId="164" fontId="17" fillId="0" borderId="6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>
      <alignment horizontal="center" vertical="center" wrapText="1"/>
    </xf>
    <xf numFmtId="164" fontId="17" fillId="0" borderId="42" xfId="0" applyNumberFormat="1" applyFont="1" applyFill="1" applyBorder="1" applyAlignment="1" applyProtection="1">
      <alignment horizontal="right" vertical="center" wrapText="1" indent="1"/>
    </xf>
    <xf numFmtId="164" fontId="25" fillId="0" borderId="33" xfId="0" applyNumberFormat="1" applyFont="1" applyFill="1" applyBorder="1" applyAlignment="1" applyProtection="1">
      <alignment horizontal="left" vertical="center" wrapText="1" indent="1"/>
    </xf>
    <xf numFmtId="1" fontId="28" fillId="2" borderId="33" xfId="0" applyNumberFormat="1" applyFont="1" applyFill="1" applyBorder="1" applyAlignment="1" applyProtection="1">
      <alignment horizontal="center" vertical="center" wrapText="1"/>
    </xf>
    <xf numFmtId="164" fontId="25" fillId="0" borderId="33" xfId="0" applyNumberFormat="1" applyFont="1" applyFill="1" applyBorder="1" applyAlignment="1" applyProtection="1">
      <alignment vertical="center" wrapText="1"/>
    </xf>
    <xf numFmtId="164" fontId="25" fillId="0" borderId="38" xfId="0" applyNumberFormat="1" applyFont="1" applyFill="1" applyBorder="1" applyAlignment="1" applyProtection="1">
      <alignment vertical="center" wrapText="1"/>
    </xf>
    <xf numFmtId="164" fontId="25" fillId="0" borderId="22" xfId="0" applyNumberFormat="1" applyFont="1" applyFill="1" applyBorder="1" applyAlignment="1" applyProtection="1">
      <alignment vertical="center" wrapText="1"/>
    </xf>
    <xf numFmtId="164" fontId="17" fillId="0" borderId="3" xfId="0" applyNumberFormat="1" applyFont="1" applyFill="1" applyBorder="1" applyAlignment="1" applyProtection="1">
      <alignment horizontal="right" vertical="center" wrapText="1" indent="1"/>
    </xf>
    <xf numFmtId="164" fontId="18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24" xfId="0" applyNumberFormat="1" applyFont="1" applyFill="1" applyBorder="1" applyAlignment="1" applyProtection="1">
      <alignment vertical="center" wrapText="1"/>
    </xf>
    <xf numFmtId="164" fontId="25" fillId="0" borderId="1" xfId="0" applyNumberFormat="1" applyFont="1" applyFill="1" applyBorder="1" applyAlignment="1" applyProtection="1">
      <alignment horizontal="left" vertical="center" wrapText="1" indent="1"/>
    </xf>
    <xf numFmtId="1" fontId="28" fillId="2" borderId="1" xfId="0" applyNumberFormat="1" applyFont="1" applyFill="1" applyBorder="1" applyAlignment="1" applyProtection="1">
      <alignment horizontal="center" vertical="center" wrapText="1"/>
    </xf>
    <xf numFmtId="164" fontId="25" fillId="0" borderId="1" xfId="0" applyNumberFormat="1" applyFont="1" applyFill="1" applyBorder="1" applyAlignment="1" applyProtection="1">
      <alignment vertical="center" wrapText="1"/>
    </xf>
    <xf numFmtId="164" fontId="25" fillId="0" borderId="15" xfId="0" applyNumberFormat="1" applyFont="1" applyFill="1" applyBorder="1" applyAlignment="1" applyProtection="1">
      <alignment vertical="center" wrapText="1"/>
    </xf>
    <xf numFmtId="164" fontId="25" fillId="0" borderId="24" xfId="0" applyNumberFormat="1" applyFont="1" applyFill="1" applyBorder="1" applyAlignment="1" applyProtection="1">
      <alignment vertical="center" wrapText="1"/>
    </xf>
    <xf numFmtId="164" fontId="17" fillId="0" borderId="1" xfId="0" applyNumberFormat="1" applyFont="1" applyFill="1" applyBorder="1" applyAlignment="1" applyProtection="1">
      <alignment horizontal="left" vertical="center" wrapText="1" indent="1"/>
    </xf>
    <xf numFmtId="164" fontId="17" fillId="0" borderId="4" xfId="0" applyNumberFormat="1" applyFont="1" applyFill="1" applyBorder="1" applyAlignment="1" applyProtection="1">
      <alignment horizontal="right" vertical="center" wrapText="1" indent="1"/>
    </xf>
    <xf numFmtId="164" fontId="25" fillId="0" borderId="10" xfId="0" applyNumberFormat="1" applyFont="1" applyFill="1" applyBorder="1" applyAlignment="1" applyProtection="1">
      <alignment horizontal="left" vertical="center" wrapText="1" indent="1"/>
    </xf>
    <xf numFmtId="1" fontId="28" fillId="2" borderId="2" xfId="0" applyNumberFormat="1" applyFont="1" applyFill="1" applyBorder="1" applyAlignment="1" applyProtection="1">
      <alignment horizontal="center" vertical="center" wrapText="1"/>
    </xf>
    <xf numFmtId="164" fontId="25" fillId="0" borderId="10" xfId="0" applyNumberFormat="1" applyFont="1" applyFill="1" applyBorder="1" applyAlignment="1" applyProtection="1">
      <alignment vertical="center" wrapText="1"/>
    </xf>
    <xf numFmtId="164" fontId="25" fillId="0" borderId="43" xfId="0" applyNumberFormat="1" applyFont="1" applyFill="1" applyBorder="1" applyAlignment="1" applyProtection="1">
      <alignment vertical="center" wrapText="1"/>
    </xf>
    <xf numFmtId="1" fontId="13" fillId="0" borderId="43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10" xfId="0" applyNumberFormat="1" applyFont="1" applyFill="1" applyBorder="1" applyAlignment="1" applyProtection="1">
      <alignment vertical="center" wrapText="1"/>
      <protection locked="0"/>
    </xf>
    <xf numFmtId="164" fontId="18" fillId="0" borderId="43" xfId="0" applyNumberFormat="1" applyFont="1" applyFill="1" applyBorder="1" applyAlignment="1" applyProtection="1">
      <alignment vertical="center" wrapText="1"/>
      <protection locked="0"/>
    </xf>
    <xf numFmtId="164" fontId="17" fillId="0" borderId="8" xfId="0" applyNumberFormat="1" applyFont="1" applyFill="1" applyBorder="1" applyAlignment="1" applyProtection="1">
      <alignment horizontal="right" vertical="center" wrapText="1" indent="1"/>
    </xf>
    <xf numFmtId="164" fontId="17" fillId="0" borderId="6" xfId="0" applyNumberFormat="1" applyFont="1" applyFill="1" applyBorder="1" applyAlignment="1" applyProtection="1">
      <alignment horizontal="left" vertical="center" wrapText="1" indent="1"/>
    </xf>
    <xf numFmtId="1" fontId="18" fillId="2" borderId="44" xfId="0" applyNumberFormat="1" applyFont="1" applyFill="1" applyBorder="1" applyAlignment="1" applyProtection="1">
      <alignment vertical="center" wrapText="1"/>
    </xf>
    <xf numFmtId="164" fontId="25" fillId="0" borderId="6" xfId="0" applyNumberFormat="1" applyFont="1" applyFill="1" applyBorder="1" applyAlignment="1" applyProtection="1">
      <alignment vertical="center" wrapText="1"/>
    </xf>
    <xf numFmtId="164" fontId="25" fillId="0" borderId="44" xfId="0" applyNumberFormat="1" applyFont="1" applyFill="1" applyBorder="1" applyAlignment="1" applyProtection="1">
      <alignment vertical="center" wrapText="1"/>
    </xf>
    <xf numFmtId="164" fontId="25" fillId="0" borderId="17" xfId="0" applyNumberFormat="1" applyFont="1" applyFill="1" applyBorder="1" applyAlignment="1" applyProtection="1">
      <alignment vertical="center" wrapText="1"/>
    </xf>
    <xf numFmtId="164" fontId="9" fillId="0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right" vertical="center"/>
    </xf>
    <xf numFmtId="164" fontId="7" fillId="0" borderId="41" xfId="0" applyNumberFormat="1" applyFont="1" applyFill="1" applyBorder="1" applyAlignment="1">
      <alignment horizontal="center" vertical="center"/>
    </xf>
    <xf numFmtId="164" fontId="7" fillId="0" borderId="12" xfId="0" applyNumberFormat="1" applyFont="1" applyFill="1" applyBorder="1" applyAlignment="1">
      <alignment horizontal="center" vertical="center"/>
    </xf>
    <xf numFmtId="164" fontId="7" fillId="0" borderId="27" xfId="0" applyNumberFormat="1" applyFont="1" applyFill="1" applyBorder="1" applyAlignment="1">
      <alignment horizontal="center" vertical="center" wrapText="1"/>
    </xf>
    <xf numFmtId="164" fontId="7" fillId="0" borderId="44" xfId="0" applyNumberFormat="1" applyFont="1" applyFill="1" applyBorder="1" applyAlignment="1">
      <alignment horizontal="center" vertical="center" wrapText="1"/>
    </xf>
    <xf numFmtId="164" fontId="7" fillId="0" borderId="7" xfId="0" applyNumberFormat="1" applyFont="1" applyFill="1" applyBorder="1" applyAlignment="1">
      <alignment horizontal="center" vertical="center" wrapText="1"/>
    </xf>
    <xf numFmtId="164" fontId="41" fillId="0" borderId="0" xfId="0" applyNumberFormat="1" applyFont="1" applyFill="1" applyAlignment="1">
      <alignment horizontal="center" vertical="center" wrapText="1"/>
    </xf>
    <xf numFmtId="164" fontId="17" fillId="0" borderId="8" xfId="0" applyNumberFormat="1" applyFont="1" applyFill="1" applyBorder="1" applyAlignment="1">
      <alignment horizontal="right" vertical="center" wrapText="1" indent="1"/>
    </xf>
    <xf numFmtId="164" fontId="17" fillId="0" borderId="17" xfId="0" applyNumberFormat="1" applyFont="1" applyFill="1" applyBorder="1" applyAlignment="1">
      <alignment horizontal="left" vertical="center" wrapText="1" indent="1"/>
    </xf>
    <xf numFmtId="164" fontId="13" fillId="2" borderId="17" xfId="0" applyNumberFormat="1" applyFont="1" applyFill="1" applyBorder="1" applyAlignment="1">
      <alignment horizontal="left" vertical="center" wrapText="1" indent="2"/>
    </xf>
    <xf numFmtId="164" fontId="13" fillId="2" borderId="36" xfId="0" applyNumberFormat="1" applyFont="1" applyFill="1" applyBorder="1" applyAlignment="1">
      <alignment horizontal="left" vertical="center" wrapText="1" indent="2"/>
    </xf>
    <xf numFmtId="164" fontId="17" fillId="0" borderId="8" xfId="0" applyNumberFormat="1" applyFont="1" applyFill="1" applyBorder="1" applyAlignment="1">
      <alignment vertical="center" wrapText="1"/>
    </xf>
    <xf numFmtId="164" fontId="17" fillId="0" borderId="6" xfId="0" applyNumberFormat="1" applyFont="1" applyFill="1" applyBorder="1" applyAlignment="1">
      <alignment vertical="center" wrapText="1"/>
    </xf>
    <xf numFmtId="164" fontId="17" fillId="0" borderId="7" xfId="0" applyNumberFormat="1" applyFont="1" applyFill="1" applyBorder="1" applyAlignment="1">
      <alignment vertical="center" wrapText="1"/>
    </xf>
    <xf numFmtId="164" fontId="17" fillId="0" borderId="3" xfId="0" applyNumberFormat="1" applyFont="1" applyFill="1" applyBorder="1" applyAlignment="1">
      <alignment horizontal="right" vertical="center" wrapText="1" indent="1"/>
    </xf>
    <xf numFmtId="164" fontId="18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165" fontId="13" fillId="0" borderId="24" xfId="0" applyNumberFormat="1" applyFont="1" applyFill="1" applyBorder="1" applyAlignment="1" applyProtection="1">
      <alignment horizontal="right" vertical="center" wrapText="1" indent="2"/>
      <protection locked="0"/>
    </xf>
    <xf numFmtId="165" fontId="13" fillId="0" borderId="1" xfId="0" applyNumberFormat="1" applyFont="1" applyFill="1" applyBorder="1" applyAlignment="1" applyProtection="1">
      <alignment horizontal="right" vertical="center" wrapText="1" indent="2"/>
      <protection locked="0"/>
    </xf>
    <xf numFmtId="164" fontId="18" fillId="0" borderId="3" xfId="0" applyNumberFormat="1" applyFont="1" applyFill="1" applyBorder="1" applyAlignment="1" applyProtection="1">
      <alignment vertical="center" wrapText="1"/>
      <protection locked="0"/>
    </xf>
    <xf numFmtId="164" fontId="18" fillId="0" borderId="9" xfId="0" applyNumberFormat="1" applyFont="1" applyFill="1" applyBorder="1" applyAlignment="1" applyProtection="1">
      <alignment vertical="center" wrapText="1"/>
      <protection locked="0"/>
    </xf>
    <xf numFmtId="164" fontId="13" fillId="2" borderId="17" xfId="0" applyNumberFormat="1" applyFont="1" applyFill="1" applyBorder="1" applyAlignment="1">
      <alignment horizontal="right" vertical="center" wrapText="1" indent="2"/>
    </xf>
    <xf numFmtId="164" fontId="13" fillId="2" borderId="36" xfId="0" applyNumberFormat="1" applyFont="1" applyFill="1" applyBorder="1" applyAlignment="1">
      <alignment horizontal="right" vertical="center" wrapText="1" indent="2"/>
    </xf>
    <xf numFmtId="0" fontId="7" fillId="0" borderId="6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 applyProtection="1">
      <alignment vertical="center" wrapText="1"/>
      <protection locked="0"/>
    </xf>
    <xf numFmtId="164" fontId="26" fillId="0" borderId="15" xfId="0" applyNumberFormat="1" applyFont="1" applyFill="1" applyBorder="1" applyAlignment="1" applyProtection="1">
      <alignment vertical="center"/>
      <protection locked="0"/>
    </xf>
    <xf numFmtId="164" fontId="25" fillId="0" borderId="15" xfId="0" applyNumberFormat="1" applyFont="1" applyFill="1" applyBorder="1" applyAlignment="1" applyProtection="1">
      <alignment vertical="center"/>
    </xf>
    <xf numFmtId="164" fontId="26" fillId="0" borderId="16" xfId="0" applyNumberFormat="1" applyFont="1" applyFill="1" applyBorder="1" applyAlignment="1" applyProtection="1">
      <alignment vertical="center"/>
      <protection locked="0"/>
    </xf>
    <xf numFmtId="0" fontId="26" fillId="0" borderId="45" xfId="0" applyFont="1" applyFill="1" applyBorder="1" applyAlignment="1" applyProtection="1">
      <alignment horizontal="center" vertical="center"/>
    </xf>
    <xf numFmtId="0" fontId="26" fillId="0" borderId="12" xfId="0" applyFont="1" applyFill="1" applyBorder="1" applyAlignment="1" applyProtection="1">
      <alignment vertical="center" wrapText="1"/>
    </xf>
    <xf numFmtId="0" fontId="26" fillId="0" borderId="12" xfId="0" applyFont="1" applyFill="1" applyBorder="1" applyAlignment="1" applyProtection="1">
      <alignment vertical="center" wrapText="1"/>
      <protection locked="0"/>
    </xf>
    <xf numFmtId="164" fontId="26" fillId="0" borderId="12" xfId="0" applyNumberFormat="1" applyFont="1" applyFill="1" applyBorder="1" applyAlignment="1" applyProtection="1">
      <alignment vertical="center"/>
      <protection locked="0"/>
    </xf>
    <xf numFmtId="164" fontId="26" fillId="0" borderId="41" xfId="0" applyNumberFormat="1" applyFont="1" applyFill="1" applyBorder="1" applyAlignment="1" applyProtection="1">
      <alignment vertical="center"/>
      <protection locked="0"/>
    </xf>
    <xf numFmtId="164" fontId="25" fillId="0" borderId="44" xfId="0" applyNumberFormat="1" applyFont="1" applyFill="1" applyBorder="1" applyAlignment="1" applyProtection="1">
      <alignment vertical="center"/>
    </xf>
    <xf numFmtId="164" fontId="25" fillId="0" borderId="13" xfId="0" applyNumberFormat="1" applyFont="1" applyFill="1" applyBorder="1" applyAlignment="1" applyProtection="1">
      <alignment vertical="center"/>
    </xf>
    <xf numFmtId="164" fontId="27" fillId="0" borderId="6" xfId="0" applyNumberFormat="1" applyFont="1" applyFill="1" applyBorder="1" applyAlignment="1" applyProtection="1">
      <alignment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43" fillId="0" borderId="8" xfId="0" applyFont="1" applyFill="1" applyBorder="1" applyAlignment="1">
      <alignment horizontal="center" vertical="center" wrapText="1"/>
    </xf>
    <xf numFmtId="0" fontId="43" fillId="0" borderId="6" xfId="0" applyFont="1" applyFill="1" applyBorder="1" applyAlignment="1">
      <alignment horizontal="center" vertical="center" wrapText="1"/>
    </xf>
    <xf numFmtId="0" fontId="43" fillId="0" borderId="7" xfId="0" applyFont="1" applyFill="1" applyBorder="1" applyAlignment="1">
      <alignment horizontal="center" vertical="center" wrapText="1"/>
    </xf>
    <xf numFmtId="0" fontId="26" fillId="0" borderId="29" xfId="0" applyFont="1" applyFill="1" applyBorder="1" applyAlignment="1" applyProtection="1">
      <alignment horizontal="right" vertical="center" wrapText="1" indent="1"/>
    </xf>
    <xf numFmtId="0" fontId="23" fillId="0" borderId="46" xfId="0" applyFont="1" applyFill="1" applyBorder="1" applyAlignment="1" applyProtection="1">
      <alignment horizontal="left" vertical="center" wrapText="1" indent="1"/>
      <protection locked="0"/>
    </xf>
    <xf numFmtId="164" fontId="26" fillId="0" borderId="34" xfId="0" applyNumberFormat="1" applyFont="1" applyFill="1" applyBorder="1" applyAlignment="1" applyProtection="1">
      <alignment horizontal="right" vertical="center" wrapText="1" indent="2"/>
      <protection locked="0"/>
    </xf>
    <xf numFmtId="164" fontId="26" fillId="0" borderId="47" xfId="0" applyNumberFormat="1" applyFont="1" applyFill="1" applyBorder="1" applyAlignment="1" applyProtection="1">
      <alignment horizontal="right" vertical="center" wrapText="1" indent="2"/>
      <protection locked="0"/>
    </xf>
    <xf numFmtId="0" fontId="26" fillId="0" borderId="3" xfId="0" applyFont="1" applyFill="1" applyBorder="1" applyAlignment="1" applyProtection="1">
      <alignment horizontal="right" vertical="center" wrapText="1" indent="1"/>
    </xf>
    <xf numFmtId="0" fontId="23" fillId="0" borderId="48" xfId="0" applyFont="1" applyFill="1" applyBorder="1" applyAlignment="1" applyProtection="1">
      <alignment horizontal="left" vertical="center" wrapText="1" indent="1"/>
      <protection locked="0"/>
    </xf>
    <xf numFmtId="164" fontId="26" fillId="0" borderId="1" xfId="0" applyNumberFormat="1" applyFont="1" applyFill="1" applyBorder="1" applyAlignment="1" applyProtection="1">
      <alignment horizontal="right" vertical="center" wrapText="1" indent="2"/>
      <protection locked="0"/>
    </xf>
    <xf numFmtId="164" fontId="26" fillId="0" borderId="9" xfId="0" applyNumberFormat="1" applyFont="1" applyFill="1" applyBorder="1" applyAlignment="1" applyProtection="1">
      <alignment horizontal="right" vertical="center" wrapText="1" indent="2"/>
      <protection locked="0"/>
    </xf>
    <xf numFmtId="0" fontId="26" fillId="0" borderId="3" xfId="0" applyFont="1" applyFill="1" applyBorder="1" applyAlignment="1">
      <alignment horizontal="right" vertical="center" wrapText="1" indent="1"/>
    </xf>
    <xf numFmtId="0" fontId="23" fillId="0" borderId="48" xfId="0" applyFont="1" applyFill="1" applyBorder="1" applyAlignment="1" applyProtection="1">
      <alignment horizontal="left" vertical="center" wrapText="1" indent="8"/>
      <protection locked="0"/>
    </xf>
    <xf numFmtId="0" fontId="26" fillId="0" borderId="45" xfId="0" applyFont="1" applyFill="1" applyBorder="1" applyAlignment="1">
      <alignment horizontal="right" vertical="center" wrapText="1" indent="1"/>
    </xf>
    <xf numFmtId="164" fontId="26" fillId="0" borderId="12" xfId="0" applyNumberFormat="1" applyFont="1" applyFill="1" applyBorder="1" applyAlignment="1" applyProtection="1">
      <alignment horizontal="right" vertical="center" wrapText="1" indent="2"/>
      <protection locked="0"/>
    </xf>
    <xf numFmtId="164" fontId="26" fillId="0" borderId="13" xfId="0" applyNumberFormat="1" applyFont="1" applyFill="1" applyBorder="1" applyAlignment="1" applyProtection="1">
      <alignment horizontal="right" vertical="center" wrapText="1" indent="2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40" fillId="0" borderId="0" xfId="8" applyFill="1"/>
    <xf numFmtId="168" fontId="23" fillId="0" borderId="1" xfId="8" applyNumberFormat="1" applyFont="1" applyFill="1" applyBorder="1" applyAlignment="1" applyProtection="1">
      <alignment horizontal="right" vertical="center" wrapText="1"/>
      <protection locked="0"/>
    </xf>
    <xf numFmtId="168" fontId="23" fillId="0" borderId="9" xfId="8" applyNumberFormat="1" applyFont="1" applyFill="1" applyBorder="1" applyAlignment="1" applyProtection="1">
      <alignment horizontal="right" vertical="center" wrapText="1"/>
      <protection locked="0"/>
    </xf>
    <xf numFmtId="168" fontId="49" fillId="0" borderId="1" xfId="8" applyNumberFormat="1" applyFont="1" applyFill="1" applyBorder="1" applyAlignment="1" applyProtection="1">
      <alignment horizontal="right" vertical="center" wrapText="1"/>
      <protection locked="0"/>
    </xf>
    <xf numFmtId="0" fontId="23" fillId="0" borderId="0" xfId="8" applyFont="1" applyFill="1"/>
    <xf numFmtId="0" fontId="40" fillId="0" borderId="0" xfId="8" applyFont="1" applyFill="1"/>
    <xf numFmtId="3" fontId="40" fillId="0" borderId="0" xfId="8" applyNumberFormat="1" applyFont="1" applyFill="1" applyAlignment="1">
      <alignment horizontal="center"/>
    </xf>
    <xf numFmtId="0" fontId="14" fillId="0" borderId="0" xfId="7" applyFill="1" applyAlignment="1" applyProtection="1">
      <alignment vertical="center" wrapText="1"/>
    </xf>
    <xf numFmtId="0" fontId="14" fillId="0" borderId="0" xfId="7" applyFill="1" applyAlignment="1" applyProtection="1">
      <alignment horizontal="center" vertical="center"/>
    </xf>
    <xf numFmtId="49" fontId="17" fillId="0" borderId="45" xfId="7" applyNumberFormat="1" applyFont="1" applyFill="1" applyBorder="1" applyAlignment="1" applyProtection="1">
      <alignment horizontal="center" vertical="center" wrapText="1"/>
    </xf>
    <xf numFmtId="49" fontId="17" fillId="0" borderId="12" xfId="7" applyNumberFormat="1" applyFont="1" applyFill="1" applyBorder="1" applyAlignment="1" applyProtection="1">
      <alignment horizontal="center" vertical="center"/>
    </xf>
    <xf numFmtId="49" fontId="17" fillId="0" borderId="13" xfId="7" applyNumberFormat="1" applyFont="1" applyFill="1" applyBorder="1" applyAlignment="1" applyProtection="1">
      <alignment horizontal="center" vertical="center"/>
    </xf>
    <xf numFmtId="49" fontId="13" fillId="0" borderId="0" xfId="7" applyNumberFormat="1" applyFont="1" applyFill="1" applyAlignment="1" applyProtection="1">
      <alignment horizontal="center" vertical="center"/>
    </xf>
    <xf numFmtId="169" fontId="18" fillId="0" borderId="34" xfId="7" applyNumberFormat="1" applyFont="1" applyFill="1" applyBorder="1" applyAlignment="1" applyProtection="1">
      <alignment horizontal="center" vertical="center"/>
    </xf>
    <xf numFmtId="170" fontId="18" fillId="0" borderId="47" xfId="7" applyNumberFormat="1" applyFont="1" applyFill="1" applyBorder="1" applyAlignment="1" applyProtection="1">
      <alignment vertical="center"/>
      <protection locked="0"/>
    </xf>
    <xf numFmtId="169" fontId="18" fillId="0" borderId="1" xfId="7" applyNumberFormat="1" applyFont="1" applyFill="1" applyBorder="1" applyAlignment="1" applyProtection="1">
      <alignment horizontal="center" vertical="center"/>
    </xf>
    <xf numFmtId="170" fontId="18" fillId="0" borderId="9" xfId="7" applyNumberFormat="1" applyFont="1" applyFill="1" applyBorder="1" applyAlignment="1" applyProtection="1">
      <alignment vertical="center"/>
      <protection locked="0"/>
    </xf>
    <xf numFmtId="170" fontId="17" fillId="0" borderId="9" xfId="7" applyNumberFormat="1" applyFont="1" applyFill="1" applyBorder="1" applyAlignment="1" applyProtection="1">
      <alignment vertical="center"/>
    </xf>
    <xf numFmtId="0" fontId="17" fillId="0" borderId="45" xfId="7" applyFont="1" applyFill="1" applyBorder="1" applyAlignment="1" applyProtection="1">
      <alignment horizontal="left" vertical="center" wrapText="1"/>
    </xf>
    <xf numFmtId="169" fontId="18" fillId="0" borderId="12" xfId="7" applyNumberFormat="1" applyFont="1" applyFill="1" applyBorder="1" applyAlignment="1" applyProtection="1">
      <alignment horizontal="center" vertical="center"/>
    </xf>
    <xf numFmtId="170" fontId="17" fillId="0" borderId="13" xfId="7" applyNumberFormat="1" applyFont="1" applyFill="1" applyBorder="1" applyAlignment="1" applyProtection="1">
      <alignment vertical="center"/>
    </xf>
    <xf numFmtId="0" fontId="40" fillId="0" borderId="0" xfId="8" applyFont="1" applyFill="1" applyAlignment="1"/>
    <xf numFmtId="0" fontId="16" fillId="0" borderId="0" xfId="7" applyFont="1" applyFill="1" applyAlignment="1" applyProtection="1">
      <alignment horizontal="center" vertical="center"/>
    </xf>
    <xf numFmtId="0" fontId="22" fillId="0" borderId="8" xfId="8" applyFont="1" applyFill="1" applyBorder="1" applyAlignment="1">
      <alignment horizontal="center" vertical="center"/>
    </xf>
    <xf numFmtId="0" fontId="22" fillId="0" borderId="6" xfId="8" applyFont="1" applyFill="1" applyBorder="1" applyAlignment="1">
      <alignment horizontal="center" vertical="center" wrapText="1"/>
    </xf>
    <xf numFmtId="0" fontId="22" fillId="0" borderId="7" xfId="8" applyFont="1" applyFill="1" applyBorder="1" applyAlignment="1">
      <alignment horizontal="center" vertical="center" wrapText="1"/>
    </xf>
    <xf numFmtId="0" fontId="23" fillId="0" borderId="29" xfId="8" applyFont="1" applyFill="1" applyBorder="1" applyAlignment="1" applyProtection="1">
      <alignment horizontal="left" indent="1"/>
      <protection locked="0"/>
    </xf>
    <xf numFmtId="0" fontId="23" fillId="0" borderId="34" xfId="8" applyFont="1" applyFill="1" applyBorder="1" applyAlignment="1">
      <alignment horizontal="right" indent="1"/>
    </xf>
    <xf numFmtId="3" fontId="23" fillId="0" borderId="34" xfId="8" applyNumberFormat="1" applyFont="1" applyFill="1" applyBorder="1" applyProtection="1">
      <protection locked="0"/>
    </xf>
    <xf numFmtId="3" fontId="23" fillId="0" borderId="47" xfId="8" applyNumberFormat="1" applyFont="1" applyFill="1" applyBorder="1" applyProtection="1">
      <protection locked="0"/>
    </xf>
    <xf numFmtId="0" fontId="23" fillId="0" borderId="3" xfId="8" applyFont="1" applyFill="1" applyBorder="1" applyAlignment="1" applyProtection="1">
      <alignment horizontal="left" indent="1"/>
      <protection locked="0"/>
    </xf>
    <xf numFmtId="0" fontId="23" fillId="0" borderId="1" xfId="8" applyFont="1" applyFill="1" applyBorder="1" applyAlignment="1">
      <alignment horizontal="right" indent="1"/>
    </xf>
    <xf numFmtId="3" fontId="23" fillId="0" borderId="1" xfId="8" applyNumberFormat="1" applyFont="1" applyFill="1" applyBorder="1" applyProtection="1">
      <protection locked="0"/>
    </xf>
    <xf numFmtId="3" fontId="23" fillId="0" borderId="9" xfId="8" applyNumberFormat="1" applyFont="1" applyFill="1" applyBorder="1" applyProtection="1">
      <protection locked="0"/>
    </xf>
    <xf numFmtId="0" fontId="23" fillId="0" borderId="3" xfId="8" applyFont="1" applyFill="1" applyBorder="1" applyProtection="1">
      <protection locked="0"/>
    </xf>
    <xf numFmtId="0" fontId="23" fillId="0" borderId="5" xfId="8" applyFont="1" applyFill="1" applyBorder="1" applyProtection="1">
      <protection locked="0"/>
    </xf>
    <xf numFmtId="0" fontId="23" fillId="0" borderId="2" xfId="8" applyFont="1" applyFill="1" applyBorder="1" applyAlignment="1">
      <alignment horizontal="right" indent="1"/>
    </xf>
    <xf numFmtId="3" fontId="23" fillId="0" borderId="2" xfId="8" applyNumberFormat="1" applyFont="1" applyFill="1" applyBorder="1" applyProtection="1">
      <protection locked="0"/>
    </xf>
    <xf numFmtId="3" fontId="23" fillId="0" borderId="49" xfId="8" applyNumberFormat="1" applyFont="1" applyFill="1" applyBorder="1" applyProtection="1">
      <protection locked="0"/>
    </xf>
    <xf numFmtId="3" fontId="23" fillId="0" borderId="50" xfId="8" applyNumberFormat="1" applyFont="1" applyFill="1" applyBorder="1"/>
    <xf numFmtId="0" fontId="50" fillId="0" borderId="0" xfId="8" applyFont="1" applyFill="1"/>
    <xf numFmtId="0" fontId="51" fillId="0" borderId="8" xfId="8" applyFont="1" applyFill="1" applyBorder="1" applyAlignment="1">
      <alignment horizontal="center" vertical="center"/>
    </xf>
    <xf numFmtId="0" fontId="51" fillId="0" borderId="6" xfId="8" applyFont="1" applyFill="1" applyBorder="1" applyAlignment="1">
      <alignment horizontal="center" vertical="center" wrapText="1"/>
    </xf>
    <xf numFmtId="0" fontId="51" fillId="0" borderId="7" xfId="8" applyFont="1" applyFill="1" applyBorder="1" applyAlignment="1">
      <alignment horizontal="center" vertical="center" wrapText="1"/>
    </xf>
    <xf numFmtId="0" fontId="23" fillId="0" borderId="45" xfId="8" applyFont="1" applyFill="1" applyBorder="1" applyAlignment="1" applyProtection="1">
      <alignment horizontal="left" indent="1"/>
      <protection locked="0"/>
    </xf>
    <xf numFmtId="0" fontId="23" fillId="0" borderId="12" xfId="8" applyFont="1" applyFill="1" applyBorder="1" applyAlignment="1">
      <alignment horizontal="right" indent="1"/>
    </xf>
    <xf numFmtId="3" fontId="23" fillId="0" borderId="12" xfId="8" applyNumberFormat="1" applyFont="1" applyFill="1" applyBorder="1" applyProtection="1">
      <protection locked="0"/>
    </xf>
    <xf numFmtId="3" fontId="23" fillId="0" borderId="13" xfId="8" applyNumberFormat="1" applyFont="1" applyFill="1" applyBorder="1" applyProtection="1">
      <protection locked="0"/>
    </xf>
    <xf numFmtId="0" fontId="50" fillId="0" borderId="0" xfId="0" applyFont="1" applyFill="1"/>
    <xf numFmtId="0" fontId="52" fillId="0" borderId="0" xfId="0" applyFont="1" applyFill="1" applyAlignment="1">
      <alignment horizontal="right"/>
    </xf>
    <xf numFmtId="0" fontId="41" fillId="0" borderId="0" xfId="0" applyFont="1" applyFill="1" applyAlignment="1">
      <alignment horizontal="center"/>
    </xf>
    <xf numFmtId="0" fontId="19" fillId="0" borderId="0" xfId="0" applyFont="1" applyFill="1" applyAlignment="1">
      <alignment horizontal="right"/>
    </xf>
    <xf numFmtId="0" fontId="4" fillId="0" borderId="8" xfId="0" applyFont="1" applyFill="1" applyBorder="1" applyAlignment="1">
      <alignment horizontal="center" vertical="center" wrapText="1"/>
    </xf>
    <xf numFmtId="0" fontId="41" fillId="0" borderId="6" xfId="0" applyFont="1" applyFill="1" applyBorder="1" applyAlignment="1">
      <alignment horizontal="center" vertical="center"/>
    </xf>
    <xf numFmtId="0" fontId="41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29" xfId="0" applyFill="1" applyBorder="1" applyAlignment="1">
      <alignment horizontal="center" vertical="center"/>
    </xf>
    <xf numFmtId="0" fontId="0" fillId="0" borderId="34" xfId="0" applyFill="1" applyBorder="1" applyAlignment="1" applyProtection="1">
      <alignment horizontal="left" vertical="center" wrapText="1" indent="1"/>
      <protection locked="0"/>
    </xf>
    <xf numFmtId="171" fontId="27" fillId="0" borderId="47" xfId="0" applyNumberFormat="1" applyFont="1" applyFill="1" applyBorder="1" applyAlignment="1" applyProtection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53" fillId="0" borderId="1" xfId="0" applyFont="1" applyFill="1" applyBorder="1" applyAlignment="1">
      <alignment horizontal="left" vertical="center" indent="5"/>
    </xf>
    <xf numFmtId="171" fontId="33" fillId="0" borderId="9" xfId="0" applyNumberFormat="1" applyFont="1" applyFill="1" applyBorder="1" applyAlignment="1" applyProtection="1">
      <alignment horizontal="right" vertical="center"/>
      <protection locked="0"/>
    </xf>
    <xf numFmtId="0" fontId="14" fillId="0" borderId="1" xfId="0" applyFont="1" applyFill="1" applyBorder="1" applyAlignment="1">
      <alignment horizontal="left" vertical="center" indent="1"/>
    </xf>
    <xf numFmtId="0" fontId="0" fillId="0" borderId="5" xfId="0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indent="1"/>
    </xf>
    <xf numFmtId="171" fontId="33" fillId="0" borderId="49" xfId="0" applyNumberFormat="1" applyFont="1" applyFill="1" applyBorder="1" applyAlignment="1" applyProtection="1">
      <alignment horizontal="right" vertical="center"/>
      <protection locked="0"/>
    </xf>
    <xf numFmtId="0" fontId="0" fillId="0" borderId="42" xfId="0" applyFill="1" applyBorder="1" applyAlignment="1">
      <alignment horizontal="center" vertical="center"/>
    </xf>
    <xf numFmtId="0" fontId="0" fillId="0" borderId="33" xfId="0" applyFill="1" applyBorder="1" applyAlignment="1" applyProtection="1">
      <alignment horizontal="left" vertical="center" wrapText="1" indent="1"/>
      <protection locked="0"/>
    </xf>
    <xf numFmtId="171" fontId="27" fillId="0" borderId="51" xfId="0" applyNumberFormat="1" applyFont="1" applyFill="1" applyBorder="1" applyAlignment="1" applyProtection="1">
      <alignment horizontal="right" vertical="center"/>
    </xf>
    <xf numFmtId="0" fontId="0" fillId="0" borderId="45" xfId="0" applyFill="1" applyBorder="1" applyAlignment="1">
      <alignment horizontal="center" vertical="center"/>
    </xf>
    <xf numFmtId="0" fontId="53" fillId="0" borderId="12" xfId="0" applyFont="1" applyFill="1" applyBorder="1" applyAlignment="1">
      <alignment horizontal="left" vertical="center" indent="5"/>
    </xf>
    <xf numFmtId="171" fontId="33" fillId="0" borderId="13" xfId="0" applyNumberFormat="1" applyFont="1" applyFill="1" applyBorder="1" applyAlignment="1" applyProtection="1">
      <alignment horizontal="right" vertical="center"/>
      <protection locked="0"/>
    </xf>
    <xf numFmtId="0" fontId="25" fillId="0" borderId="8" xfId="0" applyFont="1" applyFill="1" applyBorder="1" applyAlignment="1">
      <alignment horizontal="right" vertical="center" wrapText="1" indent="1"/>
    </xf>
    <xf numFmtId="0" fontId="25" fillId="0" borderId="6" xfId="0" applyFont="1" applyFill="1" applyBorder="1" applyAlignment="1">
      <alignment vertical="center" wrapText="1"/>
    </xf>
    <xf numFmtId="164" fontId="25" fillId="0" borderId="6" xfId="0" applyNumberFormat="1" applyFont="1" applyFill="1" applyBorder="1" applyAlignment="1">
      <alignment horizontal="right" vertical="center" wrapText="1" indent="2"/>
    </xf>
    <xf numFmtId="164" fontId="25" fillId="0" borderId="7" xfId="0" applyNumberFormat="1" applyFont="1" applyFill="1" applyBorder="1" applyAlignment="1">
      <alignment horizontal="right" vertical="center" wrapText="1" indent="2"/>
    </xf>
    <xf numFmtId="0" fontId="0" fillId="0" borderId="0" xfId="0" applyProtection="1"/>
    <xf numFmtId="0" fontId="55" fillId="0" borderId="0" xfId="0" applyFont="1" applyAlignment="1" applyProtection="1">
      <alignment horizontal="right"/>
    </xf>
    <xf numFmtId="0" fontId="56" fillId="0" borderId="0" xfId="0" applyFont="1" applyAlignment="1" applyProtection="1">
      <alignment horizontal="center"/>
    </xf>
    <xf numFmtId="0" fontId="57" fillId="0" borderId="8" xfId="0" applyFont="1" applyBorder="1" applyAlignment="1" applyProtection="1">
      <alignment horizontal="center" vertical="center" wrapText="1"/>
    </xf>
    <xf numFmtId="0" fontId="56" fillId="0" borderId="6" xfId="0" applyFont="1" applyBorder="1" applyAlignment="1" applyProtection="1">
      <alignment horizontal="center" vertical="center" wrapText="1"/>
    </xf>
    <xf numFmtId="0" fontId="56" fillId="0" borderId="7" xfId="0" applyFont="1" applyBorder="1" applyAlignment="1" applyProtection="1">
      <alignment horizontal="center" vertical="center" wrapText="1"/>
    </xf>
    <xf numFmtId="0" fontId="56" fillId="0" borderId="29" xfId="0" applyFont="1" applyBorder="1" applyAlignment="1" applyProtection="1">
      <alignment horizontal="center" vertical="top" wrapText="1"/>
    </xf>
    <xf numFmtId="0" fontId="56" fillId="0" borderId="3" xfId="0" applyFont="1" applyBorder="1" applyAlignment="1" applyProtection="1">
      <alignment horizontal="center" vertical="top" wrapText="1"/>
    </xf>
    <xf numFmtId="0" fontId="56" fillId="0" borderId="5" xfId="0" applyFont="1" applyBorder="1" applyAlignment="1" applyProtection="1">
      <alignment horizontal="center" vertical="top" wrapText="1"/>
    </xf>
    <xf numFmtId="0" fontId="56" fillId="3" borderId="6" xfId="0" applyFont="1" applyFill="1" applyBorder="1" applyAlignment="1" applyProtection="1">
      <alignment horizontal="center" vertical="top" wrapText="1"/>
    </xf>
    <xf numFmtId="0" fontId="58" fillId="0" borderId="34" xfId="0" applyFont="1" applyBorder="1" applyAlignment="1" applyProtection="1">
      <alignment horizontal="left" vertical="top" wrapText="1"/>
      <protection locked="0"/>
    </xf>
    <xf numFmtId="0" fontId="58" fillId="0" borderId="1" xfId="0" applyFont="1" applyBorder="1" applyAlignment="1" applyProtection="1">
      <alignment horizontal="left" vertical="top" wrapText="1"/>
      <protection locked="0"/>
    </xf>
    <xf numFmtId="0" fontId="58" fillId="0" borderId="2" xfId="0" applyFont="1" applyBorder="1" applyAlignment="1" applyProtection="1">
      <alignment horizontal="left" vertical="top" wrapText="1"/>
      <protection locked="0"/>
    </xf>
    <xf numFmtId="9" fontId="58" fillId="0" borderId="34" xfId="9" applyFont="1" applyBorder="1" applyAlignment="1" applyProtection="1">
      <alignment horizontal="center" vertical="center" wrapText="1"/>
      <protection locked="0"/>
    </xf>
    <xf numFmtId="9" fontId="58" fillId="0" borderId="1" xfId="9" applyFont="1" applyBorder="1" applyAlignment="1" applyProtection="1">
      <alignment horizontal="center" vertical="center" wrapText="1"/>
      <protection locked="0"/>
    </xf>
    <xf numFmtId="9" fontId="58" fillId="0" borderId="2" xfId="9" applyFont="1" applyBorder="1" applyAlignment="1" applyProtection="1">
      <alignment horizontal="center" vertical="center" wrapText="1"/>
      <protection locked="0"/>
    </xf>
    <xf numFmtId="166" fontId="58" fillId="0" borderId="34" xfId="1" applyNumberFormat="1" applyFont="1" applyBorder="1" applyAlignment="1" applyProtection="1">
      <alignment horizontal="center" vertical="center" wrapText="1"/>
      <protection locked="0"/>
    </xf>
    <xf numFmtId="166" fontId="58" fillId="0" borderId="1" xfId="1" applyNumberFormat="1" applyFont="1" applyBorder="1" applyAlignment="1" applyProtection="1">
      <alignment horizontal="center" vertical="center" wrapText="1"/>
      <protection locked="0"/>
    </xf>
    <xf numFmtId="166" fontId="58" fillId="0" borderId="2" xfId="1" applyNumberFormat="1" applyFont="1" applyBorder="1" applyAlignment="1" applyProtection="1">
      <alignment horizontal="center" vertical="center" wrapText="1"/>
      <protection locked="0"/>
    </xf>
    <xf numFmtId="166" fontId="58" fillId="0" borderId="6" xfId="1" applyNumberFormat="1" applyFont="1" applyBorder="1" applyAlignment="1" applyProtection="1">
      <alignment horizontal="center" vertical="center" wrapText="1"/>
    </xf>
    <xf numFmtId="166" fontId="58" fillId="0" borderId="47" xfId="1" applyNumberFormat="1" applyFont="1" applyBorder="1" applyAlignment="1" applyProtection="1">
      <alignment horizontal="center" vertical="top" wrapText="1"/>
      <protection locked="0"/>
    </xf>
    <xf numFmtId="166" fontId="58" fillId="0" borderId="9" xfId="1" applyNumberFormat="1" applyFont="1" applyBorder="1" applyAlignment="1" applyProtection="1">
      <alignment horizontal="center" vertical="top" wrapText="1"/>
      <protection locked="0"/>
    </xf>
    <xf numFmtId="166" fontId="58" fillId="0" borderId="49" xfId="1" applyNumberFormat="1" applyFont="1" applyBorder="1" applyAlignment="1" applyProtection="1">
      <alignment horizontal="center" vertical="top" wrapText="1"/>
      <protection locked="0"/>
    </xf>
    <xf numFmtId="166" fontId="58" fillId="0" borderId="7" xfId="1" applyNumberFormat="1" applyFont="1" applyBorder="1" applyAlignment="1" applyProtection="1">
      <alignment horizontal="center" vertical="top" wrapText="1"/>
    </xf>
    <xf numFmtId="1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0" fontId="18" fillId="0" borderId="29" xfId="0" applyFont="1" applyFill="1" applyBorder="1" applyAlignment="1" applyProtection="1">
      <alignment horizontal="right" vertical="center" wrapText="1" indent="1"/>
    </xf>
    <xf numFmtId="0" fontId="18" fillId="0" borderId="34" xfId="0" applyFont="1" applyFill="1" applyBorder="1" applyAlignment="1" applyProtection="1">
      <alignment horizontal="left" vertical="center" wrapText="1"/>
      <protection locked="0"/>
    </xf>
    <xf numFmtId="164" fontId="18" fillId="0" borderId="34" xfId="0" applyNumberFormat="1" applyFont="1" applyFill="1" applyBorder="1" applyAlignment="1" applyProtection="1">
      <alignment vertical="center" wrapText="1"/>
      <protection locked="0"/>
    </xf>
    <xf numFmtId="164" fontId="18" fillId="0" borderId="34" xfId="0" applyNumberFormat="1" applyFont="1" applyFill="1" applyBorder="1" applyAlignment="1" applyProtection="1">
      <alignment vertical="center" wrapText="1"/>
    </xf>
    <xf numFmtId="164" fontId="18" fillId="0" borderId="47" xfId="0" applyNumberFormat="1" applyFont="1" applyFill="1" applyBorder="1" applyAlignment="1" applyProtection="1">
      <alignment vertical="center" wrapText="1"/>
      <protection locked="0"/>
    </xf>
    <xf numFmtId="0" fontId="18" fillId="0" borderId="3" xfId="0" applyFont="1" applyFill="1" applyBorder="1" applyAlignment="1" applyProtection="1">
      <alignment horizontal="right" vertical="center" wrapText="1" indent="1"/>
    </xf>
    <xf numFmtId="0" fontId="18" fillId="0" borderId="1" xfId="0" applyFont="1" applyFill="1" applyBorder="1" applyAlignment="1" applyProtection="1">
      <alignment horizontal="left" vertical="center" wrapText="1"/>
      <protection locked="0"/>
    </xf>
    <xf numFmtId="0" fontId="18" fillId="0" borderId="2" xfId="0" applyFont="1" applyFill="1" applyBorder="1" applyAlignment="1" applyProtection="1">
      <alignment horizontal="left" vertical="center" wrapText="1"/>
      <protection locked="0"/>
    </xf>
    <xf numFmtId="164" fontId="18" fillId="0" borderId="49" xfId="0" applyNumberFormat="1" applyFont="1" applyFill="1" applyBorder="1" applyAlignment="1" applyProtection="1">
      <alignment vertical="center" wrapText="1"/>
      <protection locked="0"/>
    </xf>
    <xf numFmtId="0" fontId="7" fillId="0" borderId="27" xfId="0" applyFont="1" applyFill="1" applyBorder="1" applyAlignment="1" applyProtection="1">
      <alignment horizontal="center" vertical="center" wrapText="1"/>
    </xf>
    <xf numFmtId="0" fontId="7" fillId="0" borderId="52" xfId="0" applyFont="1" applyFill="1" applyBorder="1" applyAlignment="1" applyProtection="1">
      <alignment horizontal="center" vertical="center" wrapText="1"/>
    </xf>
    <xf numFmtId="0" fontId="47" fillId="0" borderId="52" xfId="7" applyFont="1" applyFill="1" applyBorder="1" applyAlignment="1" applyProtection="1">
      <alignment horizontal="center" vertical="center" textRotation="90"/>
    </xf>
    <xf numFmtId="0" fontId="22" fillId="0" borderId="0" xfId="0" applyFont="1" applyBorder="1" applyAlignment="1" applyProtection="1">
      <alignment horizontal="left" vertical="center" wrapText="1" indent="1"/>
    </xf>
    <xf numFmtId="164" fontId="27" fillId="0" borderId="0" xfId="6" applyNumberFormat="1" applyFont="1" applyFill="1" applyBorder="1" applyAlignment="1" applyProtection="1">
      <alignment horizontal="right" vertical="center" wrapText="1" indent="1"/>
    </xf>
    <xf numFmtId="0" fontId="24" fillId="0" borderId="6" xfId="0" applyFont="1" applyBorder="1" applyAlignment="1" applyProtection="1">
      <alignment vertical="center" wrapText="1"/>
    </xf>
    <xf numFmtId="164" fontId="18" fillId="0" borderId="53" xfId="6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" xfId="0" applyFont="1" applyBorder="1" applyAlignment="1" applyProtection="1">
      <alignment vertical="center" wrapText="1"/>
    </xf>
    <xf numFmtId="0" fontId="24" fillId="0" borderId="54" xfId="0" applyFont="1" applyBorder="1" applyAlignment="1" applyProtection="1">
      <alignment vertical="center" wrapText="1"/>
    </xf>
    <xf numFmtId="164" fontId="22" fillId="0" borderId="6" xfId="0" quotePrefix="1" applyNumberFormat="1" applyFont="1" applyBorder="1" applyAlignment="1" applyProtection="1">
      <alignment horizontal="right" vertical="center" wrapText="1" indent="1"/>
    </xf>
    <xf numFmtId="164" fontId="22" fillId="0" borderId="35" xfId="0" quotePrefix="1" applyNumberFormat="1" applyFont="1" applyBorder="1" applyAlignment="1" applyProtection="1">
      <alignment horizontal="right" vertical="center" wrapText="1" indent="1"/>
    </xf>
    <xf numFmtId="164" fontId="24" fillId="0" borderId="35" xfId="0" applyNumberFormat="1" applyFont="1" applyBorder="1" applyAlignment="1" applyProtection="1">
      <alignment horizontal="right" vertical="center" wrapText="1" indent="1"/>
    </xf>
    <xf numFmtId="164" fontId="18" fillId="0" borderId="40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5" xfId="6" applyNumberFormat="1" applyFont="1" applyFill="1" applyBorder="1" applyAlignment="1" applyProtection="1">
      <alignment horizontal="right" vertical="center" wrapText="1" indent="1"/>
    </xf>
    <xf numFmtId="0" fontId="18" fillId="0" borderId="10" xfId="6" applyFont="1" applyFill="1" applyBorder="1" applyAlignment="1" applyProtection="1">
      <alignment horizontal="left" vertical="center" wrapText="1" indent="1"/>
    </xf>
    <xf numFmtId="0" fontId="18" fillId="0" borderId="1" xfId="6" applyFont="1" applyFill="1" applyBorder="1" applyAlignment="1" applyProtection="1">
      <alignment horizontal="left" vertical="center" wrapText="1" indent="1"/>
    </xf>
    <xf numFmtId="0" fontId="18" fillId="0" borderId="34" xfId="6" applyFont="1" applyFill="1" applyBorder="1" applyAlignment="1" applyProtection="1">
      <alignment horizontal="left" vertical="center" wrapText="1" indent="1"/>
    </xf>
    <xf numFmtId="0" fontId="18" fillId="0" borderId="33" xfId="6" applyFont="1" applyFill="1" applyBorder="1" applyAlignment="1" applyProtection="1">
      <alignment horizontal="left" vertical="center" wrapText="1" indent="1"/>
    </xf>
    <xf numFmtId="0" fontId="18" fillId="0" borderId="48" xfId="6" applyFont="1" applyFill="1" applyBorder="1" applyAlignment="1" applyProtection="1">
      <alignment horizontal="left" vertical="center" wrapText="1" indent="1"/>
    </xf>
    <xf numFmtId="0" fontId="18" fillId="0" borderId="2" xfId="6" applyFont="1" applyFill="1" applyBorder="1" applyAlignment="1" applyProtection="1">
      <alignment horizontal="left" vertical="center" wrapText="1" indent="1"/>
    </xf>
    <xf numFmtId="49" fontId="18" fillId="0" borderId="4" xfId="6" applyNumberFormat="1" applyFont="1" applyFill="1" applyBorder="1" applyAlignment="1" applyProtection="1">
      <alignment horizontal="left" vertical="center" wrapText="1" indent="1"/>
    </xf>
    <xf numFmtId="49" fontId="18" fillId="0" borderId="3" xfId="6" applyNumberFormat="1" applyFont="1" applyFill="1" applyBorder="1" applyAlignment="1" applyProtection="1">
      <alignment horizontal="left" vertical="center" wrapText="1" indent="1"/>
    </xf>
    <xf numFmtId="49" fontId="18" fillId="0" borderId="29" xfId="6" applyNumberFormat="1" applyFont="1" applyFill="1" applyBorder="1" applyAlignment="1" applyProtection="1">
      <alignment horizontal="left" vertical="center" wrapText="1" indent="1"/>
    </xf>
    <xf numFmtId="49" fontId="18" fillId="0" borderId="5" xfId="6" applyNumberFormat="1" applyFont="1" applyFill="1" applyBorder="1" applyAlignment="1" applyProtection="1">
      <alignment horizontal="left" vertical="center" wrapText="1" indent="1"/>
    </xf>
    <xf numFmtId="49" fontId="18" fillId="0" borderId="42" xfId="6" applyNumberFormat="1" applyFont="1" applyFill="1" applyBorder="1" applyAlignment="1" applyProtection="1">
      <alignment horizontal="left" vertical="center" wrapText="1" indent="1"/>
    </xf>
    <xf numFmtId="49" fontId="18" fillId="0" borderId="45" xfId="6" applyNumberFormat="1" applyFont="1" applyFill="1" applyBorder="1" applyAlignment="1" applyProtection="1">
      <alignment horizontal="left" vertical="center" wrapText="1" indent="1"/>
    </xf>
    <xf numFmtId="0" fontId="18" fillId="0" borderId="0" xfId="6" applyFont="1" applyFill="1" applyBorder="1" applyAlignment="1" applyProtection="1">
      <alignment horizontal="left" vertical="center" wrapText="1" indent="1"/>
    </xf>
    <xf numFmtId="0" fontId="17" fillId="0" borderId="8" xfId="6" applyFont="1" applyFill="1" applyBorder="1" applyAlignment="1" applyProtection="1">
      <alignment horizontal="left" vertical="center" wrapText="1" indent="1"/>
    </xf>
    <xf numFmtId="0" fontId="17" fillId="0" borderId="6" xfId="6" applyFont="1" applyFill="1" applyBorder="1" applyAlignment="1" applyProtection="1">
      <alignment horizontal="left" vertical="center" wrapText="1" indent="1"/>
    </xf>
    <xf numFmtId="0" fontId="17" fillId="0" borderId="56" xfId="6" applyFont="1" applyFill="1" applyBorder="1" applyAlignment="1" applyProtection="1">
      <alignment horizontal="left" vertical="center" wrapText="1" indent="1"/>
    </xf>
    <xf numFmtId="0" fontId="17" fillId="0" borderId="6" xfId="6" applyFont="1" applyFill="1" applyBorder="1" applyAlignment="1" applyProtection="1">
      <alignment vertical="center" wrapText="1"/>
    </xf>
    <xf numFmtId="0" fontId="17" fillId="0" borderId="52" xfId="6" applyFont="1" applyFill="1" applyBorder="1" applyAlignment="1" applyProtection="1">
      <alignment vertical="center" wrapText="1"/>
    </xf>
    <xf numFmtId="0" fontId="17" fillId="0" borderId="8" xfId="6" applyFont="1" applyFill="1" applyBorder="1" applyAlignment="1" applyProtection="1">
      <alignment horizontal="center" vertical="center" wrapText="1"/>
    </xf>
    <xf numFmtId="0" fontId="17" fillId="0" borderId="6" xfId="6" applyFont="1" applyFill="1" applyBorder="1" applyAlignment="1" applyProtection="1">
      <alignment horizontal="center" vertical="center" wrapText="1"/>
    </xf>
    <xf numFmtId="0" fontId="17" fillId="0" borderId="7" xfId="6" applyFont="1" applyFill="1" applyBorder="1" applyAlignment="1" applyProtection="1">
      <alignment horizontal="center" vertical="center" wrapText="1"/>
    </xf>
    <xf numFmtId="0" fontId="25" fillId="0" borderId="6" xfId="6" applyFont="1" applyFill="1" applyBorder="1" applyAlignment="1" applyProtection="1">
      <alignment horizontal="left" vertical="center" wrapText="1" indent="1"/>
    </xf>
    <xf numFmtId="0" fontId="5" fillId="0" borderId="11" xfId="0" applyFont="1" applyFill="1" applyBorder="1" applyAlignment="1" applyProtection="1">
      <alignment horizontal="right"/>
    </xf>
    <xf numFmtId="164" fontId="31" fillId="0" borderId="11" xfId="6" applyNumberFormat="1" applyFont="1" applyFill="1" applyBorder="1" applyAlignment="1" applyProtection="1">
      <alignment horizontal="left" vertical="center"/>
    </xf>
    <xf numFmtId="0" fontId="18" fillId="0" borderId="1" xfId="6" applyFont="1" applyFill="1" applyBorder="1" applyAlignment="1" applyProtection="1">
      <alignment horizontal="left" indent="6"/>
    </xf>
    <xf numFmtId="0" fontId="18" fillId="0" borderId="1" xfId="6" applyFont="1" applyFill="1" applyBorder="1" applyAlignment="1" applyProtection="1">
      <alignment horizontal="left" vertical="center" wrapText="1" indent="6"/>
    </xf>
    <xf numFmtId="0" fontId="18" fillId="0" borderId="2" xfId="6" applyFont="1" applyFill="1" applyBorder="1" applyAlignment="1" applyProtection="1">
      <alignment horizontal="left" vertical="center" wrapText="1" indent="6"/>
    </xf>
    <xf numFmtId="0" fontId="18" fillId="0" borderId="12" xfId="6" applyFont="1" applyFill="1" applyBorder="1" applyAlignment="1" applyProtection="1">
      <alignment horizontal="left" vertical="center" wrapText="1" indent="6"/>
    </xf>
    <xf numFmtId="164" fontId="17" fillId="0" borderId="35" xfId="6" applyNumberFormat="1" applyFont="1" applyFill="1" applyBorder="1" applyAlignment="1" applyProtection="1">
      <alignment horizontal="right" vertical="center" wrapText="1" indent="1"/>
    </xf>
    <xf numFmtId="164" fontId="18" fillId="0" borderId="37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7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8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7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8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7" xfId="6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6" xfId="0" applyFont="1" applyBorder="1" applyAlignment="1" applyProtection="1">
      <alignment horizontal="left" vertical="center" wrapText="1" indent="1"/>
    </xf>
    <xf numFmtId="0" fontId="23" fillId="0" borderId="1" xfId="0" applyFont="1" applyBorder="1" applyAlignment="1" applyProtection="1">
      <alignment horizontal="left" vertical="center" wrapText="1" indent="1"/>
    </xf>
    <xf numFmtId="0" fontId="23" fillId="0" borderId="2" xfId="0" applyFont="1" applyBorder="1" applyAlignment="1" applyProtection="1">
      <alignment horizontal="left" vertical="center" wrapText="1" indent="1"/>
    </xf>
    <xf numFmtId="0" fontId="24" fillId="0" borderId="59" xfId="0" applyFont="1" applyBorder="1" applyAlignment="1" applyProtection="1">
      <alignment horizontal="left" vertical="center" wrapText="1" indent="1"/>
    </xf>
    <xf numFmtId="164" fontId="17" fillId="0" borderId="7" xfId="6" applyNumberFormat="1" applyFont="1" applyFill="1" applyBorder="1" applyAlignment="1" applyProtection="1">
      <alignment horizontal="right" vertical="center" wrapText="1" indent="1"/>
    </xf>
    <xf numFmtId="0" fontId="5" fillId="0" borderId="11" xfId="0" applyFont="1" applyFill="1" applyBorder="1" applyAlignment="1" applyProtection="1">
      <alignment horizontal="right" vertical="center"/>
    </xf>
    <xf numFmtId="0" fontId="22" fillId="0" borderId="54" xfId="0" applyFont="1" applyBorder="1" applyAlignment="1" applyProtection="1">
      <alignment horizontal="left" vertical="center" wrapText="1" indent="1"/>
    </xf>
    <xf numFmtId="0" fontId="10" fillId="0" borderId="0" xfId="6" applyFont="1" applyFill="1" applyProtection="1"/>
    <xf numFmtId="0" fontId="10" fillId="0" borderId="0" xfId="6" applyFont="1" applyFill="1" applyAlignment="1" applyProtection="1">
      <alignment horizontal="right" vertical="center" indent="1"/>
    </xf>
    <xf numFmtId="164" fontId="17" fillId="0" borderId="52" xfId="6" applyNumberFormat="1" applyFont="1" applyFill="1" applyBorder="1" applyAlignment="1" applyProtection="1">
      <alignment horizontal="right" vertical="center" wrapText="1" indent="1"/>
    </xf>
    <xf numFmtId="164" fontId="17" fillId="0" borderId="6" xfId="6" applyNumberFormat="1" applyFont="1" applyFill="1" applyBorder="1" applyAlignment="1" applyProtection="1">
      <alignment horizontal="right" vertical="center" wrapText="1" indent="1"/>
    </xf>
    <xf numFmtId="164" fontId="18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4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" xfId="6" applyNumberFormat="1" applyFont="1" applyFill="1" applyBorder="1" applyAlignment="1" applyProtection="1">
      <alignment horizontal="right" vertical="center" wrapText="1" indent="1"/>
    </xf>
    <xf numFmtId="0" fontId="18" fillId="0" borderId="34" xfId="6" applyFont="1" applyFill="1" applyBorder="1" applyAlignment="1" applyProtection="1">
      <alignment horizontal="left" vertical="center" wrapText="1" indent="6"/>
    </xf>
    <xf numFmtId="0" fontId="10" fillId="0" borderId="0" xfId="6" applyFill="1" applyProtection="1"/>
    <xf numFmtId="0" fontId="18" fillId="0" borderId="0" xfId="6" applyFont="1" applyFill="1" applyProtection="1"/>
    <xf numFmtId="0" fontId="13" fillId="0" borderId="0" xfId="6" applyFont="1" applyFill="1" applyProtection="1"/>
    <xf numFmtId="0" fontId="23" fillId="0" borderId="34" xfId="0" applyFont="1" applyBorder="1" applyAlignment="1" applyProtection="1">
      <alignment horizontal="left" wrapText="1" indent="1"/>
    </xf>
    <xf numFmtId="0" fontId="23" fillId="0" borderId="1" xfId="0" applyFont="1" applyBorder="1" applyAlignment="1" applyProtection="1">
      <alignment horizontal="left" wrapText="1" indent="1"/>
    </xf>
    <xf numFmtId="0" fontId="23" fillId="0" borderId="2" xfId="0" applyFont="1" applyBorder="1" applyAlignment="1" applyProtection="1">
      <alignment horizontal="left" wrapText="1" indent="1"/>
    </xf>
    <xf numFmtId="0" fontId="23" fillId="0" borderId="29" xfId="0" applyFont="1" applyBorder="1" applyAlignment="1" applyProtection="1">
      <alignment wrapText="1"/>
    </xf>
    <xf numFmtId="0" fontId="23" fillId="0" borderId="3" xfId="0" applyFont="1" applyBorder="1" applyAlignment="1" applyProtection="1">
      <alignment wrapText="1"/>
    </xf>
    <xf numFmtId="0" fontId="10" fillId="0" borderId="0" xfId="6" applyFill="1" applyAlignment="1" applyProtection="1"/>
    <xf numFmtId="0" fontId="21" fillId="0" borderId="0" xfId="6" applyFont="1" applyFill="1" applyProtection="1"/>
    <xf numFmtId="0" fontId="20" fillId="0" borderId="0" xfId="6" applyFont="1" applyFill="1" applyProtection="1"/>
    <xf numFmtId="164" fontId="25" fillId="0" borderId="35" xfId="6" applyNumberFormat="1" applyFont="1" applyFill="1" applyBorder="1" applyAlignment="1" applyProtection="1">
      <alignment horizontal="right" vertical="center" wrapText="1" indent="1"/>
    </xf>
    <xf numFmtId="0" fontId="17" fillId="0" borderId="35" xfId="6" applyFont="1" applyFill="1" applyBorder="1" applyAlignment="1" applyProtection="1">
      <alignment horizontal="center" vertical="center" wrapText="1"/>
    </xf>
    <xf numFmtId="164" fontId="26" fillId="0" borderId="34" xfId="6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0" applyFont="1" applyBorder="1" applyAlignment="1" applyProtection="1">
      <alignment vertical="center" wrapText="1"/>
    </xf>
    <xf numFmtId="0" fontId="23" fillId="0" borderId="5" xfId="0" applyFont="1" applyBorder="1" applyAlignment="1" applyProtection="1">
      <alignment vertical="center" wrapText="1"/>
    </xf>
    <xf numFmtId="0" fontId="24" fillId="0" borderId="59" xfId="0" applyFont="1" applyBorder="1" applyAlignment="1" applyProtection="1">
      <alignment vertical="center" wrapText="1"/>
    </xf>
    <xf numFmtId="164" fontId="17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5" xfId="6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6" applyFill="1" applyAlignment="1" applyProtection="1">
      <alignment horizontal="left" vertical="center" indent="1"/>
    </xf>
    <xf numFmtId="164" fontId="7" fillId="0" borderId="36" xfId="0" applyNumberFormat="1" applyFont="1" applyFill="1" applyBorder="1" applyAlignment="1" applyProtection="1">
      <alignment horizontal="center" vertical="center" wrapText="1"/>
    </xf>
    <xf numFmtId="164" fontId="2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" xfId="0" applyNumberFormat="1" applyFont="1" applyFill="1" applyBorder="1" applyAlignment="1" applyProtection="1">
      <alignment horizontal="right" vertical="center" wrapText="1" indent="1"/>
    </xf>
    <xf numFmtId="164" fontId="26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5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18" fillId="0" borderId="29" xfId="0" applyNumberFormat="1" applyFont="1" applyFill="1" applyBorder="1" applyAlignment="1" applyProtection="1">
      <alignment horizontal="left" vertical="center" wrapText="1" indent="1"/>
    </xf>
    <xf numFmtId="164" fontId="0" fillId="0" borderId="24" xfId="0" applyNumberForma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left" vertical="center" wrapText="1" indent="1"/>
    </xf>
    <xf numFmtId="164" fontId="18" fillId="0" borderId="60" xfId="0" applyNumberFormat="1" applyFont="1" applyFill="1" applyBorder="1" applyAlignment="1" applyProtection="1">
      <alignment horizontal="left" vertical="center" wrapText="1" indent="1"/>
    </xf>
    <xf numFmtId="164" fontId="28" fillId="0" borderId="17" xfId="0" applyNumberFormat="1" applyFont="1" applyFill="1" applyBorder="1" applyAlignment="1" applyProtection="1">
      <alignment horizontal="left" vertical="center" wrapText="1" indent="1"/>
    </xf>
    <xf numFmtId="164" fontId="14" fillId="0" borderId="61" xfId="0" applyNumberFormat="1" applyFont="1" applyFill="1" applyBorder="1" applyAlignment="1" applyProtection="1">
      <alignment horizontal="left" vertical="center" wrapText="1" indent="1"/>
    </xf>
    <xf numFmtId="164" fontId="26" fillId="0" borderId="4" xfId="0" applyNumberFormat="1" applyFont="1" applyFill="1" applyBorder="1" applyAlignment="1" applyProtection="1">
      <alignment horizontal="left" vertical="center" wrapText="1" indent="1"/>
    </xf>
    <xf numFmtId="164" fontId="26" fillId="0" borderId="3" xfId="0" applyNumberFormat="1" applyFont="1" applyFill="1" applyBorder="1" applyAlignment="1" applyProtection="1">
      <alignment horizontal="left" vertical="center" wrapText="1" indent="1"/>
    </xf>
    <xf numFmtId="164" fontId="14" fillId="0" borderId="24" xfId="0" applyNumberFormat="1" applyFont="1" applyFill="1" applyBorder="1" applyAlignment="1" applyProtection="1">
      <alignment horizontal="left" vertical="center" wrapText="1" indent="1"/>
    </xf>
    <xf numFmtId="164" fontId="29" fillId="0" borderId="1" xfId="0" applyNumberFormat="1" applyFont="1" applyFill="1" applyBorder="1" applyAlignment="1" applyProtection="1">
      <alignment horizontal="right" vertical="center" wrapText="1" indent="1"/>
    </xf>
    <xf numFmtId="164" fontId="28" fillId="0" borderId="8" xfId="0" applyNumberFormat="1" applyFont="1" applyFill="1" applyBorder="1" applyAlignment="1" applyProtection="1">
      <alignment horizontal="left" vertical="center" wrapText="1" indent="1"/>
    </xf>
    <xf numFmtId="164" fontId="28" fillId="0" borderId="35" xfId="0" applyNumberFormat="1" applyFont="1" applyFill="1" applyBorder="1" applyAlignment="1" applyProtection="1">
      <alignment horizontal="right" vertical="center" wrapText="1" indent="1"/>
    </xf>
    <xf numFmtId="164" fontId="2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17" fillId="0" borderId="59" xfId="0" applyNumberFormat="1" applyFont="1" applyFill="1" applyBorder="1" applyAlignment="1" applyProtection="1">
      <alignment horizontal="center" vertical="center" wrapText="1"/>
    </xf>
    <xf numFmtId="164" fontId="17" fillId="0" borderId="54" xfId="0" applyNumberFormat="1" applyFont="1" applyFill="1" applyBorder="1" applyAlignment="1" applyProtection="1">
      <alignment horizontal="center" vertical="center" wrapText="1"/>
    </xf>
    <xf numFmtId="164" fontId="17" fillId="0" borderId="62" xfId="0" applyNumberFormat="1" applyFont="1" applyFill="1" applyBorder="1" applyAlignment="1" applyProtection="1">
      <alignment horizontal="center" vertical="center" wrapText="1"/>
    </xf>
    <xf numFmtId="164" fontId="26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Protection="1"/>
    <xf numFmtId="0" fontId="20" fillId="0" borderId="0" xfId="0" applyFont="1" applyFill="1" applyProtection="1"/>
    <xf numFmtId="164" fontId="25" fillId="0" borderId="7" xfId="0" applyNumberFormat="1" applyFont="1" applyFill="1" applyBorder="1" applyAlignment="1" applyProtection="1">
      <alignment horizontal="right" vertical="center" wrapText="1" indent="1"/>
    </xf>
    <xf numFmtId="164" fontId="7" fillId="0" borderId="8" xfId="0" applyNumberFormat="1" applyFont="1" applyFill="1" applyBorder="1" applyAlignment="1" applyProtection="1">
      <alignment horizontal="centerContinuous" vertical="center" wrapText="1"/>
    </xf>
    <xf numFmtId="164" fontId="7" fillId="0" borderId="6" xfId="0" applyNumberFormat="1" applyFont="1" applyFill="1" applyBorder="1" applyAlignment="1" applyProtection="1">
      <alignment horizontal="centerContinuous" vertical="center" wrapText="1"/>
    </xf>
    <xf numFmtId="164" fontId="7" fillId="0" borderId="7" xfId="0" applyNumberFormat="1" applyFont="1" applyFill="1" applyBorder="1" applyAlignment="1" applyProtection="1">
      <alignment horizontal="centerContinuous" vertical="center" wrapText="1"/>
    </xf>
    <xf numFmtId="164" fontId="25" fillId="0" borderId="17" xfId="0" applyNumberFormat="1" applyFont="1" applyFill="1" applyBorder="1" applyAlignment="1" applyProtection="1">
      <alignment horizontal="center" vertical="center" wrapText="1"/>
    </xf>
    <xf numFmtId="164" fontId="25" fillId="0" borderId="8" xfId="0" applyNumberFormat="1" applyFont="1" applyFill="1" applyBorder="1" applyAlignment="1" applyProtection="1">
      <alignment horizontal="center" vertical="center" wrapText="1"/>
    </xf>
    <xf numFmtId="164" fontId="25" fillId="0" borderId="6" xfId="0" applyNumberFormat="1" applyFont="1" applyFill="1" applyBorder="1" applyAlignment="1" applyProtection="1">
      <alignment horizontal="center" vertical="center" wrapText="1"/>
    </xf>
    <xf numFmtId="164" fontId="25" fillId="0" borderId="7" xfId="0" applyNumberFormat="1" applyFont="1" applyFill="1" applyBorder="1" applyAlignment="1" applyProtection="1">
      <alignment horizontal="center" vertical="center" wrapText="1"/>
    </xf>
    <xf numFmtId="164" fontId="26" fillId="0" borderId="29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4" xfId="0" applyNumberFormat="1" applyFont="1" applyFill="1" applyBorder="1" applyAlignment="1" applyProtection="1">
      <alignment horizontal="left" vertical="center" wrapText="1" indent="1"/>
    </xf>
    <xf numFmtId="164" fontId="26" fillId="0" borderId="3" xfId="0" applyNumberFormat="1" applyFont="1" applyFill="1" applyBorder="1" applyAlignment="1" applyProtection="1">
      <alignment horizontal="left" vertical="center" wrapText="1" indent="2"/>
    </xf>
    <xf numFmtId="164" fontId="26" fillId="0" borderId="1" xfId="0" applyNumberFormat="1" applyFont="1" applyFill="1" applyBorder="1" applyAlignment="1" applyProtection="1">
      <alignment horizontal="left" vertical="center" wrapText="1" indent="2"/>
    </xf>
    <xf numFmtId="164" fontId="29" fillId="0" borderId="1" xfId="0" applyNumberFormat="1" applyFont="1" applyFill="1" applyBorder="1" applyAlignment="1" applyProtection="1">
      <alignment horizontal="left" vertical="center" wrapText="1" indent="1"/>
    </xf>
    <xf numFmtId="164" fontId="26" fillId="0" borderId="29" xfId="0" applyNumberFormat="1" applyFont="1" applyFill="1" applyBorder="1" applyAlignment="1" applyProtection="1">
      <alignment horizontal="left" vertical="center" wrapText="1" indent="1"/>
    </xf>
    <xf numFmtId="164" fontId="18" fillId="0" borderId="29" xfId="0" applyNumberFormat="1" applyFont="1" applyFill="1" applyBorder="1" applyAlignment="1" applyProtection="1">
      <alignment horizontal="left" vertical="center" wrapText="1" indent="2"/>
    </xf>
    <xf numFmtId="164" fontId="18" fillId="0" borderId="5" xfId="0" applyNumberFormat="1" applyFont="1" applyFill="1" applyBorder="1" applyAlignment="1" applyProtection="1">
      <alignment horizontal="left" vertical="center" wrapText="1" indent="2"/>
    </xf>
    <xf numFmtId="164" fontId="29" fillId="0" borderId="34" xfId="0" applyNumberFormat="1" applyFont="1" applyFill="1" applyBorder="1" applyAlignment="1" applyProtection="1">
      <alignment horizontal="right" vertical="center" wrapText="1" indent="1"/>
    </xf>
    <xf numFmtId="164" fontId="0" fillId="0" borderId="61" xfId="0" applyNumberFormat="1" applyFill="1" applyBorder="1" applyAlignment="1" applyProtection="1">
      <alignment horizontal="left" vertical="center" wrapText="1" indent="1"/>
    </xf>
    <xf numFmtId="164" fontId="18" fillId="0" borderId="4" xfId="0" applyNumberFormat="1" applyFont="1" applyFill="1" applyBorder="1" applyAlignment="1" applyProtection="1">
      <alignment horizontal="left" vertical="center" wrapText="1" indent="1"/>
    </xf>
    <xf numFmtId="164" fontId="18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8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6" fillId="0" borderId="3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32" fillId="0" borderId="0" xfId="0" applyFont="1" applyProtection="1"/>
    <xf numFmtId="0" fontId="33" fillId="0" borderId="0" xfId="0" applyFont="1" applyFill="1" applyProtection="1"/>
    <xf numFmtId="0" fontId="35" fillId="0" borderId="0" xfId="0" applyFont="1" applyFill="1" applyProtection="1"/>
    <xf numFmtId="0" fontId="36" fillId="0" borderId="0" xfId="0" applyFont="1" applyProtection="1"/>
    <xf numFmtId="0" fontId="30" fillId="0" borderId="0" xfId="0" applyFont="1" applyProtection="1"/>
    <xf numFmtId="0" fontId="20" fillId="0" borderId="0" xfId="0" applyFont="1" applyProtection="1"/>
    <xf numFmtId="0" fontId="21" fillId="0" borderId="0" xfId="0" applyFont="1" applyAlignment="1" applyProtection="1">
      <alignment horizontal="center"/>
    </xf>
    <xf numFmtId="3" fontId="33" fillId="0" borderId="0" xfId="0" applyNumberFormat="1" applyFont="1" applyFill="1" applyAlignment="1" applyProtection="1">
      <alignment horizontal="right" indent="1"/>
    </xf>
    <xf numFmtId="0" fontId="33" fillId="0" borderId="0" xfId="0" applyFont="1" applyFill="1" applyAlignment="1" applyProtection="1">
      <alignment horizontal="right" indent="1"/>
    </xf>
    <xf numFmtId="3" fontId="27" fillId="0" borderId="0" xfId="0" applyNumberFormat="1" applyFont="1" applyFill="1" applyAlignment="1" applyProtection="1">
      <alignment horizontal="right" indent="1"/>
    </xf>
    <xf numFmtId="0" fontId="30" fillId="0" borderId="0" xfId="0" applyFont="1" applyFill="1" applyProtection="1"/>
    <xf numFmtId="49" fontId="7" fillId="0" borderId="63" xfId="0" applyNumberFormat="1" applyFont="1" applyFill="1" applyBorder="1" applyAlignment="1" applyProtection="1">
      <alignment horizontal="right" vertical="center" indent="1"/>
    </xf>
    <xf numFmtId="16" fontId="0" fillId="0" borderId="0" xfId="0" applyNumberFormat="1" applyFill="1" applyAlignment="1" applyProtection="1">
      <alignment vertical="center" wrapText="1"/>
    </xf>
    <xf numFmtId="0" fontId="17" fillId="0" borderId="8" xfId="0" applyFont="1" applyFill="1" applyBorder="1" applyAlignment="1" applyProtection="1">
      <alignment horizontal="center" vertical="center" wrapText="1"/>
    </xf>
    <xf numFmtId="0" fontId="17" fillId="0" borderId="6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64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4" fillId="0" borderId="8" xfId="0" applyFont="1" applyFill="1" applyBorder="1" applyAlignment="1" applyProtection="1">
      <alignment horizontal="left" vertical="center"/>
    </xf>
    <xf numFmtId="0" fontId="4" fillId="0" borderId="36" xfId="0" applyFont="1" applyFill="1" applyBorder="1" applyAlignment="1" applyProtection="1">
      <alignment vertical="center" wrapText="1"/>
    </xf>
    <xf numFmtId="0" fontId="34" fillId="0" borderId="0" xfId="0" applyFont="1" applyAlignment="1" applyProtection="1">
      <alignment horizontal="right" vertical="top"/>
      <protection locked="0"/>
    </xf>
    <xf numFmtId="164" fontId="17" fillId="0" borderId="64" xfId="6" applyNumberFormat="1" applyFont="1" applyFill="1" applyBorder="1" applyAlignment="1" applyProtection="1">
      <alignment horizontal="right" vertical="center" wrapText="1" indent="1"/>
    </xf>
    <xf numFmtId="164" fontId="18" fillId="0" borderId="51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9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7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9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7" xfId="6" applyNumberFormat="1" applyFont="1" applyFill="1" applyBorder="1" applyAlignment="1" applyProtection="1">
      <alignment horizontal="right" vertical="center" wrapText="1" indent="1"/>
    </xf>
    <xf numFmtId="164" fontId="18" fillId="0" borderId="13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7" xfId="0" applyNumberFormat="1" applyFont="1" applyBorder="1" applyAlignment="1" applyProtection="1">
      <alignment horizontal="right" vertical="center" wrapText="1" indent="1"/>
    </xf>
    <xf numFmtId="0" fontId="7" fillId="0" borderId="51" xfId="0" quotePrefix="1" applyFont="1" applyFill="1" applyBorder="1" applyAlignment="1" applyProtection="1">
      <alignment horizontal="right" vertical="center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7" fillId="0" borderId="20" xfId="0" applyFont="1" applyFill="1" applyBorder="1" applyAlignment="1" applyProtection="1">
      <alignment horizontal="center" vertical="center" wrapText="1"/>
    </xf>
    <xf numFmtId="0" fontId="17" fillId="0" borderId="56" xfId="6" applyFont="1" applyFill="1" applyBorder="1" applyAlignment="1" applyProtection="1">
      <alignment horizontal="center" vertical="center" wrapText="1"/>
    </xf>
    <xf numFmtId="0" fontId="23" fillId="0" borderId="2" xfId="0" applyFont="1" applyBorder="1" applyAlignment="1" applyProtection="1">
      <alignment wrapText="1"/>
    </xf>
    <xf numFmtId="0" fontId="24" fillId="0" borderId="6" xfId="0" applyFont="1" applyBorder="1" applyAlignment="1" applyProtection="1">
      <alignment wrapText="1"/>
    </xf>
    <xf numFmtId="0" fontId="24" fillId="0" borderId="54" xfId="0" applyFont="1" applyBorder="1" applyAlignment="1" applyProtection="1">
      <alignment wrapText="1"/>
    </xf>
    <xf numFmtId="164" fontId="22" fillId="0" borderId="7" xfId="0" quotePrefix="1" applyNumberFormat="1" applyFont="1" applyBorder="1" applyAlignment="1" applyProtection="1">
      <alignment horizontal="right" vertical="center" wrapText="1" indent="1"/>
    </xf>
    <xf numFmtId="49" fontId="18" fillId="0" borderId="29" xfId="6" applyNumberFormat="1" applyFont="1" applyFill="1" applyBorder="1" applyAlignment="1" applyProtection="1">
      <alignment horizontal="center" vertical="center" wrapText="1"/>
    </xf>
    <xf numFmtId="49" fontId="18" fillId="0" borderId="3" xfId="6" applyNumberFormat="1" applyFont="1" applyFill="1" applyBorder="1" applyAlignment="1" applyProtection="1">
      <alignment horizontal="center" vertical="center" wrapText="1"/>
    </xf>
    <xf numFmtId="49" fontId="18" fillId="0" borderId="5" xfId="6" applyNumberFormat="1" applyFont="1" applyFill="1" applyBorder="1" applyAlignment="1" applyProtection="1">
      <alignment horizontal="center" vertical="center" wrapText="1"/>
    </xf>
    <xf numFmtId="0" fontId="24" fillId="0" borderId="8" xfId="0" applyFont="1" applyBorder="1" applyAlignment="1" applyProtection="1">
      <alignment horizontal="center" wrapText="1"/>
    </xf>
    <xf numFmtId="0" fontId="23" fillId="0" borderId="29" xfId="0" applyFont="1" applyBorder="1" applyAlignment="1" applyProtection="1">
      <alignment horizontal="center" wrapText="1"/>
    </xf>
    <xf numFmtId="0" fontId="23" fillId="0" borderId="3" xfId="0" applyFont="1" applyBorder="1" applyAlignment="1" applyProtection="1">
      <alignment horizontal="center" wrapText="1"/>
    </xf>
    <xf numFmtId="0" fontId="23" fillId="0" borderId="5" xfId="0" applyFont="1" applyBorder="1" applyAlignment="1" applyProtection="1">
      <alignment horizontal="center" wrapText="1"/>
    </xf>
    <xf numFmtId="0" fontId="24" fillId="0" borderId="59" xfId="0" applyFont="1" applyBorder="1" applyAlignment="1" applyProtection="1">
      <alignment horizontal="center" wrapText="1"/>
    </xf>
    <xf numFmtId="49" fontId="18" fillId="0" borderId="42" xfId="6" applyNumberFormat="1" applyFont="1" applyFill="1" applyBorder="1" applyAlignment="1" applyProtection="1">
      <alignment horizontal="center" vertical="center" wrapText="1"/>
    </xf>
    <xf numFmtId="49" fontId="18" fillId="0" borderId="4" xfId="6" applyNumberFormat="1" applyFont="1" applyFill="1" applyBorder="1" applyAlignment="1" applyProtection="1">
      <alignment horizontal="center" vertical="center" wrapText="1"/>
    </xf>
    <xf numFmtId="49" fontId="18" fillId="0" borderId="45" xfId="6" applyNumberFormat="1" applyFont="1" applyFill="1" applyBorder="1" applyAlignment="1" applyProtection="1">
      <alignment horizontal="center" vertical="center" wrapText="1"/>
    </xf>
    <xf numFmtId="0" fontId="24" fillId="0" borderId="59" xfId="0" applyFont="1" applyBorder="1" applyAlignment="1" applyProtection="1">
      <alignment horizontal="center" vertical="center" wrapText="1"/>
    </xf>
    <xf numFmtId="0" fontId="7" fillId="0" borderId="65" xfId="0" applyFont="1" applyFill="1" applyBorder="1" applyAlignment="1" applyProtection="1">
      <alignment horizontal="center" vertical="center" wrapText="1"/>
    </xf>
    <xf numFmtId="0" fontId="34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 applyProtection="1">
      <alignment horizontal="center" vertical="center" wrapText="1"/>
    </xf>
    <xf numFmtId="164" fontId="17" fillId="0" borderId="27" xfId="0" applyNumberFormat="1" applyFont="1" applyFill="1" applyBorder="1" applyAlignment="1" applyProtection="1">
      <alignment horizontal="center" vertical="center" wrapText="1"/>
    </xf>
    <xf numFmtId="164" fontId="17" fillId="0" borderId="44" xfId="0" applyNumberFormat="1" applyFont="1" applyFill="1" applyBorder="1" applyAlignment="1" applyProtection="1">
      <alignment horizontal="center" vertical="center" wrapText="1"/>
    </xf>
    <xf numFmtId="164" fontId="17" fillId="0" borderId="61" xfId="0" applyNumberFormat="1" applyFont="1" applyFill="1" applyBorder="1" applyAlignment="1" applyProtection="1">
      <alignment horizontal="center" vertical="center" wrapText="1"/>
    </xf>
    <xf numFmtId="0" fontId="40" fillId="0" borderId="0" xfId="8" applyFill="1" applyProtection="1"/>
    <xf numFmtId="0" fontId="60" fillId="0" borderId="0" xfId="8" applyFont="1" applyFill="1" applyProtection="1"/>
    <xf numFmtId="0" fontId="38" fillId="0" borderId="45" xfId="8" applyFont="1" applyFill="1" applyBorder="1" applyAlignment="1" applyProtection="1">
      <alignment horizontal="center" vertical="center" wrapText="1"/>
    </xf>
    <xf numFmtId="0" fontId="38" fillId="0" borderId="12" xfId="8" applyFont="1" applyFill="1" applyBorder="1" applyAlignment="1" applyProtection="1">
      <alignment horizontal="center" vertical="center" wrapText="1"/>
    </xf>
    <xf numFmtId="0" fontId="38" fillId="0" borderId="13" xfId="8" applyFont="1" applyFill="1" applyBorder="1" applyAlignment="1" applyProtection="1">
      <alignment horizontal="center" vertical="center" wrapText="1"/>
    </xf>
    <xf numFmtId="0" fontId="40" fillId="0" borderId="0" xfId="8" applyFill="1" applyAlignment="1" applyProtection="1">
      <alignment horizontal="center" vertical="center"/>
    </xf>
    <xf numFmtId="0" fontId="24" fillId="0" borderId="42" xfId="8" applyFont="1" applyFill="1" applyBorder="1" applyAlignment="1" applyProtection="1">
      <alignment vertical="center" wrapText="1"/>
    </xf>
    <xf numFmtId="169" fontId="18" fillId="0" borderId="33" xfId="7" applyNumberFormat="1" applyFont="1" applyFill="1" applyBorder="1" applyAlignment="1" applyProtection="1">
      <alignment horizontal="center" vertical="center"/>
    </xf>
    <xf numFmtId="168" fontId="48" fillId="0" borderId="33" xfId="8" applyNumberFormat="1" applyFont="1" applyFill="1" applyBorder="1" applyAlignment="1" applyProtection="1">
      <alignment horizontal="right" vertical="center" wrapText="1"/>
      <protection locked="0"/>
    </xf>
    <xf numFmtId="168" fontId="48" fillId="0" borderId="51" xfId="8" applyNumberFormat="1" applyFont="1" applyFill="1" applyBorder="1" applyAlignment="1" applyProtection="1">
      <alignment horizontal="right" vertical="center" wrapText="1"/>
      <protection locked="0"/>
    </xf>
    <xf numFmtId="0" fontId="40" fillId="0" borderId="0" xfId="8" applyFill="1" applyAlignment="1" applyProtection="1">
      <alignment vertical="center"/>
    </xf>
    <xf numFmtId="0" fontId="24" fillId="0" borderId="3" xfId="8" applyFont="1" applyFill="1" applyBorder="1" applyAlignment="1" applyProtection="1">
      <alignment vertical="center" wrapText="1"/>
    </xf>
    <xf numFmtId="168" fontId="48" fillId="0" borderId="1" xfId="8" applyNumberFormat="1" applyFont="1" applyFill="1" applyBorder="1" applyAlignment="1" applyProtection="1">
      <alignment horizontal="right" vertical="center" wrapText="1"/>
    </xf>
    <xf numFmtId="168" fontId="48" fillId="0" borderId="9" xfId="8" applyNumberFormat="1" applyFont="1" applyFill="1" applyBorder="1" applyAlignment="1" applyProtection="1">
      <alignment horizontal="right" vertical="center" wrapText="1"/>
    </xf>
    <xf numFmtId="0" fontId="37" fillId="0" borderId="3" xfId="8" applyFont="1" applyFill="1" applyBorder="1" applyAlignment="1" applyProtection="1">
      <alignment horizontal="left" vertical="center" wrapText="1" indent="1"/>
    </xf>
    <xf numFmtId="168" fontId="49" fillId="0" borderId="9" xfId="8" applyNumberFormat="1" applyFont="1" applyFill="1" applyBorder="1" applyAlignment="1" applyProtection="1">
      <alignment horizontal="right" vertical="center" wrapText="1"/>
      <protection locked="0"/>
    </xf>
    <xf numFmtId="168" fontId="23" fillId="0" borderId="1" xfId="8" applyNumberFormat="1" applyFont="1" applyFill="1" applyBorder="1" applyAlignment="1" applyProtection="1">
      <alignment horizontal="right" vertical="center" wrapText="1"/>
    </xf>
    <xf numFmtId="168" fontId="23" fillId="0" borderId="9" xfId="8" applyNumberFormat="1" applyFont="1" applyFill="1" applyBorder="1" applyAlignment="1" applyProtection="1">
      <alignment horizontal="right" vertical="center" wrapText="1"/>
    </xf>
    <xf numFmtId="0" fontId="24" fillId="0" borderId="45" xfId="8" applyFont="1" applyFill="1" applyBorder="1" applyAlignment="1" applyProtection="1">
      <alignment vertical="center" wrapText="1"/>
    </xf>
    <xf numFmtId="168" fontId="48" fillId="0" borderId="12" xfId="8" applyNumberFormat="1" applyFont="1" applyFill="1" applyBorder="1" applyAlignment="1" applyProtection="1">
      <alignment horizontal="right" vertical="center" wrapText="1"/>
    </xf>
    <xf numFmtId="168" fontId="48" fillId="0" borderId="13" xfId="8" applyNumberFormat="1" applyFont="1" applyFill="1" applyBorder="1" applyAlignment="1" applyProtection="1">
      <alignment horizontal="right" vertical="center" wrapText="1"/>
    </xf>
    <xf numFmtId="0" fontId="23" fillId="0" borderId="0" xfId="8" applyFont="1" applyFill="1" applyProtection="1"/>
    <xf numFmtId="3" fontId="40" fillId="0" borderId="0" xfId="8" applyNumberFormat="1" applyFont="1" applyFill="1" applyProtection="1"/>
    <xf numFmtId="3" fontId="40" fillId="0" borderId="0" xfId="8" applyNumberFormat="1" applyFont="1" applyFill="1" applyAlignment="1" applyProtection="1">
      <alignment horizontal="center"/>
    </xf>
    <xf numFmtId="0" fontId="40" fillId="0" borderId="0" xfId="8" applyFont="1" applyFill="1" applyProtection="1"/>
    <xf numFmtId="0" fontId="40" fillId="0" borderId="0" xfId="8" applyFill="1" applyAlignment="1" applyProtection="1">
      <alignment horizontal="center"/>
    </xf>
    <xf numFmtId="0" fontId="14" fillId="0" borderId="0" xfId="7" applyFill="1" applyAlignment="1" applyProtection="1">
      <alignment vertical="center"/>
    </xf>
    <xf numFmtId="170" fontId="17" fillId="0" borderId="9" xfId="7" applyNumberFormat="1" applyFont="1" applyFill="1" applyBorder="1" applyAlignment="1" applyProtection="1">
      <alignment vertical="center"/>
      <protection locked="0"/>
    </xf>
    <xf numFmtId="0" fontId="13" fillId="0" borderId="0" xfId="7" applyFont="1" applyFill="1" applyAlignment="1" applyProtection="1">
      <alignment vertical="center"/>
    </xf>
    <xf numFmtId="0" fontId="40" fillId="0" borderId="0" xfId="8" applyFont="1" applyFill="1" applyAlignment="1" applyProtection="1"/>
    <xf numFmtId="0" fontId="15" fillId="0" borderId="0" xfId="0" applyNumberFormat="1" applyFont="1" applyFill="1" applyAlignment="1" applyProtection="1">
      <alignment textRotation="180" wrapText="1"/>
      <protection locked="0"/>
    </xf>
    <xf numFmtId="0" fontId="61" fillId="0" borderId="0" xfId="0" applyFont="1" applyAlignment="1" applyProtection="1">
      <alignment horizontal="right" vertical="top"/>
    </xf>
    <xf numFmtId="0" fontId="22" fillId="0" borderId="56" xfId="8" applyFont="1" applyFill="1" applyBorder="1" applyAlignment="1">
      <alignment horizontal="center" vertical="center"/>
    </xf>
    <xf numFmtId="0" fontId="22" fillId="0" borderId="52" xfId="8" applyFont="1" applyFill="1" applyBorder="1" applyAlignment="1">
      <alignment horizontal="center" vertical="center" wrapText="1"/>
    </xf>
    <xf numFmtId="0" fontId="22" fillId="0" borderId="64" xfId="8" applyFont="1" applyFill="1" applyBorder="1" applyAlignment="1">
      <alignment horizontal="center" vertical="center" wrapText="1"/>
    </xf>
    <xf numFmtId="0" fontId="23" fillId="0" borderId="29" xfId="8" applyFont="1" applyFill="1" applyBorder="1" applyProtection="1">
      <protection locked="0"/>
    </xf>
    <xf numFmtId="0" fontId="24" fillId="0" borderId="8" xfId="8" applyFont="1" applyFill="1" applyBorder="1" applyProtection="1">
      <protection locked="0"/>
    </xf>
    <xf numFmtId="0" fontId="23" fillId="0" borderId="6" xfId="8" applyFont="1" applyFill="1" applyBorder="1" applyAlignment="1">
      <alignment horizontal="right" indent="1"/>
    </xf>
    <xf numFmtId="3" fontId="23" fillId="0" borderId="6" xfId="8" applyNumberFormat="1" applyFont="1" applyFill="1" applyBorder="1" applyProtection="1">
      <protection locked="0"/>
    </xf>
    <xf numFmtId="170" fontId="17" fillId="0" borderId="7" xfId="7" applyNumberFormat="1" applyFont="1" applyFill="1" applyBorder="1" applyAlignment="1" applyProtection="1">
      <alignment vertical="center"/>
    </xf>
    <xf numFmtId="0" fontId="61" fillId="0" borderId="0" xfId="8" applyFont="1" applyFill="1"/>
    <xf numFmtId="0" fontId="51" fillId="0" borderId="56" xfId="8" applyFont="1" applyFill="1" applyBorder="1" applyAlignment="1">
      <alignment horizontal="center" vertical="center"/>
    </xf>
    <xf numFmtId="0" fontId="51" fillId="0" borderId="52" xfId="8" applyFont="1" applyFill="1" applyBorder="1" applyAlignment="1">
      <alignment horizontal="center" vertical="center" wrapText="1"/>
    </xf>
    <xf numFmtId="0" fontId="51" fillId="0" borderId="64" xfId="8" applyFont="1" applyFill="1" applyBorder="1" applyAlignment="1">
      <alignment horizontal="center" vertical="center" wrapText="1"/>
    </xf>
    <xf numFmtId="0" fontId="23" fillId="0" borderId="5" xfId="8" applyFont="1" applyFill="1" applyBorder="1" applyAlignment="1" applyProtection="1">
      <alignment horizontal="left" indent="1"/>
      <protection locked="0"/>
    </xf>
    <xf numFmtId="0" fontId="24" fillId="0" borderId="44" xfId="8" applyNumberFormat="1" applyFont="1" applyFill="1" applyBorder="1"/>
    <xf numFmtId="0" fontId="7" fillId="0" borderId="7" xfId="0" applyFont="1" applyFill="1" applyBorder="1" applyAlignment="1" applyProtection="1">
      <alignment horizontal="center" vertical="center" wrapText="1"/>
    </xf>
    <xf numFmtId="0" fontId="0" fillId="0" borderId="12" xfId="0" applyFill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/>
    </xf>
    <xf numFmtId="0" fontId="4" fillId="0" borderId="36" xfId="0" applyFont="1" applyBorder="1" applyAlignment="1">
      <alignment vertical="center" wrapText="1"/>
    </xf>
    <xf numFmtId="0" fontId="4" fillId="0" borderId="59" xfId="0" applyFont="1" applyBorder="1" applyAlignment="1">
      <alignment horizontal="left" vertical="center"/>
    </xf>
    <xf numFmtId="0" fontId="4" fillId="0" borderId="67" xfId="0" applyFont="1" applyBorder="1" applyAlignment="1">
      <alignment vertical="center" wrapText="1"/>
    </xf>
    <xf numFmtId="0" fontId="20" fillId="0" borderId="0" xfId="6" applyFont="1" applyFill="1" applyAlignment="1" applyProtection="1">
      <alignment horizontal="center"/>
    </xf>
    <xf numFmtId="164" fontId="6" fillId="0" borderId="0" xfId="6" applyNumberFormat="1" applyFont="1" applyFill="1" applyBorder="1" applyAlignment="1" applyProtection="1">
      <alignment horizontal="center" vertical="center"/>
    </xf>
    <xf numFmtId="0" fontId="7" fillId="0" borderId="42" xfId="6" applyFont="1" applyFill="1" applyBorder="1" applyAlignment="1" applyProtection="1">
      <alignment horizontal="center" vertical="center" wrapText="1"/>
    </xf>
    <xf numFmtId="0" fontId="7" fillId="0" borderId="45" xfId="6" applyFont="1" applyFill="1" applyBorder="1" applyAlignment="1" applyProtection="1">
      <alignment horizontal="center" vertical="center" wrapText="1"/>
    </xf>
    <xf numFmtId="0" fontId="7" fillId="0" borderId="33" xfId="6" applyFont="1" applyFill="1" applyBorder="1" applyAlignment="1" applyProtection="1">
      <alignment horizontal="center" vertical="center" wrapText="1"/>
    </xf>
    <xf numFmtId="0" fontId="7" fillId="0" borderId="12" xfId="6" applyFont="1" applyFill="1" applyBorder="1" applyAlignment="1" applyProtection="1">
      <alignment horizontal="center" vertical="center" wrapText="1"/>
    </xf>
    <xf numFmtId="164" fontId="27" fillId="0" borderId="33" xfId="6" applyNumberFormat="1" applyFont="1" applyFill="1" applyBorder="1" applyAlignment="1" applyProtection="1">
      <alignment horizontal="center" vertical="center"/>
    </xf>
    <xf numFmtId="164" fontId="27" fillId="0" borderId="51" xfId="6" applyNumberFormat="1" applyFont="1" applyFill="1" applyBorder="1" applyAlignment="1" applyProtection="1">
      <alignment horizontal="center" vertical="center"/>
    </xf>
    <xf numFmtId="164" fontId="27" fillId="0" borderId="21" xfId="0" applyNumberFormat="1" applyFont="1" applyFill="1" applyBorder="1" applyAlignment="1" applyProtection="1">
      <alignment horizontal="center" vertical="center" wrapText="1"/>
    </xf>
    <xf numFmtId="164" fontId="27" fillId="0" borderId="19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27" fillId="0" borderId="22" xfId="0" applyNumberFormat="1" applyFont="1" applyFill="1" applyBorder="1" applyAlignment="1" applyProtection="1">
      <alignment horizontal="center" vertical="center" wrapText="1"/>
    </xf>
    <xf numFmtId="164" fontId="27" fillId="0" borderId="31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  <protection locked="0"/>
    </xf>
    <xf numFmtId="164" fontId="5" fillId="0" borderId="11" xfId="0" applyNumberFormat="1" applyFont="1" applyFill="1" applyBorder="1" applyAlignment="1" applyProtection="1">
      <alignment horizontal="right" wrapText="1"/>
    </xf>
    <xf numFmtId="164" fontId="20" fillId="0" borderId="0" xfId="0" applyNumberFormat="1" applyFont="1" applyFill="1" applyAlignment="1">
      <alignment horizontal="center" vertical="center" wrapText="1"/>
    </xf>
    <xf numFmtId="0" fontId="15" fillId="0" borderId="0" xfId="0" applyNumberFormat="1" applyFont="1" applyFill="1" applyAlignment="1" applyProtection="1">
      <alignment horizontal="center" textRotation="180" wrapText="1"/>
      <protection locked="0"/>
    </xf>
    <xf numFmtId="164" fontId="15" fillId="0" borderId="0" xfId="0" applyNumberFormat="1" applyFont="1" applyFill="1" applyAlignment="1">
      <alignment horizontal="center" textRotation="180" wrapText="1"/>
    </xf>
    <xf numFmtId="164" fontId="0" fillId="0" borderId="0" xfId="0" applyNumberFormat="1" applyFill="1" applyAlignment="1" applyProtection="1">
      <alignment horizontal="left" vertical="center" wrapText="1"/>
      <protection locked="0"/>
    </xf>
    <xf numFmtId="167" fontId="38" fillId="0" borderId="28" xfId="0" applyNumberFormat="1" applyFont="1" applyFill="1" applyBorder="1" applyAlignment="1">
      <alignment horizontal="left" vertical="center" wrapText="1"/>
    </xf>
    <xf numFmtId="164" fontId="17" fillId="0" borderId="17" xfId="0" applyNumberFormat="1" applyFont="1" applyFill="1" applyBorder="1" applyAlignment="1">
      <alignment horizontal="center" vertical="center" wrapText="1"/>
    </xf>
    <xf numFmtId="164" fontId="27" fillId="0" borderId="17" xfId="0" applyNumberFormat="1" applyFont="1" applyFill="1" applyBorder="1" applyAlignment="1">
      <alignment horizontal="center" vertical="center" wrapText="1"/>
    </xf>
    <xf numFmtId="164" fontId="17" fillId="0" borderId="17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textRotation="180"/>
    </xf>
    <xf numFmtId="164" fontId="0" fillId="0" borderId="20" xfId="0" applyNumberFormat="1" applyFill="1" applyBorder="1" applyAlignment="1" applyProtection="1">
      <alignment horizontal="left" vertical="center" wrapText="1"/>
      <protection locked="0"/>
    </xf>
    <xf numFmtId="164" fontId="0" fillId="0" borderId="39" xfId="0" applyNumberFormat="1" applyFill="1" applyBorder="1" applyAlignment="1" applyProtection="1">
      <alignment horizontal="left" vertical="center" wrapText="1"/>
      <protection locked="0"/>
    </xf>
    <xf numFmtId="164" fontId="0" fillId="0" borderId="65" xfId="0" applyNumberFormat="1" applyFill="1" applyBorder="1" applyAlignment="1" applyProtection="1">
      <alignment horizontal="left" vertical="center" wrapText="1"/>
      <protection locked="0"/>
    </xf>
    <xf numFmtId="164" fontId="0" fillId="0" borderId="68" xfId="0" applyNumberFormat="1" applyFill="1" applyBorder="1" applyAlignment="1" applyProtection="1">
      <alignment horizontal="left" vertical="center" wrapText="1"/>
      <protection locked="0"/>
    </xf>
    <xf numFmtId="164" fontId="7" fillId="0" borderId="21" xfId="0" applyNumberFormat="1" applyFont="1" applyFill="1" applyBorder="1" applyAlignment="1">
      <alignment horizontal="center" vertical="center" wrapText="1"/>
    </xf>
    <xf numFmtId="164" fontId="7" fillId="0" borderId="61" xfId="0" applyNumberFormat="1" applyFont="1" applyFill="1" applyBorder="1" applyAlignment="1">
      <alignment horizontal="center" vertical="center" wrapText="1"/>
    </xf>
    <xf numFmtId="164" fontId="28" fillId="0" borderId="27" xfId="0" applyNumberFormat="1" applyFont="1" applyFill="1" applyBorder="1" applyAlignment="1">
      <alignment horizontal="center" vertical="center" wrapText="1"/>
    </xf>
    <xf numFmtId="164" fontId="28" fillId="0" borderId="69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right" vertical="center"/>
    </xf>
    <xf numFmtId="164" fontId="7" fillId="0" borderId="70" xfId="0" applyNumberFormat="1" applyFont="1" applyFill="1" applyBorder="1" applyAlignment="1">
      <alignment horizontal="center" vertical="center"/>
    </xf>
    <xf numFmtId="164" fontId="7" fillId="0" borderId="60" xfId="0" applyNumberFormat="1" applyFont="1" applyFill="1" applyBorder="1" applyAlignment="1">
      <alignment horizontal="center" vertical="center"/>
    </xf>
    <xf numFmtId="164" fontId="7" fillId="0" borderId="18" xfId="0" applyNumberFormat="1" applyFont="1" applyFill="1" applyBorder="1" applyAlignment="1">
      <alignment horizontal="center" vertical="center"/>
    </xf>
    <xf numFmtId="164" fontId="28" fillId="0" borderId="27" xfId="0" applyNumberFormat="1" applyFont="1" applyFill="1" applyBorder="1" applyAlignment="1">
      <alignment horizontal="left" vertical="center" wrapText="1" indent="2"/>
    </xf>
    <xf numFmtId="164" fontId="28" fillId="0" borderId="69" xfId="0" applyNumberFormat="1" applyFont="1" applyFill="1" applyBorder="1" applyAlignment="1">
      <alignment horizontal="left" vertical="center" wrapText="1" indent="2"/>
    </xf>
    <xf numFmtId="167" fontId="6" fillId="0" borderId="0" xfId="0" applyNumberFormat="1" applyFont="1" applyFill="1" applyBorder="1" applyAlignment="1">
      <alignment horizontal="center" vertical="center" wrapText="1"/>
    </xf>
    <xf numFmtId="164" fontId="7" fillId="0" borderId="17" xfId="0" applyNumberFormat="1" applyFont="1" applyFill="1" applyBorder="1" applyAlignment="1">
      <alignment horizontal="center" vertical="center" wrapText="1"/>
    </xf>
    <xf numFmtId="164" fontId="20" fillId="0" borderId="0" xfId="0" applyNumberFormat="1" applyFont="1" applyFill="1" applyAlignment="1">
      <alignment horizontal="left" vertical="center" wrapText="1"/>
    </xf>
    <xf numFmtId="0" fontId="7" fillId="0" borderId="27" xfId="0" applyFont="1" applyFill="1" applyBorder="1" applyAlignment="1" applyProtection="1">
      <alignment horizontal="center" vertical="center" wrapText="1"/>
    </xf>
    <xf numFmtId="0" fontId="7" fillId="0" borderId="69" xfId="0" applyFont="1" applyFill="1" applyBorder="1" applyAlignment="1" applyProtection="1">
      <alignment horizontal="center" vertical="center" wrapText="1"/>
    </xf>
    <xf numFmtId="0" fontId="7" fillId="0" borderId="35" xfId="0" applyFont="1" applyFill="1" applyBorder="1" applyAlignment="1" applyProtection="1">
      <alignment horizontal="center" vertical="center" wrapText="1"/>
    </xf>
    <xf numFmtId="0" fontId="7" fillId="0" borderId="38" xfId="0" applyFont="1" applyFill="1" applyBorder="1" applyAlignment="1" applyProtection="1">
      <alignment horizontal="center" vertical="center"/>
      <protection locked="0"/>
    </xf>
    <xf numFmtId="0" fontId="7" fillId="0" borderId="39" xfId="0" applyFont="1" applyFill="1" applyBorder="1" applyAlignment="1" applyProtection="1">
      <alignment horizontal="center" vertical="center"/>
      <protection locked="0"/>
    </xf>
    <xf numFmtId="0" fontId="7" fillId="0" borderId="40" xfId="0" applyFont="1" applyFill="1" applyBorder="1" applyAlignment="1" applyProtection="1">
      <alignment horizontal="center" vertical="center"/>
      <protection locked="0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68" xfId="0" applyFont="1" applyFill="1" applyBorder="1" applyAlignment="1" applyProtection="1">
      <alignment horizontal="center" vertical="center"/>
    </xf>
    <xf numFmtId="0" fontId="7" fillId="0" borderId="53" xfId="0" applyFont="1" applyFill="1" applyBorder="1" applyAlignment="1" applyProtection="1">
      <alignment horizontal="center" vertical="center"/>
    </xf>
    <xf numFmtId="0" fontId="27" fillId="0" borderId="6" xfId="0" applyFont="1" applyFill="1" applyBorder="1" applyAlignment="1" applyProtection="1">
      <alignment horizontal="center" vertical="center" wrapText="1"/>
    </xf>
    <xf numFmtId="0" fontId="27" fillId="0" borderId="7" xfId="0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left" vertical="center" wrapText="1" indent="1"/>
    </xf>
    <xf numFmtId="0" fontId="7" fillId="0" borderId="36" xfId="0" applyFont="1" applyFill="1" applyBorder="1" applyAlignment="1" applyProtection="1">
      <alignment horizontal="left" vertical="center" wrapText="1" indent="1"/>
    </xf>
    <xf numFmtId="0" fontId="7" fillId="0" borderId="56" xfId="0" applyFont="1" applyFill="1" applyBorder="1" applyAlignment="1" applyProtection="1">
      <alignment horizontal="center" vertical="center" wrapText="1"/>
    </xf>
    <xf numFmtId="0" fontId="7" fillId="0" borderId="59" xfId="0" applyFont="1" applyFill="1" applyBorder="1" applyAlignment="1" applyProtection="1">
      <alignment horizontal="center" vertical="center" wrapText="1"/>
    </xf>
    <xf numFmtId="0" fontId="7" fillId="0" borderId="52" xfId="0" applyFont="1" applyFill="1" applyBorder="1" applyAlignment="1" applyProtection="1">
      <alignment horizontal="center" vertical="center" wrapText="1"/>
    </xf>
    <xf numFmtId="0" fontId="7" fillId="0" borderId="54" xfId="0" applyFont="1" applyFill="1" applyBorder="1" applyAlignment="1" applyProtection="1">
      <alignment horizontal="center" vertical="center" wrapText="1"/>
    </xf>
    <xf numFmtId="164" fontId="7" fillId="0" borderId="56" xfId="0" applyNumberFormat="1" applyFont="1" applyFill="1" applyBorder="1" applyAlignment="1" applyProtection="1">
      <alignment horizontal="center" vertical="center" wrapText="1"/>
    </xf>
    <xf numFmtId="164" fontId="7" fillId="0" borderId="59" xfId="0" applyNumberFormat="1" applyFont="1" applyFill="1" applyBorder="1" applyAlignment="1" applyProtection="1">
      <alignment horizontal="center" vertical="center" wrapText="1"/>
    </xf>
    <xf numFmtId="164" fontId="7" fillId="0" borderId="52" xfId="0" applyNumberFormat="1" applyFont="1" applyFill="1" applyBorder="1" applyAlignment="1" applyProtection="1">
      <alignment horizontal="center" vertical="center" wrapText="1"/>
    </xf>
    <xf numFmtId="164" fontId="7" fillId="0" borderId="54" xfId="0" applyNumberFormat="1" applyFont="1" applyFill="1" applyBorder="1" applyAlignment="1" applyProtection="1">
      <alignment horizontal="center" vertical="center"/>
    </xf>
    <xf numFmtId="164" fontId="7" fillId="0" borderId="54" xfId="0" applyNumberFormat="1" applyFont="1" applyFill="1" applyBorder="1" applyAlignment="1" applyProtection="1">
      <alignment horizontal="center" vertical="center" wrapText="1"/>
    </xf>
    <xf numFmtId="164" fontId="7" fillId="0" borderId="21" xfId="0" applyNumberFormat="1" applyFont="1" applyFill="1" applyBorder="1" applyAlignment="1" applyProtection="1">
      <alignment horizontal="center" vertical="center" wrapText="1"/>
    </xf>
    <xf numFmtId="164" fontId="7" fillId="0" borderId="19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>
      <alignment horizontal="center" textRotation="180" wrapText="1"/>
    </xf>
    <xf numFmtId="164" fontId="7" fillId="0" borderId="55" xfId="0" applyNumberFormat="1" applyFont="1" applyFill="1" applyBorder="1" applyAlignment="1">
      <alignment horizontal="center" vertical="center" wrapText="1"/>
    </xf>
    <xf numFmtId="164" fontId="7" fillId="0" borderId="63" xfId="0" applyNumberFormat="1" applyFont="1" applyFill="1" applyBorder="1" applyAlignment="1">
      <alignment horizontal="center" vertical="center" wrapText="1"/>
    </xf>
    <xf numFmtId="164" fontId="7" fillId="0" borderId="19" xfId="0" applyNumberFormat="1" applyFont="1" applyFill="1" applyBorder="1" applyAlignment="1">
      <alignment horizontal="center" vertical="center" wrapText="1"/>
    </xf>
    <xf numFmtId="164" fontId="7" fillId="0" borderId="21" xfId="0" applyNumberFormat="1" applyFont="1" applyFill="1" applyBorder="1" applyAlignment="1">
      <alignment horizontal="center" vertical="center"/>
    </xf>
    <xf numFmtId="164" fontId="7" fillId="0" borderId="19" xfId="0" applyNumberFormat="1" applyFont="1" applyFill="1" applyBorder="1" applyAlignment="1">
      <alignment horizontal="center" vertical="center"/>
    </xf>
    <xf numFmtId="164" fontId="7" fillId="0" borderId="70" xfId="0" applyNumberFormat="1" applyFont="1" applyFill="1" applyBorder="1" applyAlignment="1">
      <alignment horizontal="center" vertical="center" wrapText="1"/>
    </xf>
    <xf numFmtId="164" fontId="7" fillId="0" borderId="18" xfId="0" applyNumberFormat="1" applyFont="1" applyFill="1" applyBorder="1" applyAlignment="1">
      <alignment horizontal="center" vertical="center" wrapText="1"/>
    </xf>
    <xf numFmtId="164" fontId="7" fillId="0" borderId="38" xfId="0" applyNumberFormat="1" applyFont="1" applyFill="1" applyBorder="1" applyAlignment="1">
      <alignment horizontal="center" vertical="center" wrapText="1"/>
    </xf>
    <xf numFmtId="164" fontId="7" fillId="0" borderId="66" xfId="0" applyNumberFormat="1" applyFont="1" applyFill="1" applyBorder="1" applyAlignment="1">
      <alignment horizontal="center" vertical="center" wrapText="1"/>
    </xf>
    <xf numFmtId="0" fontId="7" fillId="0" borderId="70" xfId="0" applyFont="1" applyFill="1" applyBorder="1" applyAlignment="1" applyProtection="1">
      <alignment horizontal="left" vertical="center" wrapText="1"/>
    </xf>
    <xf numFmtId="0" fontId="7" fillId="0" borderId="28" xfId="0" applyFont="1" applyFill="1" applyBorder="1" applyAlignment="1" applyProtection="1">
      <alignment horizontal="left" vertical="center" wrapText="1"/>
    </xf>
    <xf numFmtId="0" fontId="7" fillId="0" borderId="55" xfId="0" applyFont="1" applyFill="1" applyBorder="1" applyAlignment="1" applyProtection="1">
      <alignment horizontal="left" vertical="center" wrapText="1"/>
    </xf>
    <xf numFmtId="0" fontId="25" fillId="0" borderId="27" xfId="0" applyFont="1" applyFill="1" applyBorder="1" applyAlignment="1" applyProtection="1">
      <alignment horizontal="left" vertical="center"/>
    </xf>
    <xf numFmtId="0" fontId="25" fillId="0" borderId="36" xfId="0" applyFont="1" applyFill="1" applyBorder="1" applyAlignment="1" applyProtection="1">
      <alignment horizontal="left" vertical="center"/>
    </xf>
    <xf numFmtId="0" fontId="28" fillId="0" borderId="27" xfId="0" applyFont="1" applyFill="1" applyBorder="1" applyAlignment="1" applyProtection="1">
      <alignment horizontal="left" vertical="center"/>
    </xf>
    <xf numFmtId="0" fontId="28" fillId="0" borderId="36" xfId="0" applyFont="1" applyFill="1" applyBorder="1" applyAlignment="1" applyProtection="1">
      <alignment horizontal="left" vertical="center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42" fillId="0" borderId="11" xfId="0" applyFont="1" applyFill="1" applyBorder="1" applyAlignment="1">
      <alignment horizontal="right"/>
    </xf>
    <xf numFmtId="0" fontId="7" fillId="0" borderId="70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27" fillId="0" borderId="44" xfId="0" applyFont="1" applyFill="1" applyBorder="1" applyAlignment="1">
      <alignment horizontal="center"/>
    </xf>
    <xf numFmtId="0" fontId="27" fillId="0" borderId="69" xfId="0" applyFont="1" applyFill="1" applyBorder="1" applyAlignment="1">
      <alignment horizontal="center"/>
    </xf>
    <xf numFmtId="0" fontId="7" fillId="0" borderId="64" xfId="0" applyFont="1" applyFill="1" applyBorder="1" applyAlignment="1">
      <alignment horizontal="center"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7" fillId="0" borderId="70" xfId="0" applyFont="1" applyFill="1" applyBorder="1" applyAlignment="1">
      <alignment horizontal="left" vertical="center" wrapText="1"/>
    </xf>
    <xf numFmtId="0" fontId="7" fillId="0" borderId="28" xfId="0" applyFont="1" applyFill="1" applyBorder="1" applyAlignment="1">
      <alignment horizontal="left" vertical="center" wrapText="1"/>
    </xf>
    <xf numFmtId="0" fontId="7" fillId="0" borderId="55" xfId="0" applyFont="1" applyFill="1" applyBorder="1" applyAlignment="1">
      <alignment horizontal="left" vertical="center" wrapText="1"/>
    </xf>
    <xf numFmtId="0" fontId="26" fillId="0" borderId="28" xfId="0" applyFont="1" applyFill="1" applyBorder="1" applyAlignment="1">
      <alignment horizontal="justify" vertical="center" wrapText="1"/>
    </xf>
    <xf numFmtId="0" fontId="40" fillId="0" borderId="0" xfId="8" applyFont="1" applyFill="1" applyAlignment="1" applyProtection="1">
      <alignment horizontal="left"/>
    </xf>
    <xf numFmtId="0" fontId="44" fillId="0" borderId="0" xfId="8" applyFont="1" applyFill="1" applyAlignment="1" applyProtection="1">
      <alignment horizontal="center" vertical="center" wrapText="1"/>
    </xf>
    <xf numFmtId="0" fontId="44" fillId="0" borderId="0" xfId="8" applyFont="1" applyFill="1" applyAlignment="1" applyProtection="1">
      <alignment horizontal="center" vertical="center"/>
    </xf>
    <xf numFmtId="0" fontId="45" fillId="0" borderId="0" xfId="8" applyFont="1" applyFill="1" applyBorder="1" applyAlignment="1" applyProtection="1">
      <alignment horizontal="right"/>
    </xf>
    <xf numFmtId="0" fontId="46" fillId="0" borderId="56" xfId="8" applyFont="1" applyFill="1" applyBorder="1" applyAlignment="1" applyProtection="1">
      <alignment horizontal="center" vertical="center" wrapText="1"/>
    </xf>
    <xf numFmtId="0" fontId="46" fillId="0" borderId="4" xfId="8" applyFont="1" applyFill="1" applyBorder="1" applyAlignment="1" applyProtection="1">
      <alignment horizontal="center" vertical="center" wrapText="1"/>
    </xf>
    <xf numFmtId="0" fontId="46" fillId="0" borderId="29" xfId="8" applyFont="1" applyFill="1" applyBorder="1" applyAlignment="1" applyProtection="1">
      <alignment horizontal="center" vertical="center" wrapText="1"/>
    </xf>
    <xf numFmtId="0" fontId="47" fillId="0" borderId="52" xfId="7" applyFont="1" applyFill="1" applyBorder="1" applyAlignment="1" applyProtection="1">
      <alignment horizontal="center" vertical="center" textRotation="90"/>
    </xf>
    <xf numFmtId="0" fontId="47" fillId="0" borderId="10" xfId="7" applyFont="1" applyFill="1" applyBorder="1" applyAlignment="1" applyProtection="1">
      <alignment horizontal="center" vertical="center" textRotation="90"/>
    </xf>
    <xf numFmtId="0" fontId="47" fillId="0" borderId="34" xfId="7" applyFont="1" applyFill="1" applyBorder="1" applyAlignment="1" applyProtection="1">
      <alignment horizontal="center" vertical="center" textRotation="90"/>
    </xf>
    <xf numFmtId="0" fontId="45" fillId="0" borderId="33" xfId="8" applyFont="1" applyFill="1" applyBorder="1" applyAlignment="1" applyProtection="1">
      <alignment horizontal="center" vertical="center" wrapText="1"/>
    </xf>
    <xf numFmtId="0" fontId="45" fillId="0" borderId="1" xfId="8" applyFont="1" applyFill="1" applyBorder="1" applyAlignment="1" applyProtection="1">
      <alignment horizontal="center" vertical="center" wrapText="1"/>
    </xf>
    <xf numFmtId="0" fontId="45" fillId="0" borderId="64" xfId="8" applyFont="1" applyFill="1" applyBorder="1" applyAlignment="1" applyProtection="1">
      <alignment horizontal="center" vertical="center" wrapText="1"/>
    </xf>
    <xf numFmtId="0" fontId="45" fillId="0" borderId="47" xfId="8" applyFont="1" applyFill="1" applyBorder="1" applyAlignment="1" applyProtection="1">
      <alignment horizontal="center" vertical="center" wrapText="1"/>
    </xf>
    <xf numFmtId="0" fontId="45" fillId="0" borderId="1" xfId="8" applyFont="1" applyFill="1" applyBorder="1" applyAlignment="1" applyProtection="1">
      <alignment horizontal="center" wrapText="1"/>
    </xf>
    <xf numFmtId="0" fontId="45" fillId="0" borderId="9" xfId="8" applyFont="1" applyFill="1" applyBorder="1" applyAlignment="1" applyProtection="1">
      <alignment horizontal="center" wrapText="1"/>
    </xf>
    <xf numFmtId="0" fontId="40" fillId="0" borderId="0" xfId="8" applyFont="1" applyFill="1" applyAlignment="1" applyProtection="1">
      <alignment horizontal="center"/>
    </xf>
    <xf numFmtId="0" fontId="28" fillId="0" borderId="0" xfId="7" applyFont="1" applyFill="1" applyAlignment="1" applyProtection="1">
      <alignment horizontal="center" vertical="center" wrapText="1"/>
    </xf>
    <xf numFmtId="0" fontId="20" fillId="0" borderId="0" xfId="7" applyFont="1" applyFill="1" applyAlignment="1" applyProtection="1">
      <alignment horizontal="center" vertical="center" wrapText="1"/>
    </xf>
    <xf numFmtId="0" fontId="31" fillId="0" borderId="0" xfId="7" applyFont="1" applyFill="1" applyBorder="1" applyAlignment="1" applyProtection="1">
      <alignment horizontal="right" vertical="center"/>
    </xf>
    <xf numFmtId="0" fontId="20" fillId="0" borderId="42" xfId="7" applyFont="1" applyFill="1" applyBorder="1" applyAlignment="1" applyProtection="1">
      <alignment horizontal="center" vertical="center" wrapText="1"/>
    </xf>
    <xf numFmtId="0" fontId="20" fillId="0" borderId="3" xfId="7" applyFont="1" applyFill="1" applyBorder="1" applyAlignment="1" applyProtection="1">
      <alignment horizontal="center" vertical="center" wrapText="1"/>
    </xf>
    <xf numFmtId="0" fontId="47" fillId="0" borderId="33" xfId="7" applyFont="1" applyFill="1" applyBorder="1" applyAlignment="1" applyProtection="1">
      <alignment horizontal="center" vertical="center" textRotation="90"/>
    </xf>
    <xf numFmtId="0" fontId="47" fillId="0" borderId="1" xfId="7" applyFont="1" applyFill="1" applyBorder="1" applyAlignment="1" applyProtection="1">
      <alignment horizontal="center" vertical="center" textRotation="90"/>
    </xf>
    <xf numFmtId="0" fontId="5" fillId="0" borderId="51" xfId="7" applyFont="1" applyFill="1" applyBorder="1" applyAlignment="1" applyProtection="1">
      <alignment horizontal="center" vertical="center" wrapText="1"/>
    </xf>
    <xf numFmtId="0" fontId="5" fillId="0" borderId="9" xfId="7" applyFont="1" applyFill="1" applyBorder="1" applyAlignment="1" applyProtection="1">
      <alignment horizontal="center" vertical="center"/>
    </xf>
    <xf numFmtId="0" fontId="44" fillId="0" borderId="0" xfId="8" applyFont="1" applyFill="1" applyAlignment="1">
      <alignment horizontal="center" vertical="center" wrapText="1"/>
    </xf>
    <xf numFmtId="0" fontId="44" fillId="0" borderId="0" xfId="8" applyFont="1" applyFill="1" applyAlignment="1">
      <alignment horizontal="center" vertical="center"/>
    </xf>
    <xf numFmtId="0" fontId="22" fillId="0" borderId="27" xfId="8" applyFont="1" applyFill="1" applyBorder="1" applyAlignment="1">
      <alignment horizontal="left"/>
    </xf>
    <xf numFmtId="0" fontId="22" fillId="0" borderId="36" xfId="8" applyFont="1" applyFill="1" applyBorder="1" applyAlignment="1">
      <alignment horizontal="left"/>
    </xf>
    <xf numFmtId="3" fontId="40" fillId="0" borderId="0" xfId="8" applyNumberFormat="1" applyFont="1" applyFill="1" applyAlignment="1">
      <alignment horizontal="center"/>
    </xf>
    <xf numFmtId="0" fontId="44" fillId="0" borderId="0" xfId="8" applyFont="1" applyFill="1" applyAlignment="1">
      <alignment horizontal="center" wrapText="1"/>
    </xf>
    <xf numFmtId="0" fontId="44" fillId="0" borderId="0" xfId="8" applyFont="1" applyFill="1" applyAlignment="1">
      <alignment horizontal="center"/>
    </xf>
    <xf numFmtId="0" fontId="22" fillId="0" borderId="27" xfId="8" applyFont="1" applyFill="1" applyBorder="1" applyAlignment="1">
      <alignment horizontal="left" indent="1"/>
    </xf>
    <xf numFmtId="0" fontId="22" fillId="0" borderId="36" xfId="8" applyFont="1" applyFill="1" applyBorder="1" applyAlignment="1">
      <alignment horizontal="left" indent="1"/>
    </xf>
    <xf numFmtId="0" fontId="59" fillId="0" borderId="0" xfId="0" applyFont="1" applyAlignment="1" applyProtection="1">
      <alignment horizontal="center" vertical="center" wrapText="1"/>
      <protection locked="0"/>
    </xf>
    <xf numFmtId="0" fontId="56" fillId="0" borderId="8" xfId="0" applyFont="1" applyBorder="1" applyAlignment="1" applyProtection="1">
      <alignment wrapText="1"/>
    </xf>
    <xf numFmtId="0" fontId="56" fillId="0" borderId="6" xfId="0" applyFont="1" applyBorder="1" applyAlignment="1" applyProtection="1">
      <alignment wrapText="1"/>
    </xf>
    <xf numFmtId="0" fontId="15" fillId="0" borderId="0" xfId="0" applyFont="1" applyAlignment="1" applyProtection="1">
      <alignment horizontal="center" textRotation="180"/>
    </xf>
    <xf numFmtId="0" fontId="41" fillId="0" borderId="0" xfId="0" applyFont="1" applyFill="1" applyAlignment="1" applyProtection="1">
      <alignment horizontal="center" vertical="top" wrapText="1"/>
      <protection locked="0"/>
    </xf>
  </cellXfs>
  <cellStyles count="10">
    <cellStyle name="Ezres" xfId="1" builtinId="3"/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6"/>
    <cellStyle name="Normál_VAGYONK" xfId="7"/>
    <cellStyle name="Normál_VAGYONKIM" xfId="8"/>
    <cellStyle name="Százalék" xfId="9" builtin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38"/>
  <sheetViews>
    <sheetView zoomScaleNormal="100" workbookViewId="0">
      <selection activeCell="A41" sqref="A41"/>
    </sheetView>
  </sheetViews>
  <sheetFormatPr defaultRowHeight="12.75" x14ac:dyDescent="0.2"/>
  <cols>
    <col min="1" max="1" width="46.33203125" style="292" customWidth="1"/>
    <col min="2" max="2" width="66.1640625" style="292" customWidth="1"/>
    <col min="3" max="16384" width="9.33203125" style="292"/>
  </cols>
  <sheetData>
    <row r="1" spans="1:2" ht="18.75" x14ac:dyDescent="0.3">
      <c r="A1" s="480" t="s">
        <v>108</v>
      </c>
    </row>
    <row r="3" spans="1:2" x14ac:dyDescent="0.2">
      <c r="A3" s="481"/>
      <c r="B3" s="481"/>
    </row>
    <row r="4" spans="1:2" ht="15.75" x14ac:dyDescent="0.25">
      <c r="A4" s="455" t="s">
        <v>681</v>
      </c>
      <c r="B4" s="482"/>
    </row>
    <row r="5" spans="1:2" s="483" customFormat="1" x14ac:dyDescent="0.2">
      <c r="A5" s="481"/>
      <c r="B5" s="481"/>
    </row>
    <row r="6" spans="1:2" x14ac:dyDescent="0.2">
      <c r="A6" s="481" t="s">
        <v>506</v>
      </c>
      <c r="B6" s="481" t="s">
        <v>507</v>
      </c>
    </row>
    <row r="7" spans="1:2" x14ac:dyDescent="0.2">
      <c r="A7" s="481" t="s">
        <v>508</v>
      </c>
      <c r="B7" s="481" t="s">
        <v>509</v>
      </c>
    </row>
    <row r="8" spans="1:2" x14ac:dyDescent="0.2">
      <c r="A8" s="481" t="s">
        <v>510</v>
      </c>
      <c r="B8" s="481" t="s">
        <v>511</v>
      </c>
    </row>
    <row r="9" spans="1:2" x14ac:dyDescent="0.2">
      <c r="A9" s="481"/>
      <c r="B9" s="481"/>
    </row>
    <row r="10" spans="1:2" ht="15.75" x14ac:dyDescent="0.25">
      <c r="A10" s="455" t="str">
        <f>+CONCATENATE(LEFT(A4,4),". évi módosított előirányzat BEVÉTELEK")</f>
        <v>2015. évi módosított előirányzat BEVÉTELEK</v>
      </c>
      <c r="B10" s="482"/>
    </row>
    <row r="11" spans="1:2" x14ac:dyDescent="0.2">
      <c r="A11" s="481"/>
      <c r="B11" s="481"/>
    </row>
    <row r="12" spans="1:2" s="483" customFormat="1" x14ac:dyDescent="0.2">
      <c r="A12" s="481" t="s">
        <v>512</v>
      </c>
      <c r="B12" s="481" t="s">
        <v>518</v>
      </c>
    </row>
    <row r="13" spans="1:2" x14ac:dyDescent="0.2">
      <c r="A13" s="481" t="s">
        <v>513</v>
      </c>
      <c r="B13" s="481" t="s">
        <v>519</v>
      </c>
    </row>
    <row r="14" spans="1:2" x14ac:dyDescent="0.2">
      <c r="A14" s="481" t="s">
        <v>514</v>
      </c>
      <c r="B14" s="481" t="s">
        <v>520</v>
      </c>
    </row>
    <row r="15" spans="1:2" x14ac:dyDescent="0.2">
      <c r="A15" s="481"/>
      <c r="B15" s="481"/>
    </row>
    <row r="16" spans="1:2" ht="14.25" x14ac:dyDescent="0.2">
      <c r="A16" s="484" t="str">
        <f>+CONCATENATE(LEFT(A4,4),". évi teljesítés BEVÉTELEK")</f>
        <v>2015. évi teljesítés BEVÉTELEK</v>
      </c>
      <c r="B16" s="482"/>
    </row>
    <row r="17" spans="1:2" x14ac:dyDescent="0.2">
      <c r="A17" s="481"/>
      <c r="B17" s="481"/>
    </row>
    <row r="18" spans="1:2" x14ac:dyDescent="0.2">
      <c r="A18" s="481" t="s">
        <v>515</v>
      </c>
      <c r="B18" s="481" t="s">
        <v>521</v>
      </c>
    </row>
    <row r="19" spans="1:2" x14ac:dyDescent="0.2">
      <c r="A19" s="481" t="s">
        <v>516</v>
      </c>
      <c r="B19" s="481" t="s">
        <v>522</v>
      </c>
    </row>
    <row r="20" spans="1:2" x14ac:dyDescent="0.2">
      <c r="A20" s="481" t="s">
        <v>517</v>
      </c>
      <c r="B20" s="481" t="s">
        <v>523</v>
      </c>
    </row>
    <row r="21" spans="1:2" x14ac:dyDescent="0.2">
      <c r="A21" s="481"/>
      <c r="B21" s="481"/>
    </row>
    <row r="22" spans="1:2" ht="15.75" x14ac:dyDescent="0.25">
      <c r="A22" s="455" t="str">
        <f>+CONCATENATE(LEFT(A4,4),". évi eredeti előirányzat KIADÁSOK")</f>
        <v>2015. évi eredeti előirányzat KIADÁSOK</v>
      </c>
      <c r="B22" s="482"/>
    </row>
    <row r="23" spans="1:2" x14ac:dyDescent="0.2">
      <c r="A23" s="481"/>
      <c r="B23" s="481"/>
    </row>
    <row r="24" spans="1:2" x14ac:dyDescent="0.2">
      <c r="A24" s="481" t="s">
        <v>524</v>
      </c>
      <c r="B24" s="481" t="s">
        <v>530</v>
      </c>
    </row>
    <row r="25" spans="1:2" x14ac:dyDescent="0.2">
      <c r="A25" s="481" t="s">
        <v>503</v>
      </c>
      <c r="B25" s="481" t="s">
        <v>531</v>
      </c>
    </row>
    <row r="26" spans="1:2" x14ac:dyDescent="0.2">
      <c r="A26" s="481" t="s">
        <v>525</v>
      </c>
      <c r="B26" s="481" t="s">
        <v>532</v>
      </c>
    </row>
    <row r="27" spans="1:2" x14ac:dyDescent="0.2">
      <c r="A27" s="481"/>
      <c r="B27" s="481"/>
    </row>
    <row r="28" spans="1:2" ht="15.75" x14ac:dyDescent="0.25">
      <c r="A28" s="455" t="str">
        <f>+CONCATENATE(LEFT(A4,4),". évi módosított előirányzat KIADÁSOK")</f>
        <v>2015. évi módosított előirányzat KIADÁSOK</v>
      </c>
      <c r="B28" s="482"/>
    </row>
    <row r="29" spans="1:2" x14ac:dyDescent="0.2">
      <c r="A29" s="481"/>
      <c r="B29" s="481"/>
    </row>
    <row r="30" spans="1:2" x14ac:dyDescent="0.2">
      <c r="A30" s="481" t="s">
        <v>526</v>
      </c>
      <c r="B30" s="481" t="s">
        <v>537</v>
      </c>
    </row>
    <row r="31" spans="1:2" x14ac:dyDescent="0.2">
      <c r="A31" s="481" t="s">
        <v>504</v>
      </c>
      <c r="B31" s="481" t="s">
        <v>534</v>
      </c>
    </row>
    <row r="32" spans="1:2" x14ac:dyDescent="0.2">
      <c r="A32" s="481" t="s">
        <v>527</v>
      </c>
      <c r="B32" s="481" t="s">
        <v>533</v>
      </c>
    </row>
    <row r="33" spans="1:2" x14ac:dyDescent="0.2">
      <c r="A33" s="481"/>
      <c r="B33" s="481"/>
    </row>
    <row r="34" spans="1:2" ht="15.75" x14ac:dyDescent="0.25">
      <c r="A34" s="485" t="str">
        <f>+CONCATENATE(LEFT(A4,4),". évi teljesítés KIADÁSOK")</f>
        <v>2015. évi teljesítés KIADÁSOK</v>
      </c>
      <c r="B34" s="482"/>
    </row>
    <row r="35" spans="1:2" x14ac:dyDescent="0.2">
      <c r="A35" s="481"/>
      <c r="B35" s="481"/>
    </row>
    <row r="36" spans="1:2" x14ac:dyDescent="0.2">
      <c r="A36" s="481" t="s">
        <v>528</v>
      </c>
      <c r="B36" s="481" t="s">
        <v>538</v>
      </c>
    </row>
    <row r="37" spans="1:2" x14ac:dyDescent="0.2">
      <c r="A37" s="481" t="s">
        <v>505</v>
      </c>
      <c r="B37" s="481" t="s">
        <v>536</v>
      </c>
    </row>
    <row r="38" spans="1:2" x14ac:dyDescent="0.2">
      <c r="A38" s="481" t="s">
        <v>529</v>
      </c>
      <c r="B38" s="481" t="s">
        <v>535</v>
      </c>
    </row>
  </sheetData>
  <phoneticPr fontId="26" type="noConversion"/>
  <pageMargins left="1.0629921259842521" right="1.0236220472440944" top="0.78740157480314965" bottom="0.78740157480314965" header="0.70866141732283472" footer="0.70866141732283472"/>
  <pageSetup paperSize="9" scale="7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4"/>
  <sheetViews>
    <sheetView zoomScaleNormal="100" zoomScaleSheetLayoutView="130" workbookViewId="0">
      <selection activeCell="H1" sqref="H1:H24"/>
    </sheetView>
  </sheetViews>
  <sheetFormatPr defaultRowHeight="12.75" x14ac:dyDescent="0.2"/>
  <cols>
    <col min="1" max="1" width="48.1640625" style="5" customWidth="1"/>
    <col min="2" max="7" width="15.83203125" style="4" customWidth="1"/>
    <col min="8" max="8" width="4.1640625" style="4" customWidth="1"/>
    <col min="9" max="9" width="13.83203125" style="4" customWidth="1"/>
    <col min="10" max="16384" width="9.33203125" style="4"/>
  </cols>
  <sheetData>
    <row r="1" spans="1:8" ht="24.75" customHeight="1" x14ac:dyDescent="0.2">
      <c r="A1" s="619" t="s">
        <v>2</v>
      </c>
      <c r="B1" s="619"/>
      <c r="C1" s="619"/>
      <c r="D1" s="619"/>
      <c r="E1" s="619"/>
      <c r="F1" s="619"/>
      <c r="G1" s="619"/>
      <c r="H1" s="621" t="s">
        <v>710</v>
      </c>
    </row>
    <row r="2" spans="1:8" ht="23.25" customHeight="1" thickBot="1" x14ac:dyDescent="0.3">
      <c r="A2" s="27"/>
      <c r="B2" s="10"/>
      <c r="C2" s="10"/>
      <c r="D2" s="10"/>
      <c r="E2" s="10"/>
      <c r="F2" s="618" t="s">
        <v>49</v>
      </c>
      <c r="G2" s="618"/>
      <c r="H2" s="621"/>
    </row>
    <row r="3" spans="1:8" s="6" customFormat="1" ht="48.75" customHeight="1" thickBot="1" x14ac:dyDescent="0.25">
      <c r="A3" s="28" t="s">
        <v>56</v>
      </c>
      <c r="B3" s="29" t="s">
        <v>54</v>
      </c>
      <c r="C3" s="29" t="s">
        <v>55</v>
      </c>
      <c r="D3" s="29" t="str">
        <f>+'3.sz.mell.'!D3</f>
        <v>Felhasználás 2014. XII.31-ig</v>
      </c>
      <c r="E3" s="29" t="str">
        <f>+'3.sz.mell.'!E3</f>
        <v>2015. évi módosított előirányzat</v>
      </c>
      <c r="F3" s="105" t="str">
        <f>+'3.sz.mell.'!F3</f>
        <v>2015. évi teljesítés</v>
      </c>
      <c r="G3" s="104" t="str">
        <f>+'3.sz.mell.'!G3</f>
        <v>Összes teljesítés 2015. dec. 31-ig</v>
      </c>
      <c r="H3" s="621"/>
    </row>
    <row r="4" spans="1:8" s="10" customFormat="1" ht="15" customHeight="1" thickBot="1" x14ac:dyDescent="0.25">
      <c r="A4" s="448" t="s">
        <v>413</v>
      </c>
      <c r="B4" s="449" t="s">
        <v>414</v>
      </c>
      <c r="C4" s="449" t="s">
        <v>415</v>
      </c>
      <c r="D4" s="449" t="s">
        <v>416</v>
      </c>
      <c r="E4" s="449" t="s">
        <v>417</v>
      </c>
      <c r="F4" s="49" t="s">
        <v>493</v>
      </c>
      <c r="G4" s="450" t="s">
        <v>539</v>
      </c>
      <c r="H4" s="621"/>
    </row>
    <row r="5" spans="1:8" ht="15.95" customHeight="1" x14ac:dyDescent="0.2">
      <c r="A5" s="18" t="s">
        <v>705</v>
      </c>
      <c r="B5" s="2">
        <v>17807</v>
      </c>
      <c r="C5" s="316">
        <v>2015</v>
      </c>
      <c r="D5" s="2"/>
      <c r="E5" s="2">
        <v>17807</v>
      </c>
      <c r="F5" s="50">
        <v>17807</v>
      </c>
      <c r="G5" s="51">
        <f>+D5+F5</f>
        <v>17807</v>
      </c>
      <c r="H5" s="621"/>
    </row>
    <row r="6" spans="1:8" ht="15.95" customHeight="1" x14ac:dyDescent="0.2">
      <c r="A6" s="18"/>
      <c r="B6" s="2"/>
      <c r="C6" s="316"/>
      <c r="D6" s="2"/>
      <c r="E6" s="2"/>
      <c r="F6" s="50"/>
      <c r="G6" s="51">
        <f t="shared" ref="G6:G23" si="0">+D6+F6</f>
        <v>0</v>
      </c>
      <c r="H6" s="621"/>
    </row>
    <row r="7" spans="1:8" ht="15.95" customHeight="1" x14ac:dyDescent="0.2">
      <c r="A7" s="18"/>
      <c r="B7" s="2"/>
      <c r="C7" s="316"/>
      <c r="D7" s="2"/>
      <c r="E7" s="2"/>
      <c r="F7" s="50"/>
      <c r="G7" s="51">
        <f t="shared" si="0"/>
        <v>0</v>
      </c>
      <c r="H7" s="621"/>
    </row>
    <row r="8" spans="1:8" ht="15.95" customHeight="1" x14ac:dyDescent="0.2">
      <c r="A8" s="18"/>
      <c r="B8" s="2"/>
      <c r="C8" s="316"/>
      <c r="D8" s="2"/>
      <c r="E8" s="2"/>
      <c r="F8" s="50"/>
      <c r="G8" s="51">
        <f t="shared" si="0"/>
        <v>0</v>
      </c>
      <c r="H8" s="621"/>
    </row>
    <row r="9" spans="1:8" ht="15.95" customHeight="1" x14ac:dyDescent="0.2">
      <c r="A9" s="18"/>
      <c r="B9" s="2"/>
      <c r="C9" s="316"/>
      <c r="D9" s="2"/>
      <c r="E9" s="2"/>
      <c r="F9" s="50"/>
      <c r="G9" s="51">
        <f t="shared" si="0"/>
        <v>0</v>
      </c>
      <c r="H9" s="621"/>
    </row>
    <row r="10" spans="1:8" ht="15.95" customHeight="1" x14ac:dyDescent="0.2">
      <c r="A10" s="18"/>
      <c r="B10" s="2"/>
      <c r="C10" s="316"/>
      <c r="D10" s="2"/>
      <c r="E10" s="2"/>
      <c r="F10" s="50"/>
      <c r="G10" s="51">
        <f t="shared" si="0"/>
        <v>0</v>
      </c>
      <c r="H10" s="621"/>
    </row>
    <row r="11" spans="1:8" ht="15.95" customHeight="1" x14ac:dyDescent="0.2">
      <c r="A11" s="18"/>
      <c r="B11" s="2"/>
      <c r="C11" s="316"/>
      <c r="D11" s="2"/>
      <c r="E11" s="2"/>
      <c r="F11" s="50"/>
      <c r="G11" s="51">
        <f t="shared" si="0"/>
        <v>0</v>
      </c>
      <c r="H11" s="621"/>
    </row>
    <row r="12" spans="1:8" ht="15.95" customHeight="1" x14ac:dyDescent="0.2">
      <c r="A12" s="18"/>
      <c r="B12" s="2"/>
      <c r="C12" s="316"/>
      <c r="D12" s="2"/>
      <c r="E12" s="2"/>
      <c r="F12" s="50"/>
      <c r="G12" s="51">
        <f t="shared" si="0"/>
        <v>0</v>
      </c>
      <c r="H12" s="621"/>
    </row>
    <row r="13" spans="1:8" ht="15.95" customHeight="1" x14ac:dyDescent="0.2">
      <c r="A13" s="18"/>
      <c r="B13" s="2"/>
      <c r="C13" s="316"/>
      <c r="D13" s="2"/>
      <c r="E13" s="2"/>
      <c r="F13" s="50"/>
      <c r="G13" s="51">
        <f t="shared" si="0"/>
        <v>0</v>
      </c>
      <c r="H13" s="621"/>
    </row>
    <row r="14" spans="1:8" ht="15.95" customHeight="1" x14ac:dyDescent="0.2">
      <c r="A14" s="18"/>
      <c r="B14" s="2"/>
      <c r="C14" s="316"/>
      <c r="D14" s="2"/>
      <c r="E14" s="2"/>
      <c r="F14" s="50"/>
      <c r="G14" s="51">
        <f t="shared" si="0"/>
        <v>0</v>
      </c>
      <c r="H14" s="621"/>
    </row>
    <row r="15" spans="1:8" ht="15.95" customHeight="1" x14ac:dyDescent="0.2">
      <c r="A15" s="18"/>
      <c r="B15" s="2"/>
      <c r="C15" s="316"/>
      <c r="D15" s="2"/>
      <c r="E15" s="2"/>
      <c r="F15" s="50"/>
      <c r="G15" s="51">
        <f t="shared" si="0"/>
        <v>0</v>
      </c>
      <c r="H15" s="621"/>
    </row>
    <row r="16" spans="1:8" ht="15.95" customHeight="1" x14ac:dyDescent="0.2">
      <c r="A16" s="18"/>
      <c r="B16" s="2"/>
      <c r="C16" s="316"/>
      <c r="D16" s="2"/>
      <c r="E16" s="2"/>
      <c r="F16" s="50"/>
      <c r="G16" s="51">
        <f t="shared" si="0"/>
        <v>0</v>
      </c>
      <c r="H16" s="621"/>
    </row>
    <row r="17" spans="1:8" ht="15.95" customHeight="1" x14ac:dyDescent="0.2">
      <c r="A17" s="18"/>
      <c r="B17" s="2"/>
      <c r="C17" s="316"/>
      <c r="D17" s="2"/>
      <c r="E17" s="2"/>
      <c r="F17" s="50"/>
      <c r="G17" s="51">
        <f t="shared" si="0"/>
        <v>0</v>
      </c>
      <c r="H17" s="621"/>
    </row>
    <row r="18" spans="1:8" ht="15.95" customHeight="1" x14ac:dyDescent="0.2">
      <c r="A18" s="18"/>
      <c r="B18" s="2"/>
      <c r="C18" s="316"/>
      <c r="D18" s="2"/>
      <c r="E18" s="2"/>
      <c r="F18" s="50"/>
      <c r="G18" s="51">
        <f t="shared" si="0"/>
        <v>0</v>
      </c>
      <c r="H18" s="621"/>
    </row>
    <row r="19" spans="1:8" ht="15.95" customHeight="1" x14ac:dyDescent="0.2">
      <c r="A19" s="18"/>
      <c r="B19" s="2"/>
      <c r="C19" s="316"/>
      <c r="D19" s="2"/>
      <c r="E19" s="2"/>
      <c r="F19" s="50"/>
      <c r="G19" s="51">
        <f t="shared" si="0"/>
        <v>0</v>
      </c>
      <c r="H19" s="621"/>
    </row>
    <row r="20" spans="1:8" ht="15.95" customHeight="1" x14ac:dyDescent="0.2">
      <c r="A20" s="18"/>
      <c r="B20" s="2"/>
      <c r="C20" s="316"/>
      <c r="D20" s="2"/>
      <c r="E20" s="2"/>
      <c r="F20" s="50"/>
      <c r="G20" s="51">
        <f t="shared" si="0"/>
        <v>0</v>
      </c>
      <c r="H20" s="621"/>
    </row>
    <row r="21" spans="1:8" ht="15.95" customHeight="1" x14ac:dyDescent="0.2">
      <c r="A21" s="18"/>
      <c r="B21" s="2"/>
      <c r="C21" s="316"/>
      <c r="D21" s="2"/>
      <c r="E21" s="2"/>
      <c r="F21" s="50"/>
      <c r="G21" s="51">
        <f t="shared" si="0"/>
        <v>0</v>
      </c>
      <c r="H21" s="621"/>
    </row>
    <row r="22" spans="1:8" ht="15.95" customHeight="1" x14ac:dyDescent="0.2">
      <c r="A22" s="18"/>
      <c r="B22" s="2"/>
      <c r="C22" s="316"/>
      <c r="D22" s="2"/>
      <c r="E22" s="2"/>
      <c r="F22" s="50"/>
      <c r="G22" s="51">
        <f t="shared" si="0"/>
        <v>0</v>
      </c>
      <c r="H22" s="621"/>
    </row>
    <row r="23" spans="1:8" ht="15.95" customHeight="1" thickBot="1" x14ac:dyDescent="0.25">
      <c r="A23" s="19"/>
      <c r="B23" s="3"/>
      <c r="C23" s="317"/>
      <c r="D23" s="3"/>
      <c r="E23" s="3"/>
      <c r="F23" s="52"/>
      <c r="G23" s="51">
        <f t="shared" si="0"/>
        <v>0</v>
      </c>
      <c r="H23" s="621"/>
    </row>
    <row r="24" spans="1:8" s="17" customFormat="1" ht="18" customHeight="1" thickBot="1" x14ac:dyDescent="0.25">
      <c r="A24" s="30" t="s">
        <v>52</v>
      </c>
      <c r="B24" s="15">
        <f>SUM(B5:B23)</f>
        <v>17807</v>
      </c>
      <c r="C24" s="22"/>
      <c r="D24" s="15">
        <f>SUM(D5:D23)</f>
        <v>0</v>
      </c>
      <c r="E24" s="15">
        <f>SUM(E5:E23)</f>
        <v>17807</v>
      </c>
      <c r="F24" s="15">
        <f>SUM(F5:F23)</f>
        <v>17807</v>
      </c>
      <c r="G24" s="16">
        <f>SUM(G5:G23)</f>
        <v>17807</v>
      </c>
      <c r="H24" s="621"/>
    </row>
  </sheetData>
  <mergeCells count="3">
    <mergeCell ref="F2:G2"/>
    <mergeCell ref="A1:G1"/>
    <mergeCell ref="H1:H2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97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48"/>
  <sheetViews>
    <sheetView tabSelected="1" zoomScale="130" zoomScaleNormal="130" zoomScaleSheetLayoutView="100" workbookViewId="0">
      <selection activeCell="D1" sqref="D1:M1"/>
    </sheetView>
  </sheetViews>
  <sheetFormatPr defaultRowHeight="12.75" x14ac:dyDescent="0.2"/>
  <cols>
    <col min="1" max="1" width="28.5" style="8" customWidth="1"/>
    <col min="2" max="13" width="10" style="8" customWidth="1"/>
    <col min="14" max="14" width="4" style="8" customWidth="1"/>
    <col min="15" max="16384" width="9.33203125" style="8"/>
  </cols>
  <sheetData>
    <row r="1" spans="1:14" ht="15.75" customHeight="1" x14ac:dyDescent="0.2">
      <c r="A1" s="644" t="s">
        <v>0</v>
      </c>
      <c r="B1" s="644"/>
      <c r="C1" s="644"/>
      <c r="D1" s="622" t="s">
        <v>694</v>
      </c>
      <c r="E1" s="622"/>
      <c r="F1" s="622"/>
      <c r="G1" s="622"/>
      <c r="H1" s="622"/>
      <c r="I1" s="622"/>
      <c r="J1" s="622"/>
      <c r="K1" s="622"/>
      <c r="L1" s="622"/>
      <c r="M1" s="622"/>
      <c r="N1" s="627" t="s">
        <v>711</v>
      </c>
    </row>
    <row r="2" spans="1:14" ht="15.75" thickBo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636" t="s">
        <v>49</v>
      </c>
      <c r="M2" s="636"/>
      <c r="N2" s="627"/>
    </row>
    <row r="3" spans="1:14" ht="13.5" thickBot="1" x14ac:dyDescent="0.25">
      <c r="A3" s="637" t="s">
        <v>90</v>
      </c>
      <c r="B3" s="625" t="s">
        <v>179</v>
      </c>
      <c r="C3" s="625"/>
      <c r="D3" s="625"/>
      <c r="E3" s="625"/>
      <c r="F3" s="625"/>
      <c r="G3" s="625"/>
      <c r="H3" s="625"/>
      <c r="I3" s="625"/>
      <c r="J3" s="632" t="s">
        <v>181</v>
      </c>
      <c r="K3" s="632"/>
      <c r="L3" s="632"/>
      <c r="M3" s="632"/>
      <c r="N3" s="627"/>
    </row>
    <row r="4" spans="1:14" ht="15" customHeight="1" thickBot="1" x14ac:dyDescent="0.25">
      <c r="A4" s="638"/>
      <c r="B4" s="626" t="s">
        <v>182</v>
      </c>
      <c r="C4" s="624" t="s">
        <v>183</v>
      </c>
      <c r="D4" s="643" t="s">
        <v>177</v>
      </c>
      <c r="E4" s="643"/>
      <c r="F4" s="643"/>
      <c r="G4" s="643"/>
      <c r="H4" s="643"/>
      <c r="I4" s="643"/>
      <c r="J4" s="633"/>
      <c r="K4" s="633"/>
      <c r="L4" s="633"/>
      <c r="M4" s="633"/>
      <c r="N4" s="627"/>
    </row>
    <row r="5" spans="1:14" ht="21.75" thickBot="1" x14ac:dyDescent="0.25">
      <c r="A5" s="638"/>
      <c r="B5" s="626"/>
      <c r="C5" s="624"/>
      <c r="D5" s="54" t="s">
        <v>182</v>
      </c>
      <c r="E5" s="54" t="s">
        <v>183</v>
      </c>
      <c r="F5" s="54" t="s">
        <v>182</v>
      </c>
      <c r="G5" s="54" t="s">
        <v>183</v>
      </c>
      <c r="H5" s="54" t="s">
        <v>182</v>
      </c>
      <c r="I5" s="54" t="s">
        <v>183</v>
      </c>
      <c r="J5" s="633"/>
      <c r="K5" s="633"/>
      <c r="L5" s="633"/>
      <c r="M5" s="633"/>
      <c r="N5" s="627"/>
    </row>
    <row r="6" spans="1:14" ht="32.25" thickBot="1" x14ac:dyDescent="0.25">
      <c r="A6" s="639"/>
      <c r="B6" s="624" t="s">
        <v>178</v>
      </c>
      <c r="C6" s="624"/>
      <c r="D6" s="624" t="str">
        <f>+CONCATENATE(LEFT(ÖSSZEFÜGGÉSEK!A4,4),". előtt")</f>
        <v>2015. előtt</v>
      </c>
      <c r="E6" s="624"/>
      <c r="F6" s="624" t="str">
        <f>+CONCATENATE(LEFT(ÖSSZEFÜGGÉSEK!A4,4),". évi")</f>
        <v>2015. évi</v>
      </c>
      <c r="G6" s="624"/>
      <c r="H6" s="626" t="str">
        <f>+CONCATENATE(LEFT(ÖSSZEFÜGGÉSEK!A4,4),". után")</f>
        <v>2015. után</v>
      </c>
      <c r="I6" s="626"/>
      <c r="J6" s="53" t="str">
        <f>+D6</f>
        <v>2015. előtt</v>
      </c>
      <c r="K6" s="54" t="str">
        <f>+F6</f>
        <v>2015. évi</v>
      </c>
      <c r="L6" s="53" t="s">
        <v>38</v>
      </c>
      <c r="M6" s="54" t="str">
        <f>+CONCATENATE("Teljesítés %-a ",LEFT(ÖSSZEFÜGGÉSEK!A4,4),". XII. 31-ig")</f>
        <v>Teljesítés %-a 2015. XII. 31-ig</v>
      </c>
      <c r="N6" s="627"/>
    </row>
    <row r="7" spans="1:14" ht="13.5" thickBot="1" x14ac:dyDescent="0.25">
      <c r="A7" s="55" t="s">
        <v>413</v>
      </c>
      <c r="B7" s="53" t="s">
        <v>414</v>
      </c>
      <c r="C7" s="53" t="s">
        <v>415</v>
      </c>
      <c r="D7" s="56" t="s">
        <v>416</v>
      </c>
      <c r="E7" s="54" t="s">
        <v>417</v>
      </c>
      <c r="F7" s="54" t="s">
        <v>493</v>
      </c>
      <c r="G7" s="54" t="s">
        <v>494</v>
      </c>
      <c r="H7" s="53" t="s">
        <v>495</v>
      </c>
      <c r="I7" s="56" t="s">
        <v>496</v>
      </c>
      <c r="J7" s="56" t="s">
        <v>540</v>
      </c>
      <c r="K7" s="56" t="s">
        <v>541</v>
      </c>
      <c r="L7" s="56" t="s">
        <v>542</v>
      </c>
      <c r="M7" s="57" t="s">
        <v>543</v>
      </c>
      <c r="N7" s="627"/>
    </row>
    <row r="8" spans="1:14" x14ac:dyDescent="0.2">
      <c r="A8" s="58" t="s">
        <v>91</v>
      </c>
      <c r="B8" s="59"/>
      <c r="C8" s="79"/>
      <c r="D8" s="79"/>
      <c r="E8" s="90"/>
      <c r="F8" s="79"/>
      <c r="G8" s="79"/>
      <c r="H8" s="79"/>
      <c r="I8" s="79"/>
      <c r="J8" s="79"/>
      <c r="K8" s="79"/>
      <c r="L8" s="60">
        <f t="shared" ref="L8:L14" si="0">+J8+K8</f>
        <v>0</v>
      </c>
      <c r="M8" s="94" t="str">
        <f>IF((C8&lt;&gt;0),ROUND((L8/C8)*100,1),"")</f>
        <v/>
      </c>
      <c r="N8" s="627"/>
    </row>
    <row r="9" spans="1:14" x14ac:dyDescent="0.2">
      <c r="A9" s="61" t="s">
        <v>103</v>
      </c>
      <c r="B9" s="62" t="s">
        <v>694</v>
      </c>
      <c r="C9" s="63"/>
      <c r="D9" s="63"/>
      <c r="E9" s="63"/>
      <c r="F9" s="63"/>
      <c r="G9" s="63"/>
      <c r="H9" s="63"/>
      <c r="I9" s="63"/>
      <c r="J9" s="63"/>
      <c r="K9" s="63"/>
      <c r="L9" s="64">
        <f t="shared" si="0"/>
        <v>0</v>
      </c>
      <c r="M9" s="95" t="str">
        <f t="shared" ref="M9:M14" si="1">IF((C9&lt;&gt;0),ROUND((L9/C9)*100,1),"")</f>
        <v/>
      </c>
      <c r="N9" s="627"/>
    </row>
    <row r="10" spans="1:14" x14ac:dyDescent="0.2">
      <c r="A10" s="65" t="s">
        <v>92</v>
      </c>
      <c r="B10" s="66"/>
      <c r="C10" s="82"/>
      <c r="D10" s="82"/>
      <c r="E10" s="82"/>
      <c r="F10" s="82"/>
      <c r="G10" s="82"/>
      <c r="H10" s="82"/>
      <c r="I10" s="82"/>
      <c r="J10" s="82"/>
      <c r="K10" s="82"/>
      <c r="L10" s="64">
        <f t="shared" si="0"/>
        <v>0</v>
      </c>
      <c r="M10" s="95" t="str">
        <f t="shared" si="1"/>
        <v/>
      </c>
      <c r="N10" s="627"/>
    </row>
    <row r="11" spans="1:14" x14ac:dyDescent="0.2">
      <c r="A11" s="65" t="s">
        <v>104</v>
      </c>
      <c r="B11" s="66"/>
      <c r="C11" s="82"/>
      <c r="D11" s="82"/>
      <c r="E11" s="82"/>
      <c r="F11" s="82"/>
      <c r="G11" s="82"/>
      <c r="H11" s="82"/>
      <c r="I11" s="82"/>
      <c r="J11" s="82"/>
      <c r="K11" s="82"/>
      <c r="L11" s="64">
        <f t="shared" si="0"/>
        <v>0</v>
      </c>
      <c r="M11" s="95" t="str">
        <f t="shared" si="1"/>
        <v/>
      </c>
      <c r="N11" s="627"/>
    </row>
    <row r="12" spans="1:14" x14ac:dyDescent="0.2">
      <c r="A12" s="65" t="s">
        <v>93</v>
      </c>
      <c r="B12" s="66"/>
      <c r="C12" s="82"/>
      <c r="D12" s="82"/>
      <c r="E12" s="82"/>
      <c r="F12" s="82"/>
      <c r="G12" s="82"/>
      <c r="H12" s="82"/>
      <c r="I12" s="82"/>
      <c r="J12" s="82"/>
      <c r="K12" s="82"/>
      <c r="L12" s="64">
        <f t="shared" si="0"/>
        <v>0</v>
      </c>
      <c r="M12" s="95" t="str">
        <f t="shared" si="1"/>
        <v/>
      </c>
      <c r="N12" s="627"/>
    </row>
    <row r="13" spans="1:14" x14ac:dyDescent="0.2">
      <c r="A13" s="65" t="s">
        <v>94</v>
      </c>
      <c r="B13" s="66"/>
      <c r="C13" s="82"/>
      <c r="D13" s="82"/>
      <c r="E13" s="82"/>
      <c r="F13" s="82"/>
      <c r="G13" s="82"/>
      <c r="H13" s="82"/>
      <c r="I13" s="82"/>
      <c r="J13" s="82"/>
      <c r="K13" s="82"/>
      <c r="L13" s="64">
        <f t="shared" si="0"/>
        <v>0</v>
      </c>
      <c r="M13" s="95" t="str">
        <f t="shared" si="1"/>
        <v/>
      </c>
      <c r="N13" s="627"/>
    </row>
    <row r="14" spans="1:14" ht="15" customHeight="1" thickBot="1" x14ac:dyDescent="0.25">
      <c r="A14" s="67"/>
      <c r="B14" s="68"/>
      <c r="C14" s="86"/>
      <c r="D14" s="86"/>
      <c r="E14" s="86"/>
      <c r="F14" s="86"/>
      <c r="G14" s="86"/>
      <c r="H14" s="86"/>
      <c r="I14" s="86"/>
      <c r="J14" s="86"/>
      <c r="K14" s="86"/>
      <c r="L14" s="64">
        <f t="shared" si="0"/>
        <v>0</v>
      </c>
      <c r="M14" s="96" t="str">
        <f t="shared" si="1"/>
        <v/>
      </c>
      <c r="N14" s="627"/>
    </row>
    <row r="15" spans="1:14" ht="13.5" thickBot="1" x14ac:dyDescent="0.25">
      <c r="A15" s="69" t="s">
        <v>96</v>
      </c>
      <c r="B15" s="70">
        <f>B8+SUM(B10:B14)</f>
        <v>0</v>
      </c>
      <c r="C15" s="70">
        <f t="shared" ref="C15:L15" si="2">C8+SUM(C10:C14)</f>
        <v>0</v>
      </c>
      <c r="D15" s="70">
        <f t="shared" si="2"/>
        <v>0</v>
      </c>
      <c r="E15" s="70">
        <f t="shared" si="2"/>
        <v>0</v>
      </c>
      <c r="F15" s="70">
        <f t="shared" si="2"/>
        <v>0</v>
      </c>
      <c r="G15" s="70">
        <f t="shared" si="2"/>
        <v>0</v>
      </c>
      <c r="H15" s="70">
        <f t="shared" si="2"/>
        <v>0</v>
      </c>
      <c r="I15" s="70">
        <f t="shared" si="2"/>
        <v>0</v>
      </c>
      <c r="J15" s="70">
        <f t="shared" si="2"/>
        <v>0</v>
      </c>
      <c r="K15" s="70">
        <f t="shared" si="2"/>
        <v>0</v>
      </c>
      <c r="L15" s="70">
        <f t="shared" si="2"/>
        <v>0</v>
      </c>
      <c r="M15" s="71" t="str">
        <f>IF((C15&lt;&gt;0),ROUND((L15/C15)*100,1),"")</f>
        <v/>
      </c>
      <c r="N15" s="627"/>
    </row>
    <row r="16" spans="1:14" x14ac:dyDescent="0.2">
      <c r="A16" s="72"/>
      <c r="B16" s="73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627"/>
    </row>
    <row r="17" spans="1:14" ht="13.5" thickBot="1" x14ac:dyDescent="0.25">
      <c r="A17" s="75" t="s">
        <v>95</v>
      </c>
      <c r="B17" s="76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627"/>
    </row>
    <row r="18" spans="1:14" x14ac:dyDescent="0.2">
      <c r="A18" s="78" t="s">
        <v>99</v>
      </c>
      <c r="B18" s="59"/>
      <c r="C18" s="79"/>
      <c r="D18" s="79"/>
      <c r="E18" s="90"/>
      <c r="F18" s="79"/>
      <c r="G18" s="79"/>
      <c r="H18" s="79"/>
      <c r="I18" s="79"/>
      <c r="J18" s="79"/>
      <c r="K18" s="79"/>
      <c r="L18" s="80">
        <f t="shared" ref="L18:L23" si="3">+J18+K18</f>
        <v>0</v>
      </c>
      <c r="M18" s="94" t="str">
        <f t="shared" ref="M18:M24" si="4">IF((C18&lt;&gt;0),ROUND((L18/C18)*100,1),"")</f>
        <v/>
      </c>
      <c r="N18" s="627"/>
    </row>
    <row r="19" spans="1:14" x14ac:dyDescent="0.2">
      <c r="A19" s="81" t="s">
        <v>100</v>
      </c>
      <c r="B19" s="62"/>
      <c r="C19" s="82"/>
      <c r="D19" s="82"/>
      <c r="E19" s="82"/>
      <c r="F19" s="82"/>
      <c r="G19" s="82"/>
      <c r="H19" s="82"/>
      <c r="I19" s="82"/>
      <c r="J19" s="82"/>
      <c r="K19" s="82"/>
      <c r="L19" s="83">
        <f t="shared" si="3"/>
        <v>0</v>
      </c>
      <c r="M19" s="95" t="str">
        <f t="shared" si="4"/>
        <v/>
      </c>
      <c r="N19" s="627"/>
    </row>
    <row r="20" spans="1:14" x14ac:dyDescent="0.2">
      <c r="A20" s="81" t="s">
        <v>101</v>
      </c>
      <c r="B20" s="66"/>
      <c r="C20" s="82"/>
      <c r="D20" s="82"/>
      <c r="E20" s="82"/>
      <c r="F20" s="82"/>
      <c r="G20" s="82"/>
      <c r="H20" s="82"/>
      <c r="I20" s="82"/>
      <c r="J20" s="82"/>
      <c r="K20" s="82"/>
      <c r="L20" s="83">
        <f t="shared" si="3"/>
        <v>0</v>
      </c>
      <c r="M20" s="95" t="str">
        <f t="shared" si="4"/>
        <v/>
      </c>
      <c r="N20" s="627"/>
    </row>
    <row r="21" spans="1:14" x14ac:dyDescent="0.2">
      <c r="A21" s="81" t="s">
        <v>102</v>
      </c>
      <c r="B21" s="66"/>
      <c r="C21" s="82"/>
      <c r="D21" s="82"/>
      <c r="E21" s="82"/>
      <c r="F21" s="82"/>
      <c r="G21" s="82"/>
      <c r="H21" s="82"/>
      <c r="I21" s="82"/>
      <c r="J21" s="82"/>
      <c r="K21" s="82"/>
      <c r="L21" s="83">
        <f t="shared" si="3"/>
        <v>0</v>
      </c>
      <c r="M21" s="95" t="str">
        <f t="shared" si="4"/>
        <v/>
      </c>
      <c r="N21" s="627"/>
    </row>
    <row r="22" spans="1:14" x14ac:dyDescent="0.2">
      <c r="A22" s="84"/>
      <c r="B22" s="66"/>
      <c r="C22" s="82"/>
      <c r="D22" s="82"/>
      <c r="E22" s="82"/>
      <c r="F22" s="82"/>
      <c r="G22" s="82"/>
      <c r="H22" s="82"/>
      <c r="I22" s="82"/>
      <c r="J22" s="82"/>
      <c r="K22" s="82"/>
      <c r="L22" s="83">
        <f t="shared" si="3"/>
        <v>0</v>
      </c>
      <c r="M22" s="95" t="str">
        <f t="shared" si="4"/>
        <v/>
      </c>
      <c r="N22" s="627"/>
    </row>
    <row r="23" spans="1:14" ht="13.5" thickBot="1" x14ac:dyDescent="0.25">
      <c r="A23" s="85"/>
      <c r="B23" s="68"/>
      <c r="C23" s="86"/>
      <c r="D23" s="86"/>
      <c r="E23" s="86"/>
      <c r="F23" s="86"/>
      <c r="G23" s="86"/>
      <c r="H23" s="86"/>
      <c r="I23" s="86"/>
      <c r="J23" s="86"/>
      <c r="K23" s="86"/>
      <c r="L23" s="83">
        <f t="shared" si="3"/>
        <v>0</v>
      </c>
      <c r="M23" s="96" t="str">
        <f t="shared" si="4"/>
        <v/>
      </c>
      <c r="N23" s="627"/>
    </row>
    <row r="24" spans="1:14" ht="13.5" thickBot="1" x14ac:dyDescent="0.25">
      <c r="A24" s="87" t="s">
        <v>80</v>
      </c>
      <c r="B24" s="70">
        <f t="shared" ref="B24:L24" si="5">SUM(B18:B23)</f>
        <v>0</v>
      </c>
      <c r="C24" s="70">
        <f t="shared" si="5"/>
        <v>0</v>
      </c>
      <c r="D24" s="70">
        <f t="shared" si="5"/>
        <v>0</v>
      </c>
      <c r="E24" s="70">
        <f t="shared" si="5"/>
        <v>0</v>
      </c>
      <c r="F24" s="70">
        <f t="shared" si="5"/>
        <v>0</v>
      </c>
      <c r="G24" s="70">
        <f t="shared" si="5"/>
        <v>0</v>
      </c>
      <c r="H24" s="70">
        <f t="shared" si="5"/>
        <v>0</v>
      </c>
      <c r="I24" s="70">
        <f t="shared" si="5"/>
        <v>0</v>
      </c>
      <c r="J24" s="70">
        <f t="shared" si="5"/>
        <v>0</v>
      </c>
      <c r="K24" s="70">
        <f t="shared" si="5"/>
        <v>0</v>
      </c>
      <c r="L24" s="70">
        <f t="shared" si="5"/>
        <v>0</v>
      </c>
      <c r="M24" s="71" t="str">
        <f t="shared" si="4"/>
        <v/>
      </c>
      <c r="N24" s="627"/>
    </row>
    <row r="25" spans="1:14" x14ac:dyDescent="0.2">
      <c r="A25" s="623" t="s">
        <v>176</v>
      </c>
      <c r="B25" s="623"/>
      <c r="C25" s="623"/>
      <c r="D25" s="623"/>
      <c r="E25" s="623"/>
      <c r="F25" s="623"/>
      <c r="G25" s="623"/>
      <c r="H25" s="623"/>
      <c r="I25" s="623"/>
      <c r="J25" s="623"/>
      <c r="K25" s="623"/>
      <c r="L25" s="623"/>
      <c r="M25" s="623"/>
      <c r="N25" s="627"/>
    </row>
    <row r="26" spans="1:14" ht="5.25" customHeight="1" x14ac:dyDescent="0.2">
      <c r="A26" s="88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627"/>
    </row>
    <row r="27" spans="1:14" ht="15.75" x14ac:dyDescent="0.2">
      <c r="A27" s="642" t="str">
        <f>+CONCATENATE("Önkormányzaton kívüli EU-s projekthez történő hozzájárulás ",LEFT(ÖSSZEFÜGGÉSEK!A4,4),". évi előirányzata és teljesítése")</f>
        <v>Önkormányzaton kívüli EU-s projekthez történő hozzájárulás 2015. évi előirányzata és teljesítése</v>
      </c>
      <c r="B27" s="642"/>
      <c r="C27" s="642"/>
      <c r="D27" s="642"/>
      <c r="E27" s="642"/>
      <c r="F27" s="642"/>
      <c r="G27" s="642"/>
      <c r="H27" s="642"/>
      <c r="I27" s="642"/>
      <c r="J27" s="642"/>
      <c r="K27" s="642"/>
      <c r="L27" s="642"/>
      <c r="M27" s="642"/>
      <c r="N27" s="627"/>
    </row>
    <row r="28" spans="1:14" ht="12" customHeight="1" thickBo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636" t="s">
        <v>49</v>
      </c>
      <c r="M28" s="636"/>
      <c r="N28" s="627"/>
    </row>
    <row r="29" spans="1:14" ht="21.75" thickBot="1" x14ac:dyDescent="0.25">
      <c r="A29" s="634" t="s">
        <v>97</v>
      </c>
      <c r="B29" s="635"/>
      <c r="C29" s="635"/>
      <c r="D29" s="635"/>
      <c r="E29" s="635"/>
      <c r="F29" s="635"/>
      <c r="G29" s="635"/>
      <c r="H29" s="635"/>
      <c r="I29" s="635"/>
      <c r="J29" s="635"/>
      <c r="K29" s="89" t="s">
        <v>632</v>
      </c>
      <c r="L29" s="89" t="s">
        <v>631</v>
      </c>
      <c r="M29" s="89" t="s">
        <v>181</v>
      </c>
      <c r="N29" s="627"/>
    </row>
    <row r="30" spans="1:14" x14ac:dyDescent="0.2">
      <c r="A30" s="628"/>
      <c r="B30" s="629"/>
      <c r="C30" s="629"/>
      <c r="D30" s="629"/>
      <c r="E30" s="629"/>
      <c r="F30" s="629"/>
      <c r="G30" s="629"/>
      <c r="H30" s="629"/>
      <c r="I30" s="629"/>
      <c r="J30" s="629"/>
      <c r="K30" s="90"/>
      <c r="L30" s="91"/>
      <c r="M30" s="91"/>
      <c r="N30" s="627"/>
    </row>
    <row r="31" spans="1:14" ht="13.5" thickBot="1" x14ac:dyDescent="0.25">
      <c r="A31" s="630"/>
      <c r="B31" s="631"/>
      <c r="C31" s="631"/>
      <c r="D31" s="631"/>
      <c r="E31" s="631"/>
      <c r="F31" s="631"/>
      <c r="G31" s="631"/>
      <c r="H31" s="631"/>
      <c r="I31" s="631"/>
      <c r="J31" s="631"/>
      <c r="K31" s="92"/>
      <c r="L31" s="86"/>
      <c r="M31" s="86"/>
      <c r="N31" s="627"/>
    </row>
    <row r="32" spans="1:14" ht="13.5" thickBot="1" x14ac:dyDescent="0.25">
      <c r="A32" s="640" t="s">
        <v>39</v>
      </c>
      <c r="B32" s="641"/>
      <c r="C32" s="641"/>
      <c r="D32" s="641"/>
      <c r="E32" s="641"/>
      <c r="F32" s="641"/>
      <c r="G32" s="641"/>
      <c r="H32" s="641"/>
      <c r="I32" s="641"/>
      <c r="J32" s="641"/>
      <c r="K32" s="93">
        <f>SUM(K30:K31)</f>
        <v>0</v>
      </c>
      <c r="L32" s="93">
        <f>SUM(L30:L31)</f>
        <v>0</v>
      </c>
      <c r="M32" s="93">
        <f>SUM(M30:M31)</f>
        <v>0</v>
      </c>
      <c r="N32" s="627"/>
    </row>
    <row r="33" spans="1:14" x14ac:dyDescent="0.2">
      <c r="N33" s="627"/>
    </row>
    <row r="48" spans="1:14" x14ac:dyDescent="0.2">
      <c r="A48" s="9"/>
    </row>
  </sheetData>
  <mergeCells count="21">
    <mergeCell ref="N1:N33"/>
    <mergeCell ref="A30:J30"/>
    <mergeCell ref="A31:J31"/>
    <mergeCell ref="J3:M5"/>
    <mergeCell ref="A29:J29"/>
    <mergeCell ref="L2:M2"/>
    <mergeCell ref="A3:A6"/>
    <mergeCell ref="A32:J32"/>
    <mergeCell ref="B4:B5"/>
    <mergeCell ref="A27:M27"/>
    <mergeCell ref="D4:I4"/>
    <mergeCell ref="A1:C1"/>
    <mergeCell ref="L28:M28"/>
    <mergeCell ref="F6:G6"/>
    <mergeCell ref="C4:C5"/>
    <mergeCell ref="D6:E6"/>
    <mergeCell ref="D1:M1"/>
    <mergeCell ref="A25:M25"/>
    <mergeCell ref="B6:C6"/>
    <mergeCell ref="B3:I3"/>
    <mergeCell ref="H6:I6"/>
  </mergeCells>
  <phoneticPr fontId="26" type="noConversion"/>
  <printOptions horizontalCentered="1"/>
  <pageMargins left="0.78740157480314965" right="0.78740157480314965" top="1.39" bottom="0.78" header="0.78740157480314965" footer="0.78740157480314965"/>
  <pageSetup paperSize="9" scale="94" orientation="landscape" r:id="rId1"/>
  <headerFooter alignWithMargins="0">
    <oddHeader>&amp;C&amp;"Times New Roman CE,Félkövér"&amp;12
Európai uniós támogatással megvalósuló projektek 
bevételei, kiadásai, hozzájárulások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K149"/>
  <sheetViews>
    <sheetView view="pageLayout" zoomScaleNormal="178" zoomScaleSheetLayoutView="100" workbookViewId="0">
      <selection activeCell="E1" sqref="E1"/>
    </sheetView>
  </sheetViews>
  <sheetFormatPr defaultRowHeight="12.75" x14ac:dyDescent="0.2"/>
  <cols>
    <col min="1" max="1" width="14.83203125" style="520" customWidth="1"/>
    <col min="2" max="2" width="65.33203125" style="521" customWidth="1"/>
    <col min="3" max="5" width="17" style="522" customWidth="1"/>
    <col min="6" max="16384" width="9.33203125" style="33"/>
  </cols>
  <sheetData>
    <row r="1" spans="1:5" s="496" customFormat="1" ht="16.5" customHeight="1" thickBot="1" x14ac:dyDescent="0.25">
      <c r="A1" s="495"/>
      <c r="B1" s="497"/>
      <c r="C1" s="542"/>
      <c r="D1" s="507"/>
      <c r="E1" s="542" t="s">
        <v>712</v>
      </c>
    </row>
    <row r="2" spans="1:5" s="543" customFormat="1" ht="15.75" customHeight="1" x14ac:dyDescent="0.2">
      <c r="A2" s="523" t="s">
        <v>50</v>
      </c>
      <c r="B2" s="648" t="s">
        <v>149</v>
      </c>
      <c r="C2" s="649"/>
      <c r="D2" s="650"/>
      <c r="E2" s="516" t="s">
        <v>40</v>
      </c>
    </row>
    <row r="3" spans="1:5" s="543" customFormat="1" ht="24.75" thickBot="1" x14ac:dyDescent="0.25">
      <c r="A3" s="541" t="s">
        <v>545</v>
      </c>
      <c r="B3" s="651" t="s">
        <v>544</v>
      </c>
      <c r="C3" s="652"/>
      <c r="D3" s="653"/>
      <c r="E3" s="491" t="s">
        <v>40</v>
      </c>
    </row>
    <row r="4" spans="1:5" s="544" customFormat="1" ht="15.95" customHeight="1" thickBot="1" x14ac:dyDescent="0.3">
      <c r="A4" s="498"/>
      <c r="B4" s="498"/>
      <c r="C4" s="499"/>
      <c r="D4" s="499"/>
      <c r="E4" s="499" t="s">
        <v>41</v>
      </c>
    </row>
    <row r="5" spans="1:5" ht="24.75" thickBot="1" x14ac:dyDescent="0.25">
      <c r="A5" s="330" t="s">
        <v>144</v>
      </c>
      <c r="B5" s="331" t="s">
        <v>691</v>
      </c>
      <c r="C5" s="97" t="s">
        <v>175</v>
      </c>
      <c r="D5" s="97" t="s">
        <v>180</v>
      </c>
      <c r="E5" s="500" t="s">
        <v>181</v>
      </c>
    </row>
    <row r="6" spans="1:5" s="545" customFormat="1" ht="12.95" customHeight="1" thickBot="1" x14ac:dyDescent="0.25">
      <c r="A6" s="493" t="s">
        <v>413</v>
      </c>
      <c r="B6" s="494" t="s">
        <v>414</v>
      </c>
      <c r="C6" s="494" t="s">
        <v>415</v>
      </c>
      <c r="D6" s="109" t="s">
        <v>416</v>
      </c>
      <c r="E6" s="107" t="s">
        <v>417</v>
      </c>
    </row>
    <row r="7" spans="1:5" s="545" customFormat="1" ht="15.95" customHeight="1" thickBot="1" x14ac:dyDescent="0.25">
      <c r="A7" s="645" t="s">
        <v>42</v>
      </c>
      <c r="B7" s="646"/>
      <c r="C7" s="646"/>
      <c r="D7" s="646"/>
      <c r="E7" s="647"/>
    </row>
    <row r="8" spans="1:5" s="545" customFormat="1" ht="12" customHeight="1" thickBot="1" x14ac:dyDescent="0.25">
      <c r="A8" s="362" t="s">
        <v>6</v>
      </c>
      <c r="B8" s="358" t="s">
        <v>305</v>
      </c>
      <c r="C8" s="389">
        <f>SUM(C9:C14)</f>
        <v>16449</v>
      </c>
      <c r="D8" s="389">
        <f>SUM(D9:D14)</f>
        <v>36190</v>
      </c>
      <c r="E8" s="372">
        <f>SUM(E9:E14)</f>
        <v>36190</v>
      </c>
    </row>
    <row r="9" spans="1:5" s="519" customFormat="1" ht="12" customHeight="1" x14ac:dyDescent="0.2">
      <c r="A9" s="529" t="s">
        <v>69</v>
      </c>
      <c r="B9" s="400" t="s">
        <v>306</v>
      </c>
      <c r="C9" s="391">
        <v>7752</v>
      </c>
      <c r="D9" s="391">
        <v>7775</v>
      </c>
      <c r="E9" s="374">
        <v>7775</v>
      </c>
    </row>
    <row r="10" spans="1:5" s="546" customFormat="1" ht="12" customHeight="1" x14ac:dyDescent="0.2">
      <c r="A10" s="530" t="s">
        <v>70</v>
      </c>
      <c r="B10" s="401" t="s">
        <v>307</v>
      </c>
      <c r="C10" s="390"/>
      <c r="D10" s="390"/>
      <c r="E10" s="373"/>
    </row>
    <row r="11" spans="1:5" s="546" customFormat="1" ht="12" customHeight="1" x14ac:dyDescent="0.2">
      <c r="A11" s="530" t="s">
        <v>71</v>
      </c>
      <c r="B11" s="401" t="s">
        <v>308</v>
      </c>
      <c r="C11" s="390">
        <v>7497</v>
      </c>
      <c r="D11" s="390">
        <v>8288</v>
      </c>
      <c r="E11" s="373">
        <v>8288</v>
      </c>
    </row>
    <row r="12" spans="1:5" s="546" customFormat="1" ht="12" customHeight="1" x14ac:dyDescent="0.2">
      <c r="A12" s="530" t="s">
        <v>72</v>
      </c>
      <c r="B12" s="401" t="s">
        <v>309</v>
      </c>
      <c r="C12" s="390">
        <v>1200</v>
      </c>
      <c r="D12" s="390">
        <v>1200</v>
      </c>
      <c r="E12" s="373">
        <v>1200</v>
      </c>
    </row>
    <row r="13" spans="1:5" s="546" customFormat="1" ht="12" customHeight="1" x14ac:dyDescent="0.2">
      <c r="A13" s="530" t="s">
        <v>105</v>
      </c>
      <c r="B13" s="401" t="s">
        <v>310</v>
      </c>
      <c r="C13" s="390"/>
      <c r="D13" s="390">
        <v>18927</v>
      </c>
      <c r="E13" s="373">
        <v>18927</v>
      </c>
    </row>
    <row r="14" spans="1:5" s="519" customFormat="1" ht="12" customHeight="1" thickBot="1" x14ac:dyDescent="0.25">
      <c r="A14" s="531" t="s">
        <v>73</v>
      </c>
      <c r="B14" s="381" t="s">
        <v>311</v>
      </c>
      <c r="C14" s="392"/>
      <c r="D14" s="392"/>
      <c r="E14" s="375">
        <v>0</v>
      </c>
    </row>
    <row r="15" spans="1:5" s="519" customFormat="1" ht="12" customHeight="1" thickBot="1" x14ac:dyDescent="0.25">
      <c r="A15" s="362" t="s">
        <v>7</v>
      </c>
      <c r="B15" s="379" t="s">
        <v>312</v>
      </c>
      <c r="C15" s="389">
        <f>SUM(C16:C20)</f>
        <v>23151</v>
      </c>
      <c r="D15" s="389">
        <f>SUM(D16:D20)</f>
        <v>39560</v>
      </c>
      <c r="E15" s="372">
        <f>SUM(E16:E20)</f>
        <v>38113</v>
      </c>
    </row>
    <row r="16" spans="1:5" s="519" customFormat="1" ht="12" customHeight="1" x14ac:dyDescent="0.2">
      <c r="A16" s="529" t="s">
        <v>75</v>
      </c>
      <c r="B16" s="400" t="s">
        <v>313</v>
      </c>
      <c r="C16" s="391"/>
      <c r="D16" s="391"/>
      <c r="E16" s="374"/>
    </row>
    <row r="17" spans="1:5" s="519" customFormat="1" ht="12" customHeight="1" x14ac:dyDescent="0.2">
      <c r="A17" s="530" t="s">
        <v>76</v>
      </c>
      <c r="B17" s="401" t="s">
        <v>314</v>
      </c>
      <c r="C17" s="390"/>
      <c r="D17" s="390"/>
      <c r="E17" s="373"/>
    </row>
    <row r="18" spans="1:5" s="519" customFormat="1" ht="12" customHeight="1" x14ac:dyDescent="0.2">
      <c r="A18" s="530" t="s">
        <v>77</v>
      </c>
      <c r="B18" s="401" t="s">
        <v>315</v>
      </c>
      <c r="C18" s="390"/>
      <c r="D18" s="390"/>
      <c r="E18" s="373"/>
    </row>
    <row r="19" spans="1:5" s="519" customFormat="1" ht="12" customHeight="1" x14ac:dyDescent="0.2">
      <c r="A19" s="530" t="s">
        <v>78</v>
      </c>
      <c r="B19" s="401" t="s">
        <v>316</v>
      </c>
      <c r="C19" s="390"/>
      <c r="D19" s="390"/>
      <c r="E19" s="373"/>
    </row>
    <row r="20" spans="1:5" s="519" customFormat="1" ht="12" customHeight="1" x14ac:dyDescent="0.2">
      <c r="A20" s="530" t="s">
        <v>79</v>
      </c>
      <c r="B20" s="401" t="s">
        <v>317</v>
      </c>
      <c r="C20" s="390">
        <v>23151</v>
      </c>
      <c r="D20" s="390">
        <v>39560</v>
      </c>
      <c r="E20" s="373">
        <v>38113</v>
      </c>
    </row>
    <row r="21" spans="1:5" s="546" customFormat="1" ht="12" customHeight="1" thickBot="1" x14ac:dyDescent="0.25">
      <c r="A21" s="531" t="s">
        <v>86</v>
      </c>
      <c r="B21" s="381" t="s">
        <v>318</v>
      </c>
      <c r="C21" s="392"/>
      <c r="D21" s="392"/>
      <c r="E21" s="375"/>
    </row>
    <row r="22" spans="1:5" s="546" customFormat="1" ht="12" customHeight="1" thickBot="1" x14ac:dyDescent="0.25">
      <c r="A22" s="362" t="s">
        <v>8</v>
      </c>
      <c r="B22" s="358" t="s">
        <v>319</v>
      </c>
      <c r="C22" s="389">
        <f>SUM(C23:C27)</f>
        <v>0</v>
      </c>
      <c r="D22" s="389">
        <f>SUM(D23:D27)</f>
        <v>28221</v>
      </c>
      <c r="E22" s="372">
        <f>SUM(E23:E27)</f>
        <v>28221</v>
      </c>
    </row>
    <row r="23" spans="1:5" s="546" customFormat="1" ht="12" customHeight="1" x14ac:dyDescent="0.2">
      <c r="A23" s="529" t="s">
        <v>58</v>
      </c>
      <c r="B23" s="400" t="s">
        <v>320</v>
      </c>
      <c r="C23" s="391"/>
      <c r="D23" s="391"/>
      <c r="E23" s="374"/>
    </row>
    <row r="24" spans="1:5" s="519" customFormat="1" ht="12" customHeight="1" x14ac:dyDescent="0.2">
      <c r="A24" s="530" t="s">
        <v>59</v>
      </c>
      <c r="B24" s="401" t="s">
        <v>321</v>
      </c>
      <c r="C24" s="390"/>
      <c r="D24" s="390"/>
      <c r="E24" s="373"/>
    </row>
    <row r="25" spans="1:5" s="546" customFormat="1" ht="12" customHeight="1" x14ac:dyDescent="0.2">
      <c r="A25" s="530" t="s">
        <v>60</v>
      </c>
      <c r="B25" s="401" t="s">
        <v>322</v>
      </c>
      <c r="C25" s="390"/>
      <c r="D25" s="390"/>
      <c r="E25" s="373"/>
    </row>
    <row r="26" spans="1:5" s="546" customFormat="1" ht="12" customHeight="1" x14ac:dyDescent="0.2">
      <c r="A26" s="530" t="s">
        <v>61</v>
      </c>
      <c r="B26" s="401" t="s">
        <v>323</v>
      </c>
      <c r="C26" s="390"/>
      <c r="D26" s="390"/>
      <c r="E26" s="373"/>
    </row>
    <row r="27" spans="1:5" s="546" customFormat="1" ht="12" customHeight="1" x14ac:dyDescent="0.2">
      <c r="A27" s="530" t="s">
        <v>119</v>
      </c>
      <c r="B27" s="401" t="s">
        <v>324</v>
      </c>
      <c r="C27" s="390"/>
      <c r="D27" s="390">
        <v>28221</v>
      </c>
      <c r="E27" s="373">
        <v>28221</v>
      </c>
    </row>
    <row r="28" spans="1:5" s="546" customFormat="1" ht="12" customHeight="1" thickBot="1" x14ac:dyDescent="0.25">
      <c r="A28" s="531" t="s">
        <v>120</v>
      </c>
      <c r="B28" s="402" t="s">
        <v>325</v>
      </c>
      <c r="C28" s="392"/>
      <c r="D28" s="392"/>
      <c r="E28" s="375"/>
    </row>
    <row r="29" spans="1:5" s="546" customFormat="1" ht="12" customHeight="1" thickBot="1" x14ac:dyDescent="0.25">
      <c r="A29" s="362" t="s">
        <v>121</v>
      </c>
      <c r="B29" s="358" t="s">
        <v>682</v>
      </c>
      <c r="C29" s="395">
        <f>SUM(C30:C35)</f>
        <v>5422</v>
      </c>
      <c r="D29" s="395">
        <f>SUM(D30:D35)</f>
        <v>5423</v>
      </c>
      <c r="E29" s="408">
        <f>SUM(E30:E35)</f>
        <v>946</v>
      </c>
    </row>
    <row r="30" spans="1:5" s="546" customFormat="1" ht="12" customHeight="1" x14ac:dyDescent="0.2">
      <c r="A30" s="529" t="s">
        <v>326</v>
      </c>
      <c r="B30" s="400" t="s">
        <v>686</v>
      </c>
      <c r="C30" s="391"/>
      <c r="D30" s="391"/>
      <c r="E30" s="374"/>
    </row>
    <row r="31" spans="1:5" s="546" customFormat="1" ht="12" customHeight="1" x14ac:dyDescent="0.2">
      <c r="A31" s="530" t="s">
        <v>327</v>
      </c>
      <c r="B31" s="401" t="s">
        <v>687</v>
      </c>
      <c r="C31" s="390"/>
      <c r="D31" s="390"/>
      <c r="E31" s="373"/>
    </row>
    <row r="32" spans="1:5" s="546" customFormat="1" ht="12" customHeight="1" x14ac:dyDescent="0.2">
      <c r="A32" s="530" t="s">
        <v>328</v>
      </c>
      <c r="B32" s="401" t="s">
        <v>699</v>
      </c>
      <c r="C32" s="390">
        <v>2247</v>
      </c>
      <c r="D32" s="390">
        <v>2247</v>
      </c>
      <c r="E32" s="373">
        <v>197</v>
      </c>
    </row>
    <row r="33" spans="1:5" s="546" customFormat="1" ht="12" customHeight="1" x14ac:dyDescent="0.2">
      <c r="A33" s="530" t="s">
        <v>683</v>
      </c>
      <c r="B33" s="401" t="s">
        <v>689</v>
      </c>
      <c r="C33" s="390"/>
      <c r="D33" s="390"/>
      <c r="E33" s="373"/>
    </row>
    <row r="34" spans="1:5" s="546" customFormat="1" ht="12" customHeight="1" x14ac:dyDescent="0.2">
      <c r="A34" s="530" t="s">
        <v>684</v>
      </c>
      <c r="B34" s="401" t="s">
        <v>695</v>
      </c>
      <c r="C34" s="390">
        <v>2275</v>
      </c>
      <c r="D34" s="390">
        <v>2275</v>
      </c>
      <c r="E34" s="373">
        <v>548</v>
      </c>
    </row>
    <row r="35" spans="1:5" s="546" customFormat="1" ht="12" customHeight="1" thickBot="1" x14ac:dyDescent="0.25">
      <c r="A35" s="531" t="s">
        <v>685</v>
      </c>
      <c r="B35" s="381" t="s">
        <v>330</v>
      </c>
      <c r="C35" s="392">
        <v>900</v>
      </c>
      <c r="D35" s="392">
        <v>901</v>
      </c>
      <c r="E35" s="375">
        <v>201</v>
      </c>
    </row>
    <row r="36" spans="1:5" s="546" customFormat="1" ht="12" customHeight="1" thickBot="1" x14ac:dyDescent="0.25">
      <c r="A36" s="362" t="s">
        <v>10</v>
      </c>
      <c r="B36" s="358" t="s">
        <v>331</v>
      </c>
      <c r="C36" s="389">
        <f>SUM(C37:C46)</f>
        <v>8100</v>
      </c>
      <c r="D36" s="389">
        <f>SUM(D37:D46)</f>
        <v>13956</v>
      </c>
      <c r="E36" s="372">
        <f>SUM(E37:E46)</f>
        <v>10498</v>
      </c>
    </row>
    <row r="37" spans="1:5" s="546" customFormat="1" ht="12" customHeight="1" x14ac:dyDescent="0.2">
      <c r="A37" s="529" t="s">
        <v>62</v>
      </c>
      <c r="B37" s="400" t="s">
        <v>332</v>
      </c>
      <c r="C37" s="391"/>
      <c r="D37" s="391"/>
      <c r="E37" s="374"/>
    </row>
    <row r="38" spans="1:5" s="546" customFormat="1" ht="12" customHeight="1" x14ac:dyDescent="0.2">
      <c r="A38" s="530" t="s">
        <v>63</v>
      </c>
      <c r="B38" s="401" t="s">
        <v>333</v>
      </c>
      <c r="C38" s="390">
        <v>1786</v>
      </c>
      <c r="D38" s="390">
        <v>4911</v>
      </c>
      <c r="E38" s="373">
        <v>2878</v>
      </c>
    </row>
    <row r="39" spans="1:5" s="546" customFormat="1" ht="12" customHeight="1" x14ac:dyDescent="0.2">
      <c r="A39" s="530" t="s">
        <v>64</v>
      </c>
      <c r="B39" s="401" t="s">
        <v>334</v>
      </c>
      <c r="C39" s="390">
        <v>2337</v>
      </c>
      <c r="D39" s="390">
        <v>2740</v>
      </c>
      <c r="E39" s="373">
        <v>2601</v>
      </c>
    </row>
    <row r="40" spans="1:5" s="546" customFormat="1" ht="12" customHeight="1" x14ac:dyDescent="0.2">
      <c r="A40" s="530" t="s">
        <v>123</v>
      </c>
      <c r="B40" s="401" t="s">
        <v>335</v>
      </c>
      <c r="C40" s="390"/>
      <c r="D40" s="390"/>
      <c r="E40" s="373"/>
    </row>
    <row r="41" spans="1:5" s="546" customFormat="1" ht="12" customHeight="1" x14ac:dyDescent="0.2">
      <c r="A41" s="530" t="s">
        <v>124</v>
      </c>
      <c r="B41" s="401" t="s">
        <v>336</v>
      </c>
      <c r="C41" s="390">
        <v>2550</v>
      </c>
      <c r="D41" s="390">
        <v>2550</v>
      </c>
      <c r="E41" s="373">
        <v>1645</v>
      </c>
    </row>
    <row r="42" spans="1:5" s="546" customFormat="1" ht="12" customHeight="1" x14ac:dyDescent="0.2">
      <c r="A42" s="530" t="s">
        <v>125</v>
      </c>
      <c r="B42" s="401" t="s">
        <v>337</v>
      </c>
      <c r="C42" s="390">
        <v>1427</v>
      </c>
      <c r="D42" s="390">
        <v>3755</v>
      </c>
      <c r="E42" s="373">
        <v>3348</v>
      </c>
    </row>
    <row r="43" spans="1:5" s="546" customFormat="1" ht="12" customHeight="1" x14ac:dyDescent="0.2">
      <c r="A43" s="530" t="s">
        <v>126</v>
      </c>
      <c r="B43" s="401" t="s">
        <v>338</v>
      </c>
      <c r="C43" s="390"/>
      <c r="D43" s="390"/>
      <c r="E43" s="373"/>
    </row>
    <row r="44" spans="1:5" s="546" customFormat="1" ht="12" customHeight="1" x14ac:dyDescent="0.2">
      <c r="A44" s="530" t="s">
        <v>127</v>
      </c>
      <c r="B44" s="401" t="s">
        <v>339</v>
      </c>
      <c r="C44" s="390"/>
      <c r="D44" s="390"/>
      <c r="E44" s="373">
        <v>25</v>
      </c>
    </row>
    <row r="45" spans="1:5" s="546" customFormat="1" ht="12" customHeight="1" x14ac:dyDescent="0.2">
      <c r="A45" s="530" t="s">
        <v>340</v>
      </c>
      <c r="B45" s="401" t="s">
        <v>341</v>
      </c>
      <c r="C45" s="393"/>
      <c r="D45" s="393"/>
      <c r="E45" s="376">
        <v>1</v>
      </c>
    </row>
    <row r="46" spans="1:5" s="519" customFormat="1" ht="12" customHeight="1" thickBot="1" x14ac:dyDescent="0.25">
      <c r="A46" s="531" t="s">
        <v>342</v>
      </c>
      <c r="B46" s="402" t="s">
        <v>343</v>
      </c>
      <c r="C46" s="394"/>
      <c r="D46" s="394"/>
      <c r="E46" s="377"/>
    </row>
    <row r="47" spans="1:5" s="546" customFormat="1" ht="12" customHeight="1" thickBot="1" x14ac:dyDescent="0.25">
      <c r="A47" s="362" t="s">
        <v>11</v>
      </c>
      <c r="B47" s="358" t="s">
        <v>344</v>
      </c>
      <c r="C47" s="389">
        <f>SUM(C48:C52)</f>
        <v>0</v>
      </c>
      <c r="D47" s="389">
        <f>SUM(D48:D52)</f>
        <v>3985</v>
      </c>
      <c r="E47" s="372">
        <f>SUM(E48:E52)</f>
        <v>5725</v>
      </c>
    </row>
    <row r="48" spans="1:5" s="546" customFormat="1" ht="12" customHeight="1" x14ac:dyDescent="0.2">
      <c r="A48" s="529" t="s">
        <v>65</v>
      </c>
      <c r="B48" s="400" t="s">
        <v>345</v>
      </c>
      <c r="C48" s="410"/>
      <c r="D48" s="410"/>
      <c r="E48" s="378"/>
    </row>
    <row r="49" spans="1:5" s="546" customFormat="1" ht="12" customHeight="1" x14ac:dyDescent="0.2">
      <c r="A49" s="530" t="s">
        <v>66</v>
      </c>
      <c r="B49" s="401" t="s">
        <v>346</v>
      </c>
      <c r="C49" s="393"/>
      <c r="D49" s="393"/>
      <c r="E49" s="376"/>
    </row>
    <row r="50" spans="1:5" s="546" customFormat="1" ht="12" customHeight="1" x14ac:dyDescent="0.2">
      <c r="A50" s="530" t="s">
        <v>347</v>
      </c>
      <c r="B50" s="401" t="s">
        <v>348</v>
      </c>
      <c r="C50" s="393"/>
      <c r="D50" s="393">
        <v>3985</v>
      </c>
      <c r="E50" s="376">
        <v>5725</v>
      </c>
    </row>
    <row r="51" spans="1:5" s="546" customFormat="1" ht="12" customHeight="1" x14ac:dyDescent="0.2">
      <c r="A51" s="530" t="s">
        <v>349</v>
      </c>
      <c r="B51" s="401" t="s">
        <v>350</v>
      </c>
      <c r="C51" s="393"/>
      <c r="D51" s="393"/>
      <c r="E51" s="376"/>
    </row>
    <row r="52" spans="1:5" s="546" customFormat="1" ht="12" customHeight="1" thickBot="1" x14ac:dyDescent="0.25">
      <c r="A52" s="531" t="s">
        <v>351</v>
      </c>
      <c r="B52" s="402" t="s">
        <v>352</v>
      </c>
      <c r="C52" s="394"/>
      <c r="D52" s="394"/>
      <c r="E52" s="377"/>
    </row>
    <row r="53" spans="1:5" s="546" customFormat="1" ht="12" customHeight="1" thickBot="1" x14ac:dyDescent="0.25">
      <c r="A53" s="362" t="s">
        <v>128</v>
      </c>
      <c r="B53" s="358" t="s">
        <v>353</v>
      </c>
      <c r="C53" s="389">
        <f>SUM(C54:C56)</f>
        <v>0</v>
      </c>
      <c r="D53" s="389">
        <f>SUM(D54:D56)</f>
        <v>0</v>
      </c>
      <c r="E53" s="372">
        <f>SUM(E54:E56)</f>
        <v>0</v>
      </c>
    </row>
    <row r="54" spans="1:5" s="519" customFormat="1" ht="12" customHeight="1" x14ac:dyDescent="0.2">
      <c r="A54" s="529" t="s">
        <v>67</v>
      </c>
      <c r="B54" s="400" t="s">
        <v>354</v>
      </c>
      <c r="C54" s="391"/>
      <c r="D54" s="391"/>
      <c r="E54" s="374"/>
    </row>
    <row r="55" spans="1:5" s="519" customFormat="1" ht="12" customHeight="1" x14ac:dyDescent="0.2">
      <c r="A55" s="530" t="s">
        <v>68</v>
      </c>
      <c r="B55" s="401" t="s">
        <v>355</v>
      </c>
      <c r="C55" s="390"/>
      <c r="D55" s="390"/>
      <c r="E55" s="373"/>
    </row>
    <row r="56" spans="1:5" s="519" customFormat="1" ht="12" customHeight="1" x14ac:dyDescent="0.2">
      <c r="A56" s="530" t="s">
        <v>356</v>
      </c>
      <c r="B56" s="401" t="s">
        <v>357</v>
      </c>
      <c r="C56" s="390"/>
      <c r="D56" s="390"/>
      <c r="E56" s="373"/>
    </row>
    <row r="57" spans="1:5" s="519" customFormat="1" ht="12" customHeight="1" thickBot="1" x14ac:dyDescent="0.25">
      <c r="A57" s="531" t="s">
        <v>358</v>
      </c>
      <c r="B57" s="402" t="s">
        <v>359</v>
      </c>
      <c r="C57" s="392"/>
      <c r="D57" s="392"/>
      <c r="E57" s="375"/>
    </row>
    <row r="58" spans="1:5" s="546" customFormat="1" ht="12" customHeight="1" thickBot="1" x14ac:dyDescent="0.25">
      <c r="A58" s="362" t="s">
        <v>13</v>
      </c>
      <c r="B58" s="379" t="s">
        <v>360</v>
      </c>
      <c r="C58" s="389">
        <f>SUM(C59:C61)</f>
        <v>0</v>
      </c>
      <c r="D58" s="389">
        <f>SUM(D59:D61)</f>
        <v>0</v>
      </c>
      <c r="E58" s="372">
        <f>SUM(E59:E61)</f>
        <v>0</v>
      </c>
    </row>
    <row r="59" spans="1:5" s="546" customFormat="1" ht="12" customHeight="1" x14ac:dyDescent="0.2">
      <c r="A59" s="529" t="s">
        <v>129</v>
      </c>
      <c r="B59" s="400" t="s">
        <v>361</v>
      </c>
      <c r="C59" s="393"/>
      <c r="D59" s="393"/>
      <c r="E59" s="376"/>
    </row>
    <row r="60" spans="1:5" s="546" customFormat="1" ht="12" customHeight="1" x14ac:dyDescent="0.2">
      <c r="A60" s="530" t="s">
        <v>130</v>
      </c>
      <c r="B60" s="401" t="s">
        <v>548</v>
      </c>
      <c r="C60" s="393"/>
      <c r="D60" s="393"/>
      <c r="E60" s="376"/>
    </row>
    <row r="61" spans="1:5" s="546" customFormat="1" ht="12" customHeight="1" x14ac:dyDescent="0.2">
      <c r="A61" s="530" t="s">
        <v>154</v>
      </c>
      <c r="B61" s="401" t="s">
        <v>363</v>
      </c>
      <c r="C61" s="393"/>
      <c r="D61" s="393"/>
      <c r="E61" s="376"/>
    </row>
    <row r="62" spans="1:5" s="546" customFormat="1" ht="12" customHeight="1" thickBot="1" x14ac:dyDescent="0.25">
      <c r="A62" s="531" t="s">
        <v>364</v>
      </c>
      <c r="B62" s="402" t="s">
        <v>365</v>
      </c>
      <c r="C62" s="393"/>
      <c r="D62" s="393"/>
      <c r="E62" s="376"/>
    </row>
    <row r="63" spans="1:5" s="546" customFormat="1" ht="12" customHeight="1" thickBot="1" x14ac:dyDescent="0.25">
      <c r="A63" s="362" t="s">
        <v>14</v>
      </c>
      <c r="B63" s="358" t="s">
        <v>366</v>
      </c>
      <c r="C63" s="395">
        <f>+C8+C15+C22+C29+C36+C47+C53+C58</f>
        <v>53122</v>
      </c>
      <c r="D63" s="395">
        <f>+D8+D15+D22+D29+D36+D47+D53+D58</f>
        <v>127335</v>
      </c>
      <c r="E63" s="408">
        <f>+E8+E15+E22+E29+E36+E47+E53+E58</f>
        <v>119693</v>
      </c>
    </row>
    <row r="64" spans="1:5" s="546" customFormat="1" ht="12" customHeight="1" thickBot="1" x14ac:dyDescent="0.2">
      <c r="A64" s="532" t="s">
        <v>546</v>
      </c>
      <c r="B64" s="379" t="s">
        <v>368</v>
      </c>
      <c r="C64" s="389">
        <f>SUM(C65:C67)</f>
        <v>0</v>
      </c>
      <c r="D64" s="389">
        <f>SUM(D65:D67)</f>
        <v>15985</v>
      </c>
      <c r="E64" s="372">
        <f>SUM(E65:E67)</f>
        <v>15985</v>
      </c>
    </row>
    <row r="65" spans="1:5" s="546" customFormat="1" ht="12" customHeight="1" x14ac:dyDescent="0.2">
      <c r="A65" s="529" t="s">
        <v>369</v>
      </c>
      <c r="B65" s="400" t="s">
        <v>370</v>
      </c>
      <c r="C65" s="393"/>
      <c r="D65" s="393"/>
      <c r="E65" s="376"/>
    </row>
    <row r="66" spans="1:5" s="546" customFormat="1" ht="12" customHeight="1" x14ac:dyDescent="0.2">
      <c r="A66" s="530" t="s">
        <v>371</v>
      </c>
      <c r="B66" s="401" t="s">
        <v>372</v>
      </c>
      <c r="C66" s="393"/>
      <c r="D66" s="393">
        <v>5990</v>
      </c>
      <c r="E66" s="376">
        <v>5990</v>
      </c>
    </row>
    <row r="67" spans="1:5" s="546" customFormat="1" ht="12" customHeight="1" thickBot="1" x14ac:dyDescent="0.25">
      <c r="A67" s="531" t="s">
        <v>373</v>
      </c>
      <c r="B67" s="525" t="s">
        <v>374</v>
      </c>
      <c r="C67" s="393"/>
      <c r="D67" s="393">
        <v>9995</v>
      </c>
      <c r="E67" s="376">
        <v>9995</v>
      </c>
    </row>
    <row r="68" spans="1:5" s="546" customFormat="1" ht="12" customHeight="1" thickBot="1" x14ac:dyDescent="0.2">
      <c r="A68" s="532" t="s">
        <v>375</v>
      </c>
      <c r="B68" s="379" t="s">
        <v>376</v>
      </c>
      <c r="C68" s="389">
        <f>SUM(C69:C72)</f>
        <v>0</v>
      </c>
      <c r="D68" s="389">
        <f>SUM(D69:D72)</f>
        <v>0</v>
      </c>
      <c r="E68" s="372">
        <f>SUM(E69:E72)</f>
        <v>0</v>
      </c>
    </row>
    <row r="69" spans="1:5" s="546" customFormat="1" ht="12" customHeight="1" x14ac:dyDescent="0.2">
      <c r="A69" s="529" t="s">
        <v>106</v>
      </c>
      <c r="B69" s="400" t="s">
        <v>377</v>
      </c>
      <c r="C69" s="393"/>
      <c r="D69" s="393"/>
      <c r="E69" s="376"/>
    </row>
    <row r="70" spans="1:5" s="546" customFormat="1" ht="12" customHeight="1" x14ac:dyDescent="0.2">
      <c r="A70" s="530" t="s">
        <v>107</v>
      </c>
      <c r="B70" s="401" t="s">
        <v>378</v>
      </c>
      <c r="C70" s="393"/>
      <c r="D70" s="393"/>
      <c r="E70" s="376"/>
    </row>
    <row r="71" spans="1:5" s="546" customFormat="1" ht="12" customHeight="1" x14ac:dyDescent="0.2">
      <c r="A71" s="530" t="s">
        <v>379</v>
      </c>
      <c r="B71" s="401" t="s">
        <v>380</v>
      </c>
      <c r="C71" s="393"/>
      <c r="D71" s="393"/>
      <c r="E71" s="376"/>
    </row>
    <row r="72" spans="1:5" s="546" customFormat="1" ht="12" customHeight="1" thickBot="1" x14ac:dyDescent="0.25">
      <c r="A72" s="531" t="s">
        <v>381</v>
      </c>
      <c r="B72" s="402" t="s">
        <v>382</v>
      </c>
      <c r="C72" s="393"/>
      <c r="D72" s="393"/>
      <c r="E72" s="376"/>
    </row>
    <row r="73" spans="1:5" s="546" customFormat="1" ht="12" customHeight="1" thickBot="1" x14ac:dyDescent="0.2">
      <c r="A73" s="532" t="s">
        <v>383</v>
      </c>
      <c r="B73" s="379" t="s">
        <v>384</v>
      </c>
      <c r="C73" s="389">
        <f>SUM(C74:C75)</f>
        <v>6878</v>
      </c>
      <c r="D73" s="389">
        <f>SUM(D74:D75)</f>
        <v>1680</v>
      </c>
      <c r="E73" s="372">
        <f>SUM(E74:E75)</f>
        <v>1680</v>
      </c>
    </row>
    <row r="74" spans="1:5" s="546" customFormat="1" ht="12" customHeight="1" x14ac:dyDescent="0.2">
      <c r="A74" s="529" t="s">
        <v>385</v>
      </c>
      <c r="B74" s="400" t="s">
        <v>386</v>
      </c>
      <c r="C74" s="393">
        <v>6878</v>
      </c>
      <c r="D74" s="393">
        <v>1680</v>
      </c>
      <c r="E74" s="376">
        <v>1680</v>
      </c>
    </row>
    <row r="75" spans="1:5" s="546" customFormat="1" ht="12" customHeight="1" thickBot="1" x14ac:dyDescent="0.25">
      <c r="A75" s="531" t="s">
        <v>387</v>
      </c>
      <c r="B75" s="402" t="s">
        <v>388</v>
      </c>
      <c r="C75" s="393"/>
      <c r="D75" s="393"/>
      <c r="E75" s="376"/>
    </row>
    <row r="76" spans="1:5" s="546" customFormat="1" ht="12" customHeight="1" thickBot="1" x14ac:dyDescent="0.2">
      <c r="A76" s="532" t="s">
        <v>389</v>
      </c>
      <c r="B76" s="379" t="s">
        <v>390</v>
      </c>
      <c r="C76" s="389">
        <f>SUM(C77:C79)</f>
        <v>0</v>
      </c>
      <c r="D76" s="389">
        <f>SUM(D77:D79)</f>
        <v>0</v>
      </c>
      <c r="E76" s="372">
        <f>SUM(E77:E79)</f>
        <v>602</v>
      </c>
    </row>
    <row r="77" spans="1:5" s="546" customFormat="1" ht="12" customHeight="1" x14ac:dyDescent="0.2">
      <c r="A77" s="529" t="s">
        <v>391</v>
      </c>
      <c r="B77" s="400" t="s">
        <v>392</v>
      </c>
      <c r="C77" s="393"/>
      <c r="D77" s="393"/>
      <c r="E77" s="376">
        <v>602</v>
      </c>
    </row>
    <row r="78" spans="1:5" s="546" customFormat="1" ht="12" customHeight="1" x14ac:dyDescent="0.2">
      <c r="A78" s="530" t="s">
        <v>393</v>
      </c>
      <c r="B78" s="401" t="s">
        <v>394</v>
      </c>
      <c r="C78" s="393"/>
      <c r="D78" s="393"/>
      <c r="E78" s="376"/>
    </row>
    <row r="79" spans="1:5" s="546" customFormat="1" ht="12" customHeight="1" thickBot="1" x14ac:dyDescent="0.25">
      <c r="A79" s="531" t="s">
        <v>395</v>
      </c>
      <c r="B79" s="402" t="s">
        <v>396</v>
      </c>
      <c r="C79" s="393"/>
      <c r="D79" s="393"/>
      <c r="E79" s="376"/>
    </row>
    <row r="80" spans="1:5" s="546" customFormat="1" ht="12" customHeight="1" thickBot="1" x14ac:dyDescent="0.2">
      <c r="A80" s="532" t="s">
        <v>397</v>
      </c>
      <c r="B80" s="379" t="s">
        <v>398</v>
      </c>
      <c r="C80" s="389">
        <f>SUM(C81:C84)</f>
        <v>0</v>
      </c>
      <c r="D80" s="389">
        <f>SUM(D81:D84)</f>
        <v>0</v>
      </c>
      <c r="E80" s="372">
        <f>SUM(E81:E84)</f>
        <v>0</v>
      </c>
    </row>
    <row r="81" spans="1:5" s="546" customFormat="1" ht="12" customHeight="1" x14ac:dyDescent="0.2">
      <c r="A81" s="533" t="s">
        <v>399</v>
      </c>
      <c r="B81" s="400" t="s">
        <v>400</v>
      </c>
      <c r="C81" s="393"/>
      <c r="D81" s="393"/>
      <c r="E81" s="376"/>
    </row>
    <row r="82" spans="1:5" s="546" customFormat="1" ht="12" customHeight="1" x14ac:dyDescent="0.2">
      <c r="A82" s="534" t="s">
        <v>401</v>
      </c>
      <c r="B82" s="401" t="s">
        <v>402</v>
      </c>
      <c r="C82" s="393"/>
      <c r="D82" s="393"/>
      <c r="E82" s="376"/>
    </row>
    <row r="83" spans="1:5" s="546" customFormat="1" ht="12" customHeight="1" x14ac:dyDescent="0.2">
      <c r="A83" s="534" t="s">
        <v>403</v>
      </c>
      <c r="B83" s="401" t="s">
        <v>404</v>
      </c>
      <c r="C83" s="393"/>
      <c r="D83" s="393"/>
      <c r="E83" s="376"/>
    </row>
    <row r="84" spans="1:5" s="546" customFormat="1" ht="12" customHeight="1" thickBot="1" x14ac:dyDescent="0.25">
      <c r="A84" s="535" t="s">
        <v>405</v>
      </c>
      <c r="B84" s="402" t="s">
        <v>406</v>
      </c>
      <c r="C84" s="393"/>
      <c r="D84" s="393"/>
      <c r="E84" s="376"/>
    </row>
    <row r="85" spans="1:5" s="546" customFormat="1" ht="12" customHeight="1" thickBot="1" x14ac:dyDescent="0.2">
      <c r="A85" s="532" t="s">
        <v>407</v>
      </c>
      <c r="B85" s="379" t="s">
        <v>408</v>
      </c>
      <c r="C85" s="414"/>
      <c r="D85" s="414"/>
      <c r="E85" s="415"/>
    </row>
    <row r="86" spans="1:5" s="546" customFormat="1" ht="12" customHeight="1" thickBot="1" x14ac:dyDescent="0.2">
      <c r="A86" s="532" t="s">
        <v>409</v>
      </c>
      <c r="B86" s="526" t="s">
        <v>410</v>
      </c>
      <c r="C86" s="395">
        <f>+C64+C68+C73+C76+C80+C85</f>
        <v>6878</v>
      </c>
      <c r="D86" s="395">
        <f>+D64+D68+D73+D76+D80+D85</f>
        <v>17665</v>
      </c>
      <c r="E86" s="408">
        <f>+E64+E68+E73+E76+E80+E85</f>
        <v>18267</v>
      </c>
    </row>
    <row r="87" spans="1:5" s="546" customFormat="1" ht="12" customHeight="1" thickBot="1" x14ac:dyDescent="0.2">
      <c r="A87" s="536" t="s">
        <v>411</v>
      </c>
      <c r="B87" s="527" t="s">
        <v>547</v>
      </c>
      <c r="C87" s="395">
        <f>+C63+C86</f>
        <v>60000</v>
      </c>
      <c r="D87" s="395">
        <f>+D63+D86</f>
        <v>145000</v>
      </c>
      <c r="E87" s="408">
        <f>+E63+E86</f>
        <v>137960</v>
      </c>
    </row>
    <row r="88" spans="1:5" s="546" customFormat="1" ht="15" customHeight="1" x14ac:dyDescent="0.2">
      <c r="A88" s="501"/>
      <c r="B88" s="502"/>
      <c r="C88" s="517"/>
      <c r="D88" s="517"/>
      <c r="E88" s="517"/>
    </row>
    <row r="89" spans="1:5" ht="13.5" thickBot="1" x14ac:dyDescent="0.25">
      <c r="A89" s="503"/>
      <c r="B89" s="504"/>
      <c r="C89" s="518"/>
      <c r="D89" s="518"/>
      <c r="E89" s="518"/>
    </row>
    <row r="90" spans="1:5" s="545" customFormat="1" ht="16.5" customHeight="1" thickBot="1" x14ac:dyDescent="0.25">
      <c r="A90" s="645" t="s">
        <v>43</v>
      </c>
      <c r="B90" s="646"/>
      <c r="C90" s="646"/>
      <c r="D90" s="646"/>
      <c r="E90" s="647"/>
    </row>
    <row r="91" spans="1:5" s="320" customFormat="1" ht="12" customHeight="1" thickBot="1" x14ac:dyDescent="0.25">
      <c r="A91" s="524" t="s">
        <v>6</v>
      </c>
      <c r="B91" s="361" t="s">
        <v>419</v>
      </c>
      <c r="C91" s="508">
        <f>SUM(C92:C96)</f>
        <v>60000</v>
      </c>
      <c r="D91" s="508">
        <f>SUM(D92:D96)</f>
        <v>97517</v>
      </c>
      <c r="E91" s="508">
        <f>SUM(E92:E96)</f>
        <v>86971</v>
      </c>
    </row>
    <row r="92" spans="1:5" ht="12" customHeight="1" x14ac:dyDescent="0.2">
      <c r="A92" s="537" t="s">
        <v>69</v>
      </c>
      <c r="B92" s="347" t="s">
        <v>36</v>
      </c>
      <c r="C92" s="98">
        <v>28769</v>
      </c>
      <c r="D92" s="98">
        <v>43618</v>
      </c>
      <c r="E92" s="342">
        <v>38189</v>
      </c>
    </row>
    <row r="93" spans="1:5" ht="12" customHeight="1" x14ac:dyDescent="0.2">
      <c r="A93" s="530" t="s">
        <v>70</v>
      </c>
      <c r="B93" s="345" t="s">
        <v>131</v>
      </c>
      <c r="C93" s="390">
        <v>5733</v>
      </c>
      <c r="D93" s="390">
        <v>6837</v>
      </c>
      <c r="E93" s="373">
        <v>6735</v>
      </c>
    </row>
    <row r="94" spans="1:5" ht="12" customHeight="1" x14ac:dyDescent="0.2">
      <c r="A94" s="530" t="s">
        <v>71</v>
      </c>
      <c r="B94" s="345" t="s">
        <v>98</v>
      </c>
      <c r="C94" s="392">
        <v>18358</v>
      </c>
      <c r="D94" s="392">
        <v>31606</v>
      </c>
      <c r="E94" s="375">
        <v>29062</v>
      </c>
    </row>
    <row r="95" spans="1:5" ht="12" customHeight="1" x14ac:dyDescent="0.2">
      <c r="A95" s="530" t="s">
        <v>72</v>
      </c>
      <c r="B95" s="348" t="s">
        <v>132</v>
      </c>
      <c r="C95" s="392">
        <v>6801</v>
      </c>
      <c r="D95" s="392">
        <v>7547</v>
      </c>
      <c r="E95" s="375">
        <v>5088</v>
      </c>
    </row>
    <row r="96" spans="1:5" ht="12" customHeight="1" x14ac:dyDescent="0.2">
      <c r="A96" s="530" t="s">
        <v>81</v>
      </c>
      <c r="B96" s="356" t="s">
        <v>133</v>
      </c>
      <c r="C96" s="392">
        <v>339</v>
      </c>
      <c r="D96" s="392">
        <v>7909</v>
      </c>
      <c r="E96" s="375">
        <v>7897</v>
      </c>
    </row>
    <row r="97" spans="1:5" ht="12" customHeight="1" x14ac:dyDescent="0.2">
      <c r="A97" s="530" t="s">
        <v>73</v>
      </c>
      <c r="B97" s="345" t="s">
        <v>420</v>
      </c>
      <c r="C97" s="392"/>
      <c r="D97" s="392">
        <v>82</v>
      </c>
      <c r="E97" s="375">
        <v>82</v>
      </c>
    </row>
    <row r="98" spans="1:5" ht="12" customHeight="1" x14ac:dyDescent="0.2">
      <c r="A98" s="530" t="s">
        <v>74</v>
      </c>
      <c r="B98" s="368" t="s">
        <v>421</v>
      </c>
      <c r="C98" s="392"/>
      <c r="D98" s="392"/>
      <c r="E98" s="375"/>
    </row>
    <row r="99" spans="1:5" ht="12" customHeight="1" x14ac:dyDescent="0.2">
      <c r="A99" s="530" t="s">
        <v>82</v>
      </c>
      <c r="B99" s="369" t="s">
        <v>422</v>
      </c>
      <c r="C99" s="392"/>
      <c r="D99" s="392"/>
      <c r="E99" s="375"/>
    </row>
    <row r="100" spans="1:5" ht="12" customHeight="1" x14ac:dyDescent="0.2">
      <c r="A100" s="530" t="s">
        <v>83</v>
      </c>
      <c r="B100" s="369" t="s">
        <v>423</v>
      </c>
      <c r="C100" s="392">
        <v>65</v>
      </c>
      <c r="D100" s="392">
        <v>159</v>
      </c>
      <c r="E100" s="375">
        <v>159</v>
      </c>
    </row>
    <row r="101" spans="1:5" ht="12" customHeight="1" x14ac:dyDescent="0.2">
      <c r="A101" s="530" t="s">
        <v>84</v>
      </c>
      <c r="B101" s="368" t="s">
        <v>424</v>
      </c>
      <c r="C101" s="392"/>
      <c r="D101" s="392"/>
      <c r="E101" s="375"/>
    </row>
    <row r="102" spans="1:5" ht="12" customHeight="1" x14ac:dyDescent="0.2">
      <c r="A102" s="530" t="s">
        <v>85</v>
      </c>
      <c r="B102" s="368" t="s">
        <v>425</v>
      </c>
      <c r="C102" s="392"/>
      <c r="D102" s="392"/>
      <c r="E102" s="375"/>
    </row>
    <row r="103" spans="1:5" ht="12" customHeight="1" x14ac:dyDescent="0.2">
      <c r="A103" s="530" t="s">
        <v>87</v>
      </c>
      <c r="B103" s="369" t="s">
        <v>426</v>
      </c>
      <c r="C103" s="392"/>
      <c r="D103" s="392"/>
      <c r="E103" s="375"/>
    </row>
    <row r="104" spans="1:5" ht="12" customHeight="1" x14ac:dyDescent="0.2">
      <c r="A104" s="538" t="s">
        <v>134</v>
      </c>
      <c r="B104" s="370" t="s">
        <v>427</v>
      </c>
      <c r="C104" s="392"/>
      <c r="D104" s="392"/>
      <c r="E104" s="375"/>
    </row>
    <row r="105" spans="1:5" ht="12" customHeight="1" x14ac:dyDescent="0.2">
      <c r="A105" s="530" t="s">
        <v>428</v>
      </c>
      <c r="B105" s="370" t="s">
        <v>429</v>
      </c>
      <c r="C105" s="392"/>
      <c r="D105" s="392"/>
      <c r="E105" s="375"/>
    </row>
    <row r="106" spans="1:5" s="320" customFormat="1" ht="12" customHeight="1" thickBot="1" x14ac:dyDescent="0.25">
      <c r="A106" s="539" t="s">
        <v>430</v>
      </c>
      <c r="B106" s="371" t="s">
        <v>431</v>
      </c>
      <c r="C106" s="99">
        <v>274</v>
      </c>
      <c r="D106" s="99">
        <v>7668</v>
      </c>
      <c r="E106" s="336">
        <v>7656</v>
      </c>
    </row>
    <row r="107" spans="1:5" ht="12" customHeight="1" thickBot="1" x14ac:dyDescent="0.25">
      <c r="A107" s="362" t="s">
        <v>7</v>
      </c>
      <c r="B107" s="360" t="s">
        <v>432</v>
      </c>
      <c r="C107" s="383">
        <f>+C108+C110+C112</f>
        <v>0</v>
      </c>
      <c r="D107" s="383">
        <f>+D108+D110+D112</f>
        <v>31320</v>
      </c>
      <c r="E107" s="383">
        <f>+E108+E110+E112</f>
        <v>31320</v>
      </c>
    </row>
    <row r="108" spans="1:5" ht="12" customHeight="1" x14ac:dyDescent="0.2">
      <c r="A108" s="529" t="s">
        <v>75</v>
      </c>
      <c r="B108" s="345" t="s">
        <v>152</v>
      </c>
      <c r="C108" s="511"/>
      <c r="D108" s="511">
        <v>13513</v>
      </c>
      <c r="E108" s="511">
        <v>13513</v>
      </c>
    </row>
    <row r="109" spans="1:5" ht="12" customHeight="1" x14ac:dyDescent="0.2">
      <c r="A109" s="529" t="s">
        <v>76</v>
      </c>
      <c r="B109" s="349" t="s">
        <v>433</v>
      </c>
      <c r="C109" s="511"/>
      <c r="D109" s="511"/>
      <c r="E109" s="511"/>
    </row>
    <row r="110" spans="1:5" ht="12" customHeight="1" x14ac:dyDescent="0.2">
      <c r="A110" s="529" t="s">
        <v>77</v>
      </c>
      <c r="B110" s="349" t="s">
        <v>135</v>
      </c>
      <c r="C110" s="510"/>
      <c r="D110" s="510">
        <v>17807</v>
      </c>
      <c r="E110" s="510">
        <v>17807</v>
      </c>
    </row>
    <row r="111" spans="1:5" ht="12" customHeight="1" x14ac:dyDescent="0.2">
      <c r="A111" s="529" t="s">
        <v>78</v>
      </c>
      <c r="B111" s="349" t="s">
        <v>434</v>
      </c>
      <c r="C111" s="373"/>
      <c r="D111" s="373"/>
      <c r="E111" s="373"/>
    </row>
    <row r="112" spans="1:5" ht="12" customHeight="1" x14ac:dyDescent="0.2">
      <c r="A112" s="529" t="s">
        <v>79</v>
      </c>
      <c r="B112" s="381" t="s">
        <v>155</v>
      </c>
      <c r="C112" s="373"/>
      <c r="D112" s="373"/>
      <c r="E112" s="373"/>
    </row>
    <row r="113" spans="1:5" ht="12" customHeight="1" x14ac:dyDescent="0.2">
      <c r="A113" s="529" t="s">
        <v>86</v>
      </c>
      <c r="B113" s="380" t="s">
        <v>435</v>
      </c>
      <c r="C113" s="373"/>
      <c r="D113" s="373"/>
      <c r="E113" s="373"/>
    </row>
    <row r="114" spans="1:5" ht="12" customHeight="1" x14ac:dyDescent="0.2">
      <c r="A114" s="529" t="s">
        <v>88</v>
      </c>
      <c r="B114" s="396" t="s">
        <v>436</v>
      </c>
      <c r="C114" s="373"/>
      <c r="D114" s="373"/>
      <c r="E114" s="373"/>
    </row>
    <row r="115" spans="1:5" ht="12" customHeight="1" x14ac:dyDescent="0.2">
      <c r="A115" s="529" t="s">
        <v>136</v>
      </c>
      <c r="B115" s="369" t="s">
        <v>423</v>
      </c>
      <c r="C115" s="373"/>
      <c r="D115" s="373"/>
      <c r="E115" s="373"/>
    </row>
    <row r="116" spans="1:5" ht="12" customHeight="1" x14ac:dyDescent="0.2">
      <c r="A116" s="529" t="s">
        <v>137</v>
      </c>
      <c r="B116" s="369" t="s">
        <v>437</v>
      </c>
      <c r="C116" s="373"/>
      <c r="D116" s="373"/>
      <c r="E116" s="373"/>
    </row>
    <row r="117" spans="1:5" ht="12" customHeight="1" x14ac:dyDescent="0.2">
      <c r="A117" s="529" t="s">
        <v>138</v>
      </c>
      <c r="B117" s="369" t="s">
        <v>438</v>
      </c>
      <c r="C117" s="373"/>
      <c r="D117" s="373"/>
      <c r="E117" s="373"/>
    </row>
    <row r="118" spans="1:5" ht="12" customHeight="1" x14ac:dyDescent="0.2">
      <c r="A118" s="529" t="s">
        <v>439</v>
      </c>
      <c r="B118" s="369" t="s">
        <v>426</v>
      </c>
      <c r="C118" s="373"/>
      <c r="D118" s="373"/>
      <c r="E118" s="373"/>
    </row>
    <row r="119" spans="1:5" ht="12" customHeight="1" x14ac:dyDescent="0.2">
      <c r="A119" s="529" t="s">
        <v>440</v>
      </c>
      <c r="B119" s="369" t="s">
        <v>441</v>
      </c>
      <c r="C119" s="373"/>
      <c r="D119" s="373"/>
      <c r="E119" s="373"/>
    </row>
    <row r="120" spans="1:5" ht="12" customHeight="1" thickBot="1" x14ac:dyDescent="0.25">
      <c r="A120" s="538" t="s">
        <v>442</v>
      </c>
      <c r="B120" s="369" t="s">
        <v>443</v>
      </c>
      <c r="C120" s="375"/>
      <c r="D120" s="375"/>
      <c r="E120" s="375"/>
    </row>
    <row r="121" spans="1:5" ht="12" customHeight="1" thickBot="1" x14ac:dyDescent="0.25">
      <c r="A121" s="362" t="s">
        <v>8</v>
      </c>
      <c r="B121" s="365" t="s">
        <v>444</v>
      </c>
      <c r="C121" s="383">
        <f>+C122+C123</f>
        <v>0</v>
      </c>
      <c r="D121" s="383">
        <f>+D122+D123</f>
        <v>0</v>
      </c>
      <c r="E121" s="383">
        <f>+E122+E123</f>
        <v>0</v>
      </c>
    </row>
    <row r="122" spans="1:5" ht="12" customHeight="1" x14ac:dyDescent="0.2">
      <c r="A122" s="529" t="s">
        <v>58</v>
      </c>
      <c r="B122" s="346" t="s">
        <v>44</v>
      </c>
      <c r="C122" s="511"/>
      <c r="D122" s="511"/>
      <c r="E122" s="511"/>
    </row>
    <row r="123" spans="1:5" ht="12" customHeight="1" thickBot="1" x14ac:dyDescent="0.25">
      <c r="A123" s="531" t="s">
        <v>59</v>
      </c>
      <c r="B123" s="349" t="s">
        <v>45</v>
      </c>
      <c r="C123" s="512"/>
      <c r="D123" s="512"/>
      <c r="E123" s="512"/>
    </row>
    <row r="124" spans="1:5" ht="12" customHeight="1" thickBot="1" x14ac:dyDescent="0.25">
      <c r="A124" s="362" t="s">
        <v>9</v>
      </c>
      <c r="B124" s="365" t="s">
        <v>445</v>
      </c>
      <c r="C124" s="383">
        <f>+C91+C107+C121</f>
        <v>60000</v>
      </c>
      <c r="D124" s="383">
        <f>+D91+D107+D121</f>
        <v>128837</v>
      </c>
      <c r="E124" s="383">
        <f>+E91+E107+E121</f>
        <v>118291</v>
      </c>
    </row>
    <row r="125" spans="1:5" ht="12" customHeight="1" thickBot="1" x14ac:dyDescent="0.25">
      <c r="A125" s="362" t="s">
        <v>10</v>
      </c>
      <c r="B125" s="365" t="s">
        <v>549</v>
      </c>
      <c r="C125" s="383">
        <f>+C126+C127+C128</f>
        <v>0</v>
      </c>
      <c r="D125" s="383">
        <f>+D126+D127+D128</f>
        <v>15985</v>
      </c>
      <c r="E125" s="383">
        <f>+E126+E127+E128</f>
        <v>15985</v>
      </c>
    </row>
    <row r="126" spans="1:5" ht="12" customHeight="1" x14ac:dyDescent="0.2">
      <c r="A126" s="529" t="s">
        <v>62</v>
      </c>
      <c r="B126" s="346" t="s">
        <v>447</v>
      </c>
      <c r="C126" s="373"/>
      <c r="D126" s="373"/>
      <c r="E126" s="373"/>
    </row>
    <row r="127" spans="1:5" ht="12" customHeight="1" x14ac:dyDescent="0.2">
      <c r="A127" s="529" t="s">
        <v>63</v>
      </c>
      <c r="B127" s="346" t="s">
        <v>448</v>
      </c>
      <c r="C127" s="373"/>
      <c r="D127" s="373">
        <v>5990</v>
      </c>
      <c r="E127" s="373">
        <v>5990</v>
      </c>
    </row>
    <row r="128" spans="1:5" ht="12" customHeight="1" thickBot="1" x14ac:dyDescent="0.25">
      <c r="A128" s="538" t="s">
        <v>64</v>
      </c>
      <c r="B128" s="344" t="s">
        <v>449</v>
      </c>
      <c r="C128" s="373"/>
      <c r="D128" s="373">
        <v>9995</v>
      </c>
      <c r="E128" s="373">
        <v>9995</v>
      </c>
    </row>
    <row r="129" spans="1:11" ht="12" customHeight="1" thickBot="1" x14ac:dyDescent="0.25">
      <c r="A129" s="362" t="s">
        <v>11</v>
      </c>
      <c r="B129" s="365" t="s">
        <v>450</v>
      </c>
      <c r="C129" s="383">
        <f>+C130+C131+C132+C133</f>
        <v>0</v>
      </c>
      <c r="D129" s="383">
        <f>+D130+D131+D132+D133</f>
        <v>0</v>
      </c>
      <c r="E129" s="383">
        <f>+E130+E131+E132+E133</f>
        <v>0</v>
      </c>
    </row>
    <row r="130" spans="1:11" ht="12" customHeight="1" x14ac:dyDescent="0.2">
      <c r="A130" s="529" t="s">
        <v>65</v>
      </c>
      <c r="B130" s="346" t="s">
        <v>451</v>
      </c>
      <c r="C130" s="373"/>
      <c r="D130" s="373"/>
      <c r="E130" s="373"/>
    </row>
    <row r="131" spans="1:11" ht="12" customHeight="1" x14ac:dyDescent="0.2">
      <c r="A131" s="529" t="s">
        <v>66</v>
      </c>
      <c r="B131" s="346" t="s">
        <v>452</v>
      </c>
      <c r="C131" s="373"/>
      <c r="D131" s="373"/>
      <c r="E131" s="373"/>
    </row>
    <row r="132" spans="1:11" ht="12" customHeight="1" x14ac:dyDescent="0.2">
      <c r="A132" s="529" t="s">
        <v>347</v>
      </c>
      <c r="B132" s="346" t="s">
        <v>453</v>
      </c>
      <c r="C132" s="373"/>
      <c r="D132" s="373"/>
      <c r="E132" s="373"/>
    </row>
    <row r="133" spans="1:11" s="320" customFormat="1" ht="12" customHeight="1" thickBot="1" x14ac:dyDescent="0.25">
      <c r="A133" s="538" t="s">
        <v>349</v>
      </c>
      <c r="B133" s="344" t="s">
        <v>454</v>
      </c>
      <c r="C133" s="373"/>
      <c r="D133" s="373"/>
      <c r="E133" s="373"/>
    </row>
    <row r="134" spans="1:11" ht="13.5" thickBot="1" x14ac:dyDescent="0.25">
      <c r="A134" s="362" t="s">
        <v>12</v>
      </c>
      <c r="B134" s="365" t="s">
        <v>635</v>
      </c>
      <c r="C134" s="513">
        <f>+C135+C136+C137+C139+C138</f>
        <v>0</v>
      </c>
      <c r="D134" s="513">
        <f>+D135+D136+D137+D139+D138</f>
        <v>178</v>
      </c>
      <c r="E134" s="513">
        <f>+E135+E136+E137+E139+E138</f>
        <v>178</v>
      </c>
      <c r="K134" s="492"/>
    </row>
    <row r="135" spans="1:11" x14ac:dyDescent="0.2">
      <c r="A135" s="529" t="s">
        <v>67</v>
      </c>
      <c r="B135" s="346" t="s">
        <v>456</v>
      </c>
      <c r="C135" s="373"/>
      <c r="D135" s="373"/>
      <c r="E135" s="373"/>
    </row>
    <row r="136" spans="1:11" ht="12" customHeight="1" x14ac:dyDescent="0.2">
      <c r="A136" s="529" t="s">
        <v>68</v>
      </c>
      <c r="B136" s="346" t="s">
        <v>457</v>
      </c>
      <c r="C136" s="373"/>
      <c r="D136" s="373">
        <v>178</v>
      </c>
      <c r="E136" s="373">
        <v>178</v>
      </c>
    </row>
    <row r="137" spans="1:11" s="320" customFormat="1" ht="12" customHeight="1" x14ac:dyDescent="0.2">
      <c r="A137" s="529" t="s">
        <v>356</v>
      </c>
      <c r="B137" s="346" t="s">
        <v>634</v>
      </c>
      <c r="C137" s="373"/>
      <c r="D137" s="373"/>
      <c r="E137" s="373"/>
    </row>
    <row r="138" spans="1:11" s="320" customFormat="1" ht="12" customHeight="1" x14ac:dyDescent="0.2">
      <c r="A138" s="529" t="s">
        <v>358</v>
      </c>
      <c r="B138" s="346" t="s">
        <v>458</v>
      </c>
      <c r="C138" s="373"/>
      <c r="D138" s="373"/>
      <c r="E138" s="373"/>
    </row>
    <row r="139" spans="1:11" s="320" customFormat="1" ht="12" customHeight="1" thickBot="1" x14ac:dyDescent="0.25">
      <c r="A139" s="538" t="s">
        <v>633</v>
      </c>
      <c r="B139" s="344" t="s">
        <v>459</v>
      </c>
      <c r="C139" s="373"/>
      <c r="D139" s="373"/>
      <c r="E139" s="373"/>
    </row>
    <row r="140" spans="1:11" s="320" customFormat="1" ht="12" customHeight="1" thickBot="1" x14ac:dyDescent="0.25">
      <c r="A140" s="362" t="s">
        <v>13</v>
      </c>
      <c r="B140" s="365" t="s">
        <v>550</v>
      </c>
      <c r="C140" s="515">
        <f>+C141+C142+C143+C144</f>
        <v>0</v>
      </c>
      <c r="D140" s="515">
        <f>+D141+D142+D143+D144</f>
        <v>0</v>
      </c>
      <c r="E140" s="515">
        <f>+E141+E142+E143+E144</f>
        <v>0</v>
      </c>
    </row>
    <row r="141" spans="1:11" s="320" customFormat="1" ht="12" customHeight="1" x14ac:dyDescent="0.2">
      <c r="A141" s="529" t="s">
        <v>129</v>
      </c>
      <c r="B141" s="346" t="s">
        <v>461</v>
      </c>
      <c r="C141" s="373"/>
      <c r="D141" s="373"/>
      <c r="E141" s="373"/>
    </row>
    <row r="142" spans="1:11" s="320" customFormat="1" ht="12" customHeight="1" x14ac:dyDescent="0.2">
      <c r="A142" s="529" t="s">
        <v>130</v>
      </c>
      <c r="B142" s="346" t="s">
        <v>462</v>
      </c>
      <c r="C142" s="373"/>
      <c r="D142" s="373"/>
      <c r="E142" s="373"/>
    </row>
    <row r="143" spans="1:11" s="320" customFormat="1" ht="12" customHeight="1" x14ac:dyDescent="0.2">
      <c r="A143" s="529" t="s">
        <v>154</v>
      </c>
      <c r="B143" s="346" t="s">
        <v>463</v>
      </c>
      <c r="C143" s="373"/>
      <c r="D143" s="373"/>
      <c r="E143" s="373"/>
    </row>
    <row r="144" spans="1:11" ht="12.75" customHeight="1" thickBot="1" x14ac:dyDescent="0.25">
      <c r="A144" s="529" t="s">
        <v>364</v>
      </c>
      <c r="B144" s="346" t="s">
        <v>464</v>
      </c>
      <c r="C144" s="373"/>
      <c r="D144" s="373"/>
      <c r="E144" s="373"/>
    </row>
    <row r="145" spans="1:5" ht="12" customHeight="1" thickBot="1" x14ac:dyDescent="0.25">
      <c r="A145" s="362" t="s">
        <v>14</v>
      </c>
      <c r="B145" s="365" t="s">
        <v>465</v>
      </c>
      <c r="C145" s="528">
        <f>+C125+C129+C134+C140</f>
        <v>0</v>
      </c>
      <c r="D145" s="528">
        <f>+D125+D129+D134+D140</f>
        <v>16163</v>
      </c>
      <c r="E145" s="528">
        <f>+E125+E129+E134+E140</f>
        <v>16163</v>
      </c>
    </row>
    <row r="146" spans="1:5" ht="15" customHeight="1" thickBot="1" x14ac:dyDescent="0.25">
      <c r="A146" s="540" t="s">
        <v>15</v>
      </c>
      <c r="B146" s="385" t="s">
        <v>466</v>
      </c>
      <c r="C146" s="528">
        <f>+C124+C145</f>
        <v>60000</v>
      </c>
      <c r="D146" s="528">
        <f>+D124+D145</f>
        <v>145000</v>
      </c>
      <c r="E146" s="528">
        <f>+E124+E145</f>
        <v>134454</v>
      </c>
    </row>
    <row r="147" spans="1:5" ht="13.5" thickBot="1" x14ac:dyDescent="0.25">
      <c r="A147" s="42"/>
      <c r="B147" s="43"/>
      <c r="C147" s="44"/>
      <c r="D147" s="44"/>
      <c r="E147" s="44"/>
    </row>
    <row r="148" spans="1:5" ht="15" customHeight="1" thickBot="1" x14ac:dyDescent="0.25">
      <c r="A148" s="505" t="s">
        <v>693</v>
      </c>
      <c r="B148" s="506"/>
      <c r="C148" s="110"/>
      <c r="D148" s="111"/>
      <c r="E148" s="108"/>
    </row>
    <row r="149" spans="1:5" ht="14.25" customHeight="1" thickBot="1" x14ac:dyDescent="0.25">
      <c r="A149" s="505" t="s">
        <v>692</v>
      </c>
      <c r="B149" s="506"/>
      <c r="C149" s="110"/>
      <c r="D149" s="111"/>
      <c r="E149" s="108"/>
    </row>
  </sheetData>
  <sheetProtection formatCells="0"/>
  <mergeCells count="4">
    <mergeCell ref="A7:E7"/>
    <mergeCell ref="A90:E90"/>
    <mergeCell ref="B2:D2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0" orientation="portrait" verticalDpi="300" r:id="rId1"/>
  <headerFooter alignWithMargins="0"/>
  <rowBreaks count="1" manualBreakCount="1">
    <brk id="8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49"/>
  <sheetViews>
    <sheetView zoomScaleNormal="100" zoomScaleSheetLayoutView="100" workbookViewId="0">
      <selection activeCell="G4" sqref="G4"/>
    </sheetView>
  </sheetViews>
  <sheetFormatPr defaultRowHeight="12.75" x14ac:dyDescent="0.2"/>
  <cols>
    <col min="1" max="1" width="14.83203125" style="520" customWidth="1"/>
    <col min="2" max="2" width="64.6640625" style="521" customWidth="1"/>
    <col min="3" max="5" width="17" style="522" customWidth="1"/>
    <col min="6" max="16384" width="9.33203125" style="33"/>
  </cols>
  <sheetData>
    <row r="1" spans="1:5" s="496" customFormat="1" ht="16.5" customHeight="1" thickBot="1" x14ac:dyDescent="0.25">
      <c r="A1" s="495"/>
      <c r="B1" s="497"/>
      <c r="C1" s="542"/>
      <c r="D1" s="507"/>
      <c r="E1" s="583" t="str">
        <f>+CONCATENATE("6.2. melléklet a 5/",LEFT(ÖSSZEFÜGGÉSEK!A4,4)+1,". (V.20.) önkormányzati rendelethez")</f>
        <v>6.2. melléklet a 5/2016. (V.20.) önkormányzati rendelethez</v>
      </c>
    </row>
    <row r="2" spans="1:5" s="543" customFormat="1" ht="15.75" customHeight="1" x14ac:dyDescent="0.2">
      <c r="A2" s="523" t="s">
        <v>50</v>
      </c>
      <c r="B2" s="648" t="s">
        <v>149</v>
      </c>
      <c r="C2" s="649"/>
      <c r="D2" s="650"/>
      <c r="E2" s="516" t="s">
        <v>40</v>
      </c>
    </row>
    <row r="3" spans="1:5" s="543" customFormat="1" ht="24.75" thickBot="1" x14ac:dyDescent="0.25">
      <c r="A3" s="541" t="s">
        <v>545</v>
      </c>
      <c r="B3" s="651" t="s">
        <v>636</v>
      </c>
      <c r="C3" s="652"/>
      <c r="D3" s="653"/>
      <c r="E3" s="491" t="s">
        <v>46</v>
      </c>
    </row>
    <row r="4" spans="1:5" s="544" customFormat="1" ht="15.95" customHeight="1" thickBot="1" x14ac:dyDescent="0.3">
      <c r="A4" s="498"/>
      <c r="B4" s="498"/>
      <c r="C4" s="499"/>
      <c r="D4" s="499"/>
      <c r="E4" s="499" t="s">
        <v>41</v>
      </c>
    </row>
    <row r="5" spans="1:5" ht="24.75" thickBot="1" x14ac:dyDescent="0.25">
      <c r="A5" s="330" t="s">
        <v>144</v>
      </c>
      <c r="B5" s="331" t="s">
        <v>691</v>
      </c>
      <c r="C5" s="97" t="s">
        <v>175</v>
      </c>
      <c r="D5" s="97" t="s">
        <v>180</v>
      </c>
      <c r="E5" s="500" t="s">
        <v>181</v>
      </c>
    </row>
    <row r="6" spans="1:5" s="545" customFormat="1" ht="12.95" customHeight="1" thickBot="1" x14ac:dyDescent="0.25">
      <c r="A6" s="493" t="s">
        <v>413</v>
      </c>
      <c r="B6" s="494" t="s">
        <v>414</v>
      </c>
      <c r="C6" s="494" t="s">
        <v>415</v>
      </c>
      <c r="D6" s="109" t="s">
        <v>416</v>
      </c>
      <c r="E6" s="107" t="s">
        <v>417</v>
      </c>
    </row>
    <row r="7" spans="1:5" s="545" customFormat="1" ht="15.95" customHeight="1" thickBot="1" x14ac:dyDescent="0.25">
      <c r="A7" s="645" t="s">
        <v>42</v>
      </c>
      <c r="B7" s="646"/>
      <c r="C7" s="646"/>
      <c r="D7" s="646"/>
      <c r="E7" s="647"/>
    </row>
    <row r="8" spans="1:5" s="545" customFormat="1" ht="12" customHeight="1" thickBot="1" x14ac:dyDescent="0.25">
      <c r="A8" s="362" t="s">
        <v>6</v>
      </c>
      <c r="B8" s="358" t="s">
        <v>305</v>
      </c>
      <c r="C8" s="389">
        <f>SUM(C9:C14)</f>
        <v>16449</v>
      </c>
      <c r="D8" s="389">
        <f>SUM(D9:D14)</f>
        <v>33890</v>
      </c>
      <c r="E8" s="372">
        <f>SUM(E9:E14)</f>
        <v>33890</v>
      </c>
    </row>
    <row r="9" spans="1:5" s="519" customFormat="1" ht="12" customHeight="1" x14ac:dyDescent="0.2">
      <c r="A9" s="529" t="s">
        <v>69</v>
      </c>
      <c r="B9" s="400" t="s">
        <v>306</v>
      </c>
      <c r="C9" s="391">
        <v>7752</v>
      </c>
      <c r="D9" s="391">
        <v>7775</v>
      </c>
      <c r="E9" s="374">
        <v>7775</v>
      </c>
    </row>
    <row r="10" spans="1:5" s="546" customFormat="1" ht="12" customHeight="1" x14ac:dyDescent="0.2">
      <c r="A10" s="530" t="s">
        <v>70</v>
      </c>
      <c r="B10" s="401" t="s">
        <v>307</v>
      </c>
      <c r="C10" s="390"/>
      <c r="D10" s="390"/>
      <c r="E10" s="373"/>
    </row>
    <row r="11" spans="1:5" s="546" customFormat="1" ht="12" customHeight="1" x14ac:dyDescent="0.2">
      <c r="A11" s="530" t="s">
        <v>71</v>
      </c>
      <c r="B11" s="401" t="s">
        <v>308</v>
      </c>
      <c r="C11" s="390">
        <v>7497</v>
      </c>
      <c r="D11" s="390">
        <v>5988</v>
      </c>
      <c r="E11" s="373">
        <v>5988</v>
      </c>
    </row>
    <row r="12" spans="1:5" s="546" customFormat="1" ht="12" customHeight="1" x14ac:dyDescent="0.2">
      <c r="A12" s="530" t="s">
        <v>72</v>
      </c>
      <c r="B12" s="401" t="s">
        <v>309</v>
      </c>
      <c r="C12" s="390">
        <v>1200</v>
      </c>
      <c r="D12" s="390">
        <v>1200</v>
      </c>
      <c r="E12" s="373">
        <v>1200</v>
      </c>
    </row>
    <row r="13" spans="1:5" s="546" customFormat="1" ht="12" customHeight="1" x14ac:dyDescent="0.2">
      <c r="A13" s="530" t="s">
        <v>105</v>
      </c>
      <c r="B13" s="401" t="s">
        <v>310</v>
      </c>
      <c r="C13" s="390"/>
      <c r="D13" s="390">
        <v>18927</v>
      </c>
      <c r="E13" s="373">
        <v>18927</v>
      </c>
    </row>
    <row r="14" spans="1:5" s="519" customFormat="1" ht="12" customHeight="1" thickBot="1" x14ac:dyDescent="0.25">
      <c r="A14" s="531" t="s">
        <v>73</v>
      </c>
      <c r="B14" s="402" t="s">
        <v>311</v>
      </c>
      <c r="C14" s="392"/>
      <c r="D14" s="392"/>
      <c r="E14" s="375">
        <v>0</v>
      </c>
    </row>
    <row r="15" spans="1:5" s="519" customFormat="1" ht="12" customHeight="1" thickBot="1" x14ac:dyDescent="0.25">
      <c r="A15" s="362" t="s">
        <v>7</v>
      </c>
      <c r="B15" s="379" t="s">
        <v>312</v>
      </c>
      <c r="C15" s="389">
        <f>SUM(C16:C20)</f>
        <v>23151</v>
      </c>
      <c r="D15" s="389">
        <f>SUM(D16:D20)</f>
        <v>39560</v>
      </c>
      <c r="E15" s="372">
        <f>SUM(E16:E20)</f>
        <v>38113</v>
      </c>
    </row>
    <row r="16" spans="1:5" s="519" customFormat="1" ht="12" customHeight="1" x14ac:dyDescent="0.2">
      <c r="A16" s="529" t="s">
        <v>75</v>
      </c>
      <c r="B16" s="400" t="s">
        <v>313</v>
      </c>
      <c r="C16" s="391"/>
      <c r="D16" s="391"/>
      <c r="E16" s="374"/>
    </row>
    <row r="17" spans="1:5" s="519" customFormat="1" ht="12" customHeight="1" x14ac:dyDescent="0.2">
      <c r="A17" s="530" t="s">
        <v>76</v>
      </c>
      <c r="B17" s="401" t="s">
        <v>314</v>
      </c>
      <c r="C17" s="390"/>
      <c r="D17" s="390"/>
      <c r="E17" s="373"/>
    </row>
    <row r="18" spans="1:5" s="519" customFormat="1" ht="12" customHeight="1" x14ac:dyDescent="0.2">
      <c r="A18" s="530" t="s">
        <v>77</v>
      </c>
      <c r="B18" s="401" t="s">
        <v>315</v>
      </c>
      <c r="C18" s="390"/>
      <c r="D18" s="390"/>
      <c r="E18" s="373"/>
    </row>
    <row r="19" spans="1:5" s="519" customFormat="1" ht="12" customHeight="1" x14ac:dyDescent="0.2">
      <c r="A19" s="530" t="s">
        <v>78</v>
      </c>
      <c r="B19" s="401" t="s">
        <v>316</v>
      </c>
      <c r="C19" s="390"/>
      <c r="D19" s="390"/>
      <c r="E19" s="373"/>
    </row>
    <row r="20" spans="1:5" s="519" customFormat="1" ht="12" customHeight="1" x14ac:dyDescent="0.2">
      <c r="A20" s="530" t="s">
        <v>79</v>
      </c>
      <c r="B20" s="401" t="s">
        <v>317</v>
      </c>
      <c r="C20" s="390">
        <v>23151</v>
      </c>
      <c r="D20" s="390">
        <v>39560</v>
      </c>
      <c r="E20" s="373">
        <v>38113</v>
      </c>
    </row>
    <row r="21" spans="1:5" s="546" customFormat="1" ht="12" customHeight="1" thickBot="1" x14ac:dyDescent="0.25">
      <c r="A21" s="531" t="s">
        <v>86</v>
      </c>
      <c r="B21" s="402" t="s">
        <v>318</v>
      </c>
      <c r="C21" s="392"/>
      <c r="D21" s="392"/>
      <c r="E21" s="375"/>
    </row>
    <row r="22" spans="1:5" s="546" customFormat="1" ht="12" customHeight="1" thickBot="1" x14ac:dyDescent="0.25">
      <c r="A22" s="362" t="s">
        <v>8</v>
      </c>
      <c r="B22" s="358" t="s">
        <v>319</v>
      </c>
      <c r="C22" s="389">
        <f>SUM(C23:C27)</f>
        <v>0</v>
      </c>
      <c r="D22" s="389">
        <f>SUM(D23:D27)</f>
        <v>28221</v>
      </c>
      <c r="E22" s="372">
        <f>SUM(E23:E27)</f>
        <v>28221</v>
      </c>
    </row>
    <row r="23" spans="1:5" s="546" customFormat="1" ht="12" customHeight="1" x14ac:dyDescent="0.2">
      <c r="A23" s="529" t="s">
        <v>58</v>
      </c>
      <c r="B23" s="400" t="s">
        <v>320</v>
      </c>
      <c r="C23" s="391"/>
      <c r="D23" s="391"/>
      <c r="E23" s="374"/>
    </row>
    <row r="24" spans="1:5" s="519" customFormat="1" ht="12" customHeight="1" x14ac:dyDescent="0.2">
      <c r="A24" s="530" t="s">
        <v>59</v>
      </c>
      <c r="B24" s="401" t="s">
        <v>321</v>
      </c>
      <c r="C24" s="390"/>
      <c r="D24" s="390"/>
      <c r="E24" s="373"/>
    </row>
    <row r="25" spans="1:5" s="546" customFormat="1" ht="12" customHeight="1" x14ac:dyDescent="0.2">
      <c r="A25" s="530" t="s">
        <v>60</v>
      </c>
      <c r="B25" s="401" t="s">
        <v>322</v>
      </c>
      <c r="C25" s="390"/>
      <c r="D25" s="390"/>
      <c r="E25" s="373"/>
    </row>
    <row r="26" spans="1:5" s="546" customFormat="1" ht="12" customHeight="1" x14ac:dyDescent="0.2">
      <c r="A26" s="530" t="s">
        <v>61</v>
      </c>
      <c r="B26" s="401" t="s">
        <v>323</v>
      </c>
      <c r="C26" s="390"/>
      <c r="D26" s="390"/>
      <c r="E26" s="373"/>
    </row>
    <row r="27" spans="1:5" s="546" customFormat="1" ht="12" customHeight="1" x14ac:dyDescent="0.2">
      <c r="A27" s="530" t="s">
        <v>119</v>
      </c>
      <c r="B27" s="401" t="s">
        <v>324</v>
      </c>
      <c r="C27" s="390"/>
      <c r="D27" s="390">
        <v>28221</v>
      </c>
      <c r="E27" s="373">
        <v>28221</v>
      </c>
    </row>
    <row r="28" spans="1:5" s="546" customFormat="1" ht="12" customHeight="1" thickBot="1" x14ac:dyDescent="0.25">
      <c r="A28" s="531" t="s">
        <v>120</v>
      </c>
      <c r="B28" s="402" t="s">
        <v>325</v>
      </c>
      <c r="C28" s="392"/>
      <c r="D28" s="392"/>
      <c r="E28" s="375"/>
    </row>
    <row r="29" spans="1:5" s="546" customFormat="1" ht="12" customHeight="1" thickBot="1" x14ac:dyDescent="0.25">
      <c r="A29" s="362" t="s">
        <v>121</v>
      </c>
      <c r="B29" s="358" t="s">
        <v>682</v>
      </c>
      <c r="C29" s="395">
        <f>SUM(C30:C35)</f>
        <v>5422</v>
      </c>
      <c r="D29" s="395">
        <f>SUM(D30:D35)</f>
        <v>5423</v>
      </c>
      <c r="E29" s="408">
        <f>SUM(E30:E35)</f>
        <v>946</v>
      </c>
    </row>
    <row r="30" spans="1:5" s="546" customFormat="1" ht="12" customHeight="1" x14ac:dyDescent="0.2">
      <c r="A30" s="529" t="s">
        <v>326</v>
      </c>
      <c r="B30" s="400" t="s">
        <v>686</v>
      </c>
      <c r="C30" s="391"/>
      <c r="D30" s="391"/>
      <c r="E30" s="374"/>
    </row>
    <row r="31" spans="1:5" s="546" customFormat="1" ht="12" customHeight="1" x14ac:dyDescent="0.2">
      <c r="A31" s="530" t="s">
        <v>327</v>
      </c>
      <c r="B31" s="401" t="s">
        <v>687</v>
      </c>
      <c r="C31" s="390"/>
      <c r="D31" s="390"/>
      <c r="E31" s="373"/>
    </row>
    <row r="32" spans="1:5" s="546" customFormat="1" ht="12" customHeight="1" x14ac:dyDescent="0.2">
      <c r="A32" s="530" t="s">
        <v>328</v>
      </c>
      <c r="B32" s="401" t="s">
        <v>699</v>
      </c>
      <c r="C32" s="390">
        <v>2247</v>
      </c>
      <c r="D32" s="390">
        <v>2247</v>
      </c>
      <c r="E32" s="373">
        <v>197</v>
      </c>
    </row>
    <row r="33" spans="1:5" s="546" customFormat="1" ht="12" customHeight="1" x14ac:dyDescent="0.2">
      <c r="A33" s="530" t="s">
        <v>683</v>
      </c>
      <c r="B33" s="401" t="s">
        <v>689</v>
      </c>
      <c r="C33" s="390"/>
      <c r="D33" s="390"/>
      <c r="E33" s="373"/>
    </row>
    <row r="34" spans="1:5" s="546" customFormat="1" ht="12" customHeight="1" x14ac:dyDescent="0.2">
      <c r="A34" s="530" t="s">
        <v>684</v>
      </c>
      <c r="B34" s="401" t="s">
        <v>695</v>
      </c>
      <c r="C34" s="390">
        <v>2275</v>
      </c>
      <c r="D34" s="390">
        <v>2275</v>
      </c>
      <c r="E34" s="373">
        <v>548</v>
      </c>
    </row>
    <row r="35" spans="1:5" s="546" customFormat="1" ht="12" customHeight="1" thickBot="1" x14ac:dyDescent="0.25">
      <c r="A35" s="531" t="s">
        <v>685</v>
      </c>
      <c r="B35" s="381" t="s">
        <v>330</v>
      </c>
      <c r="C35" s="392">
        <v>900</v>
      </c>
      <c r="D35" s="392">
        <v>901</v>
      </c>
      <c r="E35" s="375">
        <v>201</v>
      </c>
    </row>
    <row r="36" spans="1:5" s="546" customFormat="1" ht="12" customHeight="1" thickBot="1" x14ac:dyDescent="0.25">
      <c r="A36" s="362" t="s">
        <v>10</v>
      </c>
      <c r="B36" s="358" t="s">
        <v>331</v>
      </c>
      <c r="C36" s="389">
        <f>SUM(C37:C46)</f>
        <v>8100</v>
      </c>
      <c r="D36" s="389">
        <f>SUM(D37:D46)</f>
        <v>13956</v>
      </c>
      <c r="E36" s="372">
        <f>SUM(E37:E46)</f>
        <v>10498</v>
      </c>
    </row>
    <row r="37" spans="1:5" s="546" customFormat="1" ht="12" customHeight="1" x14ac:dyDescent="0.2">
      <c r="A37" s="529" t="s">
        <v>62</v>
      </c>
      <c r="B37" s="400" t="s">
        <v>332</v>
      </c>
      <c r="C37" s="391"/>
      <c r="D37" s="391"/>
      <c r="E37" s="374"/>
    </row>
    <row r="38" spans="1:5" s="546" customFormat="1" ht="12" customHeight="1" x14ac:dyDescent="0.2">
      <c r="A38" s="530" t="s">
        <v>63</v>
      </c>
      <c r="B38" s="401" t="s">
        <v>333</v>
      </c>
      <c r="C38" s="390">
        <v>1786</v>
      </c>
      <c r="D38" s="390">
        <v>4911</v>
      </c>
      <c r="E38" s="373">
        <v>2878</v>
      </c>
    </row>
    <row r="39" spans="1:5" s="546" customFormat="1" ht="12" customHeight="1" x14ac:dyDescent="0.2">
      <c r="A39" s="530" t="s">
        <v>64</v>
      </c>
      <c r="B39" s="401" t="s">
        <v>334</v>
      </c>
      <c r="C39" s="390">
        <v>2337</v>
      </c>
      <c r="D39" s="390">
        <v>2740</v>
      </c>
      <c r="E39" s="373">
        <v>2601</v>
      </c>
    </row>
    <row r="40" spans="1:5" s="546" customFormat="1" ht="12" customHeight="1" x14ac:dyDescent="0.2">
      <c r="A40" s="530" t="s">
        <v>123</v>
      </c>
      <c r="B40" s="401" t="s">
        <v>335</v>
      </c>
      <c r="C40" s="390"/>
      <c r="D40" s="390"/>
      <c r="E40" s="373"/>
    </row>
    <row r="41" spans="1:5" s="546" customFormat="1" ht="12" customHeight="1" x14ac:dyDescent="0.2">
      <c r="A41" s="530" t="s">
        <v>124</v>
      </c>
      <c r="B41" s="401" t="s">
        <v>336</v>
      </c>
      <c r="C41" s="390">
        <v>2550</v>
      </c>
      <c r="D41" s="390">
        <v>2550</v>
      </c>
      <c r="E41" s="373">
        <v>1645</v>
      </c>
    </row>
    <row r="42" spans="1:5" s="546" customFormat="1" ht="12" customHeight="1" x14ac:dyDescent="0.2">
      <c r="A42" s="530" t="s">
        <v>125</v>
      </c>
      <c r="B42" s="401" t="s">
        <v>337</v>
      </c>
      <c r="C42" s="390">
        <v>1427</v>
      </c>
      <c r="D42" s="390">
        <v>3755</v>
      </c>
      <c r="E42" s="373">
        <v>3348</v>
      </c>
    </row>
    <row r="43" spans="1:5" s="546" customFormat="1" ht="12" customHeight="1" x14ac:dyDescent="0.2">
      <c r="A43" s="530" t="s">
        <v>126</v>
      </c>
      <c r="B43" s="401" t="s">
        <v>338</v>
      </c>
      <c r="C43" s="390"/>
      <c r="D43" s="390"/>
      <c r="E43" s="373"/>
    </row>
    <row r="44" spans="1:5" s="546" customFormat="1" ht="12" customHeight="1" x14ac:dyDescent="0.2">
      <c r="A44" s="530" t="s">
        <v>127</v>
      </c>
      <c r="B44" s="401" t="s">
        <v>339</v>
      </c>
      <c r="C44" s="390"/>
      <c r="D44" s="390"/>
      <c r="E44" s="373">
        <v>25</v>
      </c>
    </row>
    <row r="45" spans="1:5" s="546" customFormat="1" ht="12" customHeight="1" x14ac:dyDescent="0.2">
      <c r="A45" s="530" t="s">
        <v>340</v>
      </c>
      <c r="B45" s="401" t="s">
        <v>341</v>
      </c>
      <c r="C45" s="393"/>
      <c r="D45" s="393"/>
      <c r="E45" s="376">
        <v>1</v>
      </c>
    </row>
    <row r="46" spans="1:5" s="519" customFormat="1" ht="12" customHeight="1" thickBot="1" x14ac:dyDescent="0.25">
      <c r="A46" s="531" t="s">
        <v>342</v>
      </c>
      <c r="B46" s="402" t="s">
        <v>343</v>
      </c>
      <c r="C46" s="394"/>
      <c r="D46" s="394"/>
      <c r="E46" s="377"/>
    </row>
    <row r="47" spans="1:5" s="546" customFormat="1" ht="12" customHeight="1" thickBot="1" x14ac:dyDescent="0.25">
      <c r="A47" s="362" t="s">
        <v>11</v>
      </c>
      <c r="B47" s="358" t="s">
        <v>344</v>
      </c>
      <c r="C47" s="389">
        <f>SUM(C48:C52)</f>
        <v>0</v>
      </c>
      <c r="D47" s="389">
        <f>SUM(D48:D52)</f>
        <v>0</v>
      </c>
      <c r="E47" s="372">
        <f>SUM(E48:E52)</f>
        <v>0</v>
      </c>
    </row>
    <row r="48" spans="1:5" s="546" customFormat="1" ht="12" customHeight="1" x14ac:dyDescent="0.2">
      <c r="A48" s="529" t="s">
        <v>65</v>
      </c>
      <c r="B48" s="400" t="s">
        <v>345</v>
      </c>
      <c r="C48" s="410"/>
      <c r="D48" s="410"/>
      <c r="E48" s="378"/>
    </row>
    <row r="49" spans="1:5" s="546" customFormat="1" ht="12" customHeight="1" x14ac:dyDescent="0.2">
      <c r="A49" s="530" t="s">
        <v>66</v>
      </c>
      <c r="B49" s="401" t="s">
        <v>346</v>
      </c>
      <c r="C49" s="393"/>
      <c r="D49" s="393"/>
      <c r="E49" s="376"/>
    </row>
    <row r="50" spans="1:5" s="546" customFormat="1" ht="12" customHeight="1" x14ac:dyDescent="0.2">
      <c r="A50" s="530" t="s">
        <v>347</v>
      </c>
      <c r="B50" s="401" t="s">
        <v>348</v>
      </c>
      <c r="C50" s="393"/>
      <c r="D50" s="393"/>
      <c r="E50" s="376"/>
    </row>
    <row r="51" spans="1:5" s="546" customFormat="1" ht="12" customHeight="1" x14ac:dyDescent="0.2">
      <c r="A51" s="530" t="s">
        <v>349</v>
      </c>
      <c r="B51" s="401" t="s">
        <v>350</v>
      </c>
      <c r="C51" s="393"/>
      <c r="D51" s="393"/>
      <c r="E51" s="376"/>
    </row>
    <row r="52" spans="1:5" s="546" customFormat="1" ht="12" customHeight="1" thickBot="1" x14ac:dyDescent="0.25">
      <c r="A52" s="531" t="s">
        <v>351</v>
      </c>
      <c r="B52" s="402" t="s">
        <v>352</v>
      </c>
      <c r="C52" s="394"/>
      <c r="D52" s="394"/>
      <c r="E52" s="377"/>
    </row>
    <row r="53" spans="1:5" s="546" customFormat="1" ht="12" customHeight="1" thickBot="1" x14ac:dyDescent="0.25">
      <c r="A53" s="362" t="s">
        <v>128</v>
      </c>
      <c r="B53" s="358" t="s">
        <v>353</v>
      </c>
      <c r="C53" s="389">
        <f>SUM(C54:C56)</f>
        <v>0</v>
      </c>
      <c r="D53" s="389">
        <f>SUM(D54:D56)</f>
        <v>0</v>
      </c>
      <c r="E53" s="372">
        <f>SUM(E54:E56)</f>
        <v>0</v>
      </c>
    </row>
    <row r="54" spans="1:5" s="519" customFormat="1" ht="12" customHeight="1" x14ac:dyDescent="0.2">
      <c r="A54" s="529" t="s">
        <v>67</v>
      </c>
      <c r="B54" s="400" t="s">
        <v>354</v>
      </c>
      <c r="C54" s="391"/>
      <c r="D54" s="391"/>
      <c r="E54" s="374"/>
    </row>
    <row r="55" spans="1:5" s="519" customFormat="1" ht="12" customHeight="1" x14ac:dyDescent="0.2">
      <c r="A55" s="530" t="s">
        <v>68</v>
      </c>
      <c r="B55" s="401" t="s">
        <v>355</v>
      </c>
      <c r="C55" s="390"/>
      <c r="D55" s="390"/>
      <c r="E55" s="373"/>
    </row>
    <row r="56" spans="1:5" s="519" customFormat="1" ht="12" customHeight="1" x14ac:dyDescent="0.2">
      <c r="A56" s="530" t="s">
        <v>356</v>
      </c>
      <c r="B56" s="401" t="s">
        <v>357</v>
      </c>
      <c r="C56" s="390"/>
      <c r="D56" s="390"/>
      <c r="E56" s="373"/>
    </row>
    <row r="57" spans="1:5" s="519" customFormat="1" ht="12" customHeight="1" thickBot="1" x14ac:dyDescent="0.25">
      <c r="A57" s="531" t="s">
        <v>358</v>
      </c>
      <c r="B57" s="402" t="s">
        <v>359</v>
      </c>
      <c r="C57" s="392"/>
      <c r="D57" s="392"/>
      <c r="E57" s="375"/>
    </row>
    <row r="58" spans="1:5" s="546" customFormat="1" ht="12" customHeight="1" thickBot="1" x14ac:dyDescent="0.25">
      <c r="A58" s="362" t="s">
        <v>13</v>
      </c>
      <c r="B58" s="379" t="s">
        <v>360</v>
      </c>
      <c r="C58" s="389">
        <f>SUM(C59:C61)</f>
        <v>0</v>
      </c>
      <c r="D58" s="389">
        <f>SUM(D59:D61)</f>
        <v>0</v>
      </c>
      <c r="E58" s="372">
        <f>SUM(E59:E61)</f>
        <v>0</v>
      </c>
    </row>
    <row r="59" spans="1:5" s="546" customFormat="1" ht="12" customHeight="1" x14ac:dyDescent="0.2">
      <c r="A59" s="529" t="s">
        <v>129</v>
      </c>
      <c r="B59" s="400" t="s">
        <v>361</v>
      </c>
      <c r="C59" s="393"/>
      <c r="D59" s="393"/>
      <c r="E59" s="376"/>
    </row>
    <row r="60" spans="1:5" s="546" customFormat="1" ht="12" customHeight="1" x14ac:dyDescent="0.2">
      <c r="A60" s="530" t="s">
        <v>130</v>
      </c>
      <c r="B60" s="401" t="s">
        <v>548</v>
      </c>
      <c r="C60" s="393"/>
      <c r="D60" s="393"/>
      <c r="E60" s="376"/>
    </row>
    <row r="61" spans="1:5" s="546" customFormat="1" ht="12" customHeight="1" x14ac:dyDescent="0.2">
      <c r="A61" s="530" t="s">
        <v>154</v>
      </c>
      <c r="B61" s="401" t="s">
        <v>363</v>
      </c>
      <c r="C61" s="393"/>
      <c r="D61" s="393"/>
      <c r="E61" s="376"/>
    </row>
    <row r="62" spans="1:5" s="546" customFormat="1" ht="12" customHeight="1" thickBot="1" x14ac:dyDescent="0.25">
      <c r="A62" s="531" t="s">
        <v>364</v>
      </c>
      <c r="B62" s="402" t="s">
        <v>365</v>
      </c>
      <c r="C62" s="393"/>
      <c r="D62" s="393"/>
      <c r="E62" s="376"/>
    </row>
    <row r="63" spans="1:5" s="546" customFormat="1" ht="12" customHeight="1" thickBot="1" x14ac:dyDescent="0.25">
      <c r="A63" s="362" t="s">
        <v>14</v>
      </c>
      <c r="B63" s="358" t="s">
        <v>366</v>
      </c>
      <c r="C63" s="395">
        <f>+C8+C15+C22+C29+C36+C47+C53+C58</f>
        <v>53122</v>
      </c>
      <c r="D63" s="395">
        <f>+D8+D15+D22+D29+D36+D47+D53+D58</f>
        <v>121050</v>
      </c>
      <c r="E63" s="408">
        <f>+E8+E15+E22+E29+E36+E47+E53+E58</f>
        <v>111668</v>
      </c>
    </row>
    <row r="64" spans="1:5" s="546" customFormat="1" ht="12" customHeight="1" thickBot="1" x14ac:dyDescent="0.2">
      <c r="A64" s="532" t="s">
        <v>546</v>
      </c>
      <c r="B64" s="379" t="s">
        <v>368</v>
      </c>
      <c r="C64" s="389">
        <f>SUM(C65:C67)</f>
        <v>0</v>
      </c>
      <c r="D64" s="389">
        <f>SUM(D65:D67)</f>
        <v>15985</v>
      </c>
      <c r="E64" s="372">
        <f>SUM(E65:E67)</f>
        <v>15985</v>
      </c>
    </row>
    <row r="65" spans="1:5" s="546" customFormat="1" ht="12" customHeight="1" x14ac:dyDescent="0.2">
      <c r="A65" s="529" t="s">
        <v>369</v>
      </c>
      <c r="B65" s="400" t="s">
        <v>370</v>
      </c>
      <c r="C65" s="393"/>
      <c r="D65" s="393"/>
      <c r="E65" s="376"/>
    </row>
    <row r="66" spans="1:5" s="546" customFormat="1" ht="12" customHeight="1" x14ac:dyDescent="0.2">
      <c r="A66" s="530" t="s">
        <v>371</v>
      </c>
      <c r="B66" s="401" t="s">
        <v>372</v>
      </c>
      <c r="C66" s="393"/>
      <c r="D66" s="393">
        <v>5990</v>
      </c>
      <c r="E66" s="376">
        <v>5990</v>
      </c>
    </row>
    <row r="67" spans="1:5" s="546" customFormat="1" ht="12" customHeight="1" thickBot="1" x14ac:dyDescent="0.25">
      <c r="A67" s="531" t="s">
        <v>373</v>
      </c>
      <c r="B67" s="525" t="s">
        <v>374</v>
      </c>
      <c r="C67" s="393"/>
      <c r="D67" s="393">
        <v>9995</v>
      </c>
      <c r="E67" s="376">
        <v>9995</v>
      </c>
    </row>
    <row r="68" spans="1:5" s="546" customFormat="1" ht="12" customHeight="1" thickBot="1" x14ac:dyDescent="0.2">
      <c r="A68" s="532" t="s">
        <v>375</v>
      </c>
      <c r="B68" s="379" t="s">
        <v>376</v>
      </c>
      <c r="C68" s="389">
        <f>SUM(C69:C72)</f>
        <v>0</v>
      </c>
      <c r="D68" s="389">
        <f>SUM(D69:D72)</f>
        <v>0</v>
      </c>
      <c r="E68" s="372">
        <f>SUM(E69:E72)</f>
        <v>0</v>
      </c>
    </row>
    <row r="69" spans="1:5" s="546" customFormat="1" ht="12" customHeight="1" x14ac:dyDescent="0.2">
      <c r="A69" s="529" t="s">
        <v>106</v>
      </c>
      <c r="B69" s="400" t="s">
        <v>377</v>
      </c>
      <c r="C69" s="393"/>
      <c r="D69" s="393"/>
      <c r="E69" s="376"/>
    </row>
    <row r="70" spans="1:5" s="546" customFormat="1" ht="12" customHeight="1" x14ac:dyDescent="0.2">
      <c r="A70" s="530" t="s">
        <v>107</v>
      </c>
      <c r="B70" s="401" t="s">
        <v>378</v>
      </c>
      <c r="C70" s="393"/>
      <c r="D70" s="393"/>
      <c r="E70" s="376"/>
    </row>
    <row r="71" spans="1:5" s="546" customFormat="1" ht="12" customHeight="1" x14ac:dyDescent="0.2">
      <c r="A71" s="530" t="s">
        <v>379</v>
      </c>
      <c r="B71" s="401" t="s">
        <v>380</v>
      </c>
      <c r="C71" s="393"/>
      <c r="D71" s="393"/>
      <c r="E71" s="376"/>
    </row>
    <row r="72" spans="1:5" s="546" customFormat="1" ht="12" customHeight="1" thickBot="1" x14ac:dyDescent="0.25">
      <c r="A72" s="531" t="s">
        <v>381</v>
      </c>
      <c r="B72" s="402" t="s">
        <v>382</v>
      </c>
      <c r="C72" s="393"/>
      <c r="D72" s="393"/>
      <c r="E72" s="376"/>
    </row>
    <row r="73" spans="1:5" s="546" customFormat="1" ht="12" customHeight="1" thickBot="1" x14ac:dyDescent="0.2">
      <c r="A73" s="532" t="s">
        <v>383</v>
      </c>
      <c r="B73" s="379" t="s">
        <v>384</v>
      </c>
      <c r="C73" s="389">
        <f>SUM(C74:C75)</f>
        <v>6878</v>
      </c>
      <c r="D73" s="389">
        <f>SUM(D74:D75)</f>
        <v>1680</v>
      </c>
      <c r="E73" s="372">
        <f>SUM(E74:E75)</f>
        <v>1680</v>
      </c>
    </row>
    <row r="74" spans="1:5" s="546" customFormat="1" ht="12" customHeight="1" x14ac:dyDescent="0.2">
      <c r="A74" s="529" t="s">
        <v>385</v>
      </c>
      <c r="B74" s="400" t="s">
        <v>386</v>
      </c>
      <c r="C74" s="393">
        <v>6878</v>
      </c>
      <c r="D74" s="393">
        <v>1680</v>
      </c>
      <c r="E74" s="376">
        <v>1680</v>
      </c>
    </row>
    <row r="75" spans="1:5" s="546" customFormat="1" ht="12" customHeight="1" thickBot="1" x14ac:dyDescent="0.25">
      <c r="A75" s="531" t="s">
        <v>387</v>
      </c>
      <c r="B75" s="402" t="s">
        <v>388</v>
      </c>
      <c r="C75" s="393"/>
      <c r="D75" s="393"/>
      <c r="E75" s="376"/>
    </row>
    <row r="76" spans="1:5" s="546" customFormat="1" ht="12" customHeight="1" thickBot="1" x14ac:dyDescent="0.2">
      <c r="A76" s="532" t="s">
        <v>389</v>
      </c>
      <c r="B76" s="379" t="s">
        <v>390</v>
      </c>
      <c r="C76" s="389">
        <f>SUM(C77:C79)</f>
        <v>0</v>
      </c>
      <c r="D76" s="389">
        <f>SUM(D77:D79)</f>
        <v>0</v>
      </c>
      <c r="E76" s="372">
        <f>SUM(E77:E79)</f>
        <v>602</v>
      </c>
    </row>
    <row r="77" spans="1:5" s="546" customFormat="1" ht="12" customHeight="1" x14ac:dyDescent="0.2">
      <c r="A77" s="529" t="s">
        <v>391</v>
      </c>
      <c r="B77" s="400" t="s">
        <v>392</v>
      </c>
      <c r="C77" s="393"/>
      <c r="D77" s="393"/>
      <c r="E77" s="376">
        <v>602</v>
      </c>
    </row>
    <row r="78" spans="1:5" s="546" customFormat="1" ht="12" customHeight="1" x14ac:dyDescent="0.2">
      <c r="A78" s="530" t="s">
        <v>393</v>
      </c>
      <c r="B78" s="401" t="s">
        <v>394</v>
      </c>
      <c r="C78" s="393"/>
      <c r="D78" s="393"/>
      <c r="E78" s="376"/>
    </row>
    <row r="79" spans="1:5" s="546" customFormat="1" ht="12" customHeight="1" thickBot="1" x14ac:dyDescent="0.25">
      <c r="A79" s="531" t="s">
        <v>395</v>
      </c>
      <c r="B79" s="402" t="s">
        <v>396</v>
      </c>
      <c r="C79" s="393"/>
      <c r="D79" s="393"/>
      <c r="E79" s="376"/>
    </row>
    <row r="80" spans="1:5" s="546" customFormat="1" ht="12" customHeight="1" thickBot="1" x14ac:dyDescent="0.2">
      <c r="A80" s="532" t="s">
        <v>397</v>
      </c>
      <c r="B80" s="379" t="s">
        <v>398</v>
      </c>
      <c r="C80" s="389">
        <f>SUM(C81:C84)</f>
        <v>0</v>
      </c>
      <c r="D80" s="389">
        <f>SUM(D81:D84)</f>
        <v>0</v>
      </c>
      <c r="E80" s="372">
        <f>SUM(E81:E84)</f>
        <v>0</v>
      </c>
    </row>
    <row r="81" spans="1:5" s="546" customFormat="1" ht="12" customHeight="1" x14ac:dyDescent="0.2">
      <c r="A81" s="533" t="s">
        <v>399</v>
      </c>
      <c r="B81" s="400" t="s">
        <v>400</v>
      </c>
      <c r="C81" s="393"/>
      <c r="D81" s="393"/>
      <c r="E81" s="376"/>
    </row>
    <row r="82" spans="1:5" s="546" customFormat="1" ht="12" customHeight="1" x14ac:dyDescent="0.2">
      <c r="A82" s="534" t="s">
        <v>401</v>
      </c>
      <c r="B82" s="401" t="s">
        <v>402</v>
      </c>
      <c r="C82" s="393"/>
      <c r="D82" s="393"/>
      <c r="E82" s="376"/>
    </row>
    <row r="83" spans="1:5" s="546" customFormat="1" ht="12" customHeight="1" x14ac:dyDescent="0.2">
      <c r="A83" s="534" t="s">
        <v>403</v>
      </c>
      <c r="B83" s="401" t="s">
        <v>404</v>
      </c>
      <c r="C83" s="393"/>
      <c r="D83" s="393"/>
      <c r="E83" s="376"/>
    </row>
    <row r="84" spans="1:5" s="546" customFormat="1" ht="12" customHeight="1" thickBot="1" x14ac:dyDescent="0.25">
      <c r="A84" s="535" t="s">
        <v>405</v>
      </c>
      <c r="B84" s="402" t="s">
        <v>406</v>
      </c>
      <c r="C84" s="393"/>
      <c r="D84" s="393"/>
      <c r="E84" s="376"/>
    </row>
    <row r="85" spans="1:5" s="546" customFormat="1" ht="12" customHeight="1" thickBot="1" x14ac:dyDescent="0.2">
      <c r="A85" s="532" t="s">
        <v>407</v>
      </c>
      <c r="B85" s="379" t="s">
        <v>408</v>
      </c>
      <c r="C85" s="414"/>
      <c r="D85" s="414"/>
      <c r="E85" s="415"/>
    </row>
    <row r="86" spans="1:5" s="546" customFormat="1" ht="12" customHeight="1" thickBot="1" x14ac:dyDescent="0.2">
      <c r="A86" s="532" t="s">
        <v>409</v>
      </c>
      <c r="B86" s="526" t="s">
        <v>410</v>
      </c>
      <c r="C86" s="395">
        <f>+C64+C68+C73+C76+C80+C85</f>
        <v>6878</v>
      </c>
      <c r="D86" s="395">
        <f>+D64+D68+D73+D76+D80+D85</f>
        <v>17665</v>
      </c>
      <c r="E86" s="408">
        <f>+E64+E68+E73+E76+E80+E85</f>
        <v>18267</v>
      </c>
    </row>
    <row r="87" spans="1:5" s="546" customFormat="1" ht="12" customHeight="1" thickBot="1" x14ac:dyDescent="0.2">
      <c r="A87" s="536" t="s">
        <v>411</v>
      </c>
      <c r="B87" s="527" t="s">
        <v>547</v>
      </c>
      <c r="C87" s="395">
        <f>+C63+C86</f>
        <v>60000</v>
      </c>
      <c r="D87" s="395">
        <f>+D63+D86</f>
        <v>138715</v>
      </c>
      <c r="E87" s="408">
        <f>+E63+E86</f>
        <v>129935</v>
      </c>
    </row>
    <row r="88" spans="1:5" s="546" customFormat="1" ht="15" customHeight="1" x14ac:dyDescent="0.2">
      <c r="A88" s="501"/>
      <c r="B88" s="502"/>
      <c r="C88" s="517"/>
      <c r="D88" s="517"/>
      <c r="E88" s="517"/>
    </row>
    <row r="89" spans="1:5" ht="13.5" thickBot="1" x14ac:dyDescent="0.25">
      <c r="A89" s="503"/>
      <c r="B89" s="504"/>
      <c r="C89" s="518"/>
      <c r="D89" s="518"/>
      <c r="E89" s="518"/>
    </row>
    <row r="90" spans="1:5" s="545" customFormat="1" ht="16.5" customHeight="1" thickBot="1" x14ac:dyDescent="0.25">
      <c r="A90" s="645" t="s">
        <v>43</v>
      </c>
      <c r="B90" s="646"/>
      <c r="C90" s="646"/>
      <c r="D90" s="646"/>
      <c r="E90" s="647"/>
    </row>
    <row r="91" spans="1:5" s="320" customFormat="1" ht="12" customHeight="1" thickBot="1" x14ac:dyDescent="0.25">
      <c r="A91" s="524" t="s">
        <v>6</v>
      </c>
      <c r="B91" s="361" t="s">
        <v>419</v>
      </c>
      <c r="C91" s="508">
        <f>SUM(C92:C96)</f>
        <v>60000</v>
      </c>
      <c r="D91" s="508">
        <f>SUM(D92:D96)</f>
        <v>91232</v>
      </c>
      <c r="E91" s="508">
        <f>SUM(E92:E96)</f>
        <v>78946</v>
      </c>
    </row>
    <row r="92" spans="1:5" ht="12" customHeight="1" x14ac:dyDescent="0.2">
      <c r="A92" s="537" t="s">
        <v>69</v>
      </c>
      <c r="B92" s="347" t="s">
        <v>36</v>
      </c>
      <c r="C92" s="98">
        <v>28769</v>
      </c>
      <c r="D92" s="98">
        <v>43618</v>
      </c>
      <c r="E92" s="342">
        <v>38189</v>
      </c>
    </row>
    <row r="93" spans="1:5" ht="12" customHeight="1" x14ac:dyDescent="0.2">
      <c r="A93" s="530" t="s">
        <v>70</v>
      </c>
      <c r="B93" s="345" t="s">
        <v>131</v>
      </c>
      <c r="C93" s="390">
        <v>5733</v>
      </c>
      <c r="D93" s="390">
        <v>6837</v>
      </c>
      <c r="E93" s="373">
        <v>6735</v>
      </c>
    </row>
    <row r="94" spans="1:5" ht="12" customHeight="1" x14ac:dyDescent="0.2">
      <c r="A94" s="530" t="s">
        <v>71</v>
      </c>
      <c r="B94" s="345" t="s">
        <v>98</v>
      </c>
      <c r="C94" s="392">
        <v>18358</v>
      </c>
      <c r="D94" s="392">
        <v>27621</v>
      </c>
      <c r="E94" s="375">
        <v>23337</v>
      </c>
    </row>
    <row r="95" spans="1:5" ht="12" customHeight="1" x14ac:dyDescent="0.2">
      <c r="A95" s="530" t="s">
        <v>72</v>
      </c>
      <c r="B95" s="348" t="s">
        <v>132</v>
      </c>
      <c r="C95" s="392">
        <v>6801</v>
      </c>
      <c r="D95" s="392">
        <v>5247</v>
      </c>
      <c r="E95" s="375">
        <v>2788</v>
      </c>
    </row>
    <row r="96" spans="1:5" ht="12" customHeight="1" x14ac:dyDescent="0.2">
      <c r="A96" s="530" t="s">
        <v>81</v>
      </c>
      <c r="B96" s="356" t="s">
        <v>133</v>
      </c>
      <c r="C96" s="392">
        <v>339</v>
      </c>
      <c r="D96" s="392">
        <v>7909</v>
      </c>
      <c r="E96" s="375">
        <v>7897</v>
      </c>
    </row>
    <row r="97" spans="1:5" ht="12" customHeight="1" x14ac:dyDescent="0.2">
      <c r="A97" s="530" t="s">
        <v>73</v>
      </c>
      <c r="B97" s="345" t="s">
        <v>420</v>
      </c>
      <c r="C97" s="392"/>
      <c r="D97" s="392">
        <v>82</v>
      </c>
      <c r="E97" s="375">
        <v>82</v>
      </c>
    </row>
    <row r="98" spans="1:5" ht="12" customHeight="1" x14ac:dyDescent="0.2">
      <c r="A98" s="530" t="s">
        <v>74</v>
      </c>
      <c r="B98" s="368" t="s">
        <v>421</v>
      </c>
      <c r="C98" s="392"/>
      <c r="D98" s="392"/>
      <c r="E98" s="375"/>
    </row>
    <row r="99" spans="1:5" ht="12" customHeight="1" x14ac:dyDescent="0.2">
      <c r="A99" s="530" t="s">
        <v>82</v>
      </c>
      <c r="B99" s="369" t="s">
        <v>422</v>
      </c>
      <c r="C99" s="392"/>
      <c r="D99" s="392"/>
      <c r="E99" s="375"/>
    </row>
    <row r="100" spans="1:5" ht="12" customHeight="1" x14ac:dyDescent="0.2">
      <c r="A100" s="530" t="s">
        <v>83</v>
      </c>
      <c r="B100" s="369" t="s">
        <v>423</v>
      </c>
      <c r="C100" s="392">
        <v>65</v>
      </c>
      <c r="D100" s="392">
        <v>159</v>
      </c>
      <c r="E100" s="375">
        <v>159</v>
      </c>
    </row>
    <row r="101" spans="1:5" ht="12" customHeight="1" x14ac:dyDescent="0.2">
      <c r="A101" s="530" t="s">
        <v>84</v>
      </c>
      <c r="B101" s="368" t="s">
        <v>424</v>
      </c>
      <c r="C101" s="392"/>
      <c r="D101" s="392"/>
      <c r="E101" s="375"/>
    </row>
    <row r="102" spans="1:5" ht="12" customHeight="1" x14ac:dyDescent="0.2">
      <c r="A102" s="530" t="s">
        <v>85</v>
      </c>
      <c r="B102" s="368" t="s">
        <v>425</v>
      </c>
      <c r="C102" s="392"/>
      <c r="D102" s="392"/>
      <c r="E102" s="375"/>
    </row>
    <row r="103" spans="1:5" ht="12" customHeight="1" x14ac:dyDescent="0.2">
      <c r="A103" s="530" t="s">
        <v>87</v>
      </c>
      <c r="B103" s="369" t="s">
        <v>426</v>
      </c>
      <c r="C103" s="392"/>
      <c r="D103" s="392"/>
      <c r="E103" s="375"/>
    </row>
    <row r="104" spans="1:5" ht="12" customHeight="1" x14ac:dyDescent="0.2">
      <c r="A104" s="538" t="s">
        <v>134</v>
      </c>
      <c r="B104" s="370" t="s">
        <v>427</v>
      </c>
      <c r="C104" s="392"/>
      <c r="D104" s="392"/>
      <c r="E104" s="375"/>
    </row>
    <row r="105" spans="1:5" ht="12" customHeight="1" x14ac:dyDescent="0.2">
      <c r="A105" s="530" t="s">
        <v>428</v>
      </c>
      <c r="B105" s="370" t="s">
        <v>429</v>
      </c>
      <c r="C105" s="392"/>
      <c r="D105" s="392"/>
      <c r="E105" s="375"/>
    </row>
    <row r="106" spans="1:5" s="320" customFormat="1" ht="12" customHeight="1" thickBot="1" x14ac:dyDescent="0.25">
      <c r="A106" s="539" t="s">
        <v>430</v>
      </c>
      <c r="B106" s="371" t="s">
        <v>431</v>
      </c>
      <c r="C106" s="99">
        <v>274</v>
      </c>
      <c r="D106" s="99">
        <v>7668</v>
      </c>
      <c r="E106" s="336">
        <v>7656</v>
      </c>
    </row>
    <row r="107" spans="1:5" ht="12" customHeight="1" thickBot="1" x14ac:dyDescent="0.25">
      <c r="A107" s="362" t="s">
        <v>7</v>
      </c>
      <c r="B107" s="360" t="s">
        <v>432</v>
      </c>
      <c r="C107" s="383">
        <f>+C108+C110+C112</f>
        <v>0</v>
      </c>
      <c r="D107" s="383">
        <f>+D108+D110+D112</f>
        <v>31320</v>
      </c>
      <c r="E107" s="383">
        <f>+E108+E110+E112</f>
        <v>31320</v>
      </c>
    </row>
    <row r="108" spans="1:5" ht="12" customHeight="1" x14ac:dyDescent="0.2">
      <c r="A108" s="529" t="s">
        <v>75</v>
      </c>
      <c r="B108" s="345" t="s">
        <v>152</v>
      </c>
      <c r="C108" s="511"/>
      <c r="D108" s="511">
        <v>13513</v>
      </c>
      <c r="E108" s="511">
        <v>13513</v>
      </c>
    </row>
    <row r="109" spans="1:5" ht="12" customHeight="1" x14ac:dyDescent="0.2">
      <c r="A109" s="529" t="s">
        <v>76</v>
      </c>
      <c r="B109" s="349" t="s">
        <v>433</v>
      </c>
      <c r="C109" s="511"/>
      <c r="D109" s="511"/>
      <c r="E109" s="511"/>
    </row>
    <row r="110" spans="1:5" ht="12" customHeight="1" x14ac:dyDescent="0.2">
      <c r="A110" s="529" t="s">
        <v>77</v>
      </c>
      <c r="B110" s="349" t="s">
        <v>135</v>
      </c>
      <c r="C110" s="510"/>
      <c r="D110" s="510">
        <v>17807</v>
      </c>
      <c r="E110" s="510">
        <v>17807</v>
      </c>
    </row>
    <row r="111" spans="1:5" ht="12" customHeight="1" x14ac:dyDescent="0.2">
      <c r="A111" s="529" t="s">
        <v>78</v>
      </c>
      <c r="B111" s="349" t="s">
        <v>434</v>
      </c>
      <c r="C111" s="373"/>
      <c r="D111" s="373"/>
      <c r="E111" s="373"/>
    </row>
    <row r="112" spans="1:5" ht="12" customHeight="1" x14ac:dyDescent="0.2">
      <c r="A112" s="529" t="s">
        <v>79</v>
      </c>
      <c r="B112" s="381" t="s">
        <v>155</v>
      </c>
      <c r="C112" s="373"/>
      <c r="D112" s="373"/>
      <c r="E112" s="373"/>
    </row>
    <row r="113" spans="1:5" ht="12" customHeight="1" x14ac:dyDescent="0.2">
      <c r="A113" s="529" t="s">
        <v>86</v>
      </c>
      <c r="B113" s="380" t="s">
        <v>435</v>
      </c>
      <c r="C113" s="373"/>
      <c r="D113" s="373"/>
      <c r="E113" s="373"/>
    </row>
    <row r="114" spans="1:5" ht="12" customHeight="1" x14ac:dyDescent="0.2">
      <c r="A114" s="529" t="s">
        <v>88</v>
      </c>
      <c r="B114" s="396" t="s">
        <v>436</v>
      </c>
      <c r="C114" s="373"/>
      <c r="D114" s="373"/>
      <c r="E114" s="373"/>
    </row>
    <row r="115" spans="1:5" ht="12" customHeight="1" x14ac:dyDescent="0.2">
      <c r="A115" s="529" t="s">
        <v>136</v>
      </c>
      <c r="B115" s="369" t="s">
        <v>423</v>
      </c>
      <c r="C115" s="373"/>
      <c r="D115" s="373"/>
      <c r="E115" s="373"/>
    </row>
    <row r="116" spans="1:5" ht="12" customHeight="1" x14ac:dyDescent="0.2">
      <c r="A116" s="529" t="s">
        <v>137</v>
      </c>
      <c r="B116" s="369" t="s">
        <v>437</v>
      </c>
      <c r="C116" s="373"/>
      <c r="D116" s="373"/>
      <c r="E116" s="373"/>
    </row>
    <row r="117" spans="1:5" ht="12" customHeight="1" x14ac:dyDescent="0.2">
      <c r="A117" s="529" t="s">
        <v>138</v>
      </c>
      <c r="B117" s="369" t="s">
        <v>438</v>
      </c>
      <c r="C117" s="373"/>
      <c r="D117" s="373"/>
      <c r="E117" s="373"/>
    </row>
    <row r="118" spans="1:5" ht="12" customHeight="1" x14ac:dyDescent="0.2">
      <c r="A118" s="529" t="s">
        <v>439</v>
      </c>
      <c r="B118" s="369" t="s">
        <v>426</v>
      </c>
      <c r="C118" s="373"/>
      <c r="D118" s="373"/>
      <c r="E118" s="373"/>
    </row>
    <row r="119" spans="1:5" ht="12" customHeight="1" x14ac:dyDescent="0.2">
      <c r="A119" s="529" t="s">
        <v>440</v>
      </c>
      <c r="B119" s="369" t="s">
        <v>441</v>
      </c>
      <c r="C119" s="373"/>
      <c r="D119" s="373"/>
      <c r="E119" s="373"/>
    </row>
    <row r="120" spans="1:5" ht="12" customHeight="1" thickBot="1" x14ac:dyDescent="0.25">
      <c r="A120" s="538" t="s">
        <v>442</v>
      </c>
      <c r="B120" s="369" t="s">
        <v>443</v>
      </c>
      <c r="C120" s="375"/>
      <c r="D120" s="375"/>
      <c r="E120" s="375"/>
    </row>
    <row r="121" spans="1:5" ht="12" customHeight="1" thickBot="1" x14ac:dyDescent="0.25">
      <c r="A121" s="362" t="s">
        <v>8</v>
      </c>
      <c r="B121" s="365" t="s">
        <v>444</v>
      </c>
      <c r="C121" s="383">
        <f>+C122+C123</f>
        <v>0</v>
      </c>
      <c r="D121" s="383">
        <f>+D122+D123</f>
        <v>0</v>
      </c>
      <c r="E121" s="383">
        <f>+E122+E123</f>
        <v>0</v>
      </c>
    </row>
    <row r="122" spans="1:5" ht="12" customHeight="1" x14ac:dyDescent="0.2">
      <c r="A122" s="529" t="s">
        <v>58</v>
      </c>
      <c r="B122" s="346" t="s">
        <v>44</v>
      </c>
      <c r="C122" s="511"/>
      <c r="D122" s="511"/>
      <c r="E122" s="511"/>
    </row>
    <row r="123" spans="1:5" ht="12" customHeight="1" thickBot="1" x14ac:dyDescent="0.25">
      <c r="A123" s="531" t="s">
        <v>59</v>
      </c>
      <c r="B123" s="349" t="s">
        <v>45</v>
      </c>
      <c r="C123" s="512"/>
      <c r="D123" s="512"/>
      <c r="E123" s="512"/>
    </row>
    <row r="124" spans="1:5" ht="12" customHeight="1" thickBot="1" x14ac:dyDescent="0.25">
      <c r="A124" s="362" t="s">
        <v>9</v>
      </c>
      <c r="B124" s="365" t="s">
        <v>445</v>
      </c>
      <c r="C124" s="383">
        <f>+C91+C107+C121</f>
        <v>60000</v>
      </c>
      <c r="D124" s="383">
        <f>+D91+D107+D121</f>
        <v>122552</v>
      </c>
      <c r="E124" s="383">
        <f>+E91+E107+E121</f>
        <v>110266</v>
      </c>
    </row>
    <row r="125" spans="1:5" ht="12" customHeight="1" thickBot="1" x14ac:dyDescent="0.25">
      <c r="A125" s="362" t="s">
        <v>10</v>
      </c>
      <c r="B125" s="365" t="s">
        <v>549</v>
      </c>
      <c r="C125" s="383">
        <f>+C126+C127+C128</f>
        <v>0</v>
      </c>
      <c r="D125" s="383">
        <f>+D126+D127+D128</f>
        <v>15985</v>
      </c>
      <c r="E125" s="383">
        <f>+E126+E127+E128</f>
        <v>15985</v>
      </c>
    </row>
    <row r="126" spans="1:5" ht="12" customHeight="1" x14ac:dyDescent="0.2">
      <c r="A126" s="529" t="s">
        <v>62</v>
      </c>
      <c r="B126" s="346" t="s">
        <v>447</v>
      </c>
      <c r="C126" s="373"/>
      <c r="D126" s="373"/>
      <c r="E126" s="373"/>
    </row>
    <row r="127" spans="1:5" ht="12" customHeight="1" x14ac:dyDescent="0.2">
      <c r="A127" s="529" t="s">
        <v>63</v>
      </c>
      <c r="B127" s="346" t="s">
        <v>448</v>
      </c>
      <c r="C127" s="373"/>
      <c r="D127" s="373">
        <v>5990</v>
      </c>
      <c r="E127" s="373">
        <v>5990</v>
      </c>
    </row>
    <row r="128" spans="1:5" ht="12" customHeight="1" thickBot="1" x14ac:dyDescent="0.25">
      <c r="A128" s="538" t="s">
        <v>64</v>
      </c>
      <c r="B128" s="344" t="s">
        <v>449</v>
      </c>
      <c r="C128" s="373"/>
      <c r="D128" s="373">
        <v>9995</v>
      </c>
      <c r="E128" s="373">
        <v>9995</v>
      </c>
    </row>
    <row r="129" spans="1:11" ht="12" customHeight="1" thickBot="1" x14ac:dyDescent="0.25">
      <c r="A129" s="362" t="s">
        <v>11</v>
      </c>
      <c r="B129" s="365" t="s">
        <v>450</v>
      </c>
      <c r="C129" s="383">
        <f>+C130+C131+C132+C133</f>
        <v>0</v>
      </c>
      <c r="D129" s="383">
        <f>+D130+D131+D132+D133</f>
        <v>0</v>
      </c>
      <c r="E129" s="383">
        <f>+E130+E131+E132+E133</f>
        <v>0</v>
      </c>
    </row>
    <row r="130" spans="1:11" ht="12" customHeight="1" x14ac:dyDescent="0.2">
      <c r="A130" s="529" t="s">
        <v>65</v>
      </c>
      <c r="B130" s="346" t="s">
        <v>451</v>
      </c>
      <c r="C130" s="373"/>
      <c r="D130" s="373"/>
      <c r="E130" s="373"/>
    </row>
    <row r="131" spans="1:11" ht="12" customHeight="1" x14ac:dyDescent="0.2">
      <c r="A131" s="529" t="s">
        <v>66</v>
      </c>
      <c r="B131" s="346" t="s">
        <v>452</v>
      </c>
      <c r="C131" s="373"/>
      <c r="D131" s="373"/>
      <c r="E131" s="373"/>
    </row>
    <row r="132" spans="1:11" ht="12" customHeight="1" x14ac:dyDescent="0.2">
      <c r="A132" s="529" t="s">
        <v>347</v>
      </c>
      <c r="B132" s="346" t="s">
        <v>453</v>
      </c>
      <c r="C132" s="373"/>
      <c r="D132" s="373"/>
      <c r="E132" s="373"/>
    </row>
    <row r="133" spans="1:11" s="320" customFormat="1" ht="12" customHeight="1" thickBot="1" x14ac:dyDescent="0.25">
      <c r="A133" s="538" t="s">
        <v>349</v>
      </c>
      <c r="B133" s="344" t="s">
        <v>454</v>
      </c>
      <c r="C133" s="373"/>
      <c r="D133" s="373"/>
      <c r="E133" s="373"/>
    </row>
    <row r="134" spans="1:11" ht="13.5" thickBot="1" x14ac:dyDescent="0.25">
      <c r="A134" s="362" t="s">
        <v>12</v>
      </c>
      <c r="B134" s="365" t="s">
        <v>635</v>
      </c>
      <c r="C134" s="513">
        <f>+C135+C136+C138+C139+C137</f>
        <v>0</v>
      </c>
      <c r="D134" s="513">
        <f>+D135+D136+D138+D139+D137</f>
        <v>178</v>
      </c>
      <c r="E134" s="513">
        <f>+E135+E136+E138+E139+E137</f>
        <v>178</v>
      </c>
      <c r="K134" s="492"/>
    </row>
    <row r="135" spans="1:11" x14ac:dyDescent="0.2">
      <c r="A135" s="529" t="s">
        <v>67</v>
      </c>
      <c r="B135" s="346" t="s">
        <v>456</v>
      </c>
      <c r="C135" s="373"/>
      <c r="D135" s="373"/>
      <c r="E135" s="373"/>
    </row>
    <row r="136" spans="1:11" ht="12" customHeight="1" x14ac:dyDescent="0.2">
      <c r="A136" s="529" t="s">
        <v>68</v>
      </c>
      <c r="B136" s="346" t="s">
        <v>457</v>
      </c>
      <c r="C136" s="373"/>
      <c r="D136" s="373">
        <v>178</v>
      </c>
      <c r="E136" s="373">
        <v>178</v>
      </c>
    </row>
    <row r="137" spans="1:11" ht="12" customHeight="1" x14ac:dyDescent="0.2">
      <c r="A137" s="529" t="s">
        <v>356</v>
      </c>
      <c r="B137" s="346" t="s">
        <v>634</v>
      </c>
      <c r="C137" s="373"/>
      <c r="D137" s="373"/>
      <c r="E137" s="373"/>
    </row>
    <row r="138" spans="1:11" s="320" customFormat="1" ht="12" customHeight="1" x14ac:dyDescent="0.2">
      <c r="A138" s="529" t="s">
        <v>358</v>
      </c>
      <c r="B138" s="346" t="s">
        <v>458</v>
      </c>
      <c r="C138" s="373"/>
      <c r="D138" s="373"/>
      <c r="E138" s="373"/>
    </row>
    <row r="139" spans="1:11" s="320" customFormat="1" ht="12" customHeight="1" thickBot="1" x14ac:dyDescent="0.25">
      <c r="A139" s="538" t="s">
        <v>633</v>
      </c>
      <c r="B139" s="344" t="s">
        <v>459</v>
      </c>
      <c r="C139" s="373"/>
      <c r="D139" s="373"/>
      <c r="E139" s="373"/>
    </row>
    <row r="140" spans="1:11" s="320" customFormat="1" ht="12" customHeight="1" thickBot="1" x14ac:dyDescent="0.25">
      <c r="A140" s="362" t="s">
        <v>13</v>
      </c>
      <c r="B140" s="365" t="s">
        <v>550</v>
      </c>
      <c r="C140" s="515">
        <f>+C141+C142+C143+C144</f>
        <v>0</v>
      </c>
      <c r="D140" s="515">
        <f>+D141+D142+D143+D144</f>
        <v>0</v>
      </c>
      <c r="E140" s="515">
        <f>+E141+E142+E143+E144</f>
        <v>0</v>
      </c>
    </row>
    <row r="141" spans="1:11" s="320" customFormat="1" ht="12" customHeight="1" x14ac:dyDescent="0.2">
      <c r="A141" s="529" t="s">
        <v>129</v>
      </c>
      <c r="B141" s="346" t="s">
        <v>461</v>
      </c>
      <c r="C141" s="373"/>
      <c r="D141" s="373"/>
      <c r="E141" s="373"/>
    </row>
    <row r="142" spans="1:11" s="320" customFormat="1" ht="12" customHeight="1" x14ac:dyDescent="0.2">
      <c r="A142" s="529" t="s">
        <v>130</v>
      </c>
      <c r="B142" s="346" t="s">
        <v>462</v>
      </c>
      <c r="C142" s="373"/>
      <c r="D142" s="373"/>
      <c r="E142" s="373"/>
    </row>
    <row r="143" spans="1:11" s="320" customFormat="1" ht="12" customHeight="1" x14ac:dyDescent="0.2">
      <c r="A143" s="529" t="s">
        <v>154</v>
      </c>
      <c r="B143" s="346" t="s">
        <v>463</v>
      </c>
      <c r="C143" s="373"/>
      <c r="D143" s="373"/>
      <c r="E143" s="373"/>
    </row>
    <row r="144" spans="1:11" ht="12.75" customHeight="1" thickBot="1" x14ac:dyDescent="0.25">
      <c r="A144" s="529" t="s">
        <v>364</v>
      </c>
      <c r="B144" s="346" t="s">
        <v>464</v>
      </c>
      <c r="C144" s="373"/>
      <c r="D144" s="373"/>
      <c r="E144" s="373"/>
    </row>
    <row r="145" spans="1:5" ht="12" customHeight="1" thickBot="1" x14ac:dyDescent="0.25">
      <c r="A145" s="362" t="s">
        <v>14</v>
      </c>
      <c r="B145" s="365" t="s">
        <v>465</v>
      </c>
      <c r="C145" s="528">
        <f>+C125+C129+C134+C140</f>
        <v>0</v>
      </c>
      <c r="D145" s="528">
        <f>+D125+D129+D134+D140</f>
        <v>16163</v>
      </c>
      <c r="E145" s="528">
        <f>+E125+E129+E134+E140</f>
        <v>16163</v>
      </c>
    </row>
    <row r="146" spans="1:5" ht="15" customHeight="1" thickBot="1" x14ac:dyDescent="0.25">
      <c r="A146" s="540" t="s">
        <v>15</v>
      </c>
      <c r="B146" s="385" t="s">
        <v>466</v>
      </c>
      <c r="C146" s="528">
        <f>+C124+C145</f>
        <v>60000</v>
      </c>
      <c r="D146" s="528">
        <f>+D124+D145</f>
        <v>138715</v>
      </c>
      <c r="E146" s="528">
        <f>+E124+E145</f>
        <v>126429</v>
      </c>
    </row>
    <row r="147" spans="1:5" ht="13.5" thickBot="1" x14ac:dyDescent="0.25">
      <c r="A147" s="42"/>
      <c r="B147" s="43"/>
      <c r="C147" s="44"/>
      <c r="D147" s="44"/>
      <c r="E147" s="44"/>
    </row>
    <row r="148" spans="1:5" ht="15" customHeight="1" thickBot="1" x14ac:dyDescent="0.25">
      <c r="A148" s="600" t="s">
        <v>693</v>
      </c>
      <c r="B148" s="601"/>
      <c r="C148" s="110"/>
      <c r="D148" s="111"/>
      <c r="E148" s="108"/>
    </row>
    <row r="149" spans="1:5" ht="14.25" customHeight="1" thickBot="1" x14ac:dyDescent="0.25">
      <c r="A149" s="602" t="s">
        <v>692</v>
      </c>
      <c r="B149" s="603"/>
      <c r="C149" s="110"/>
      <c r="D149" s="111"/>
      <c r="E149" s="108"/>
    </row>
  </sheetData>
  <sheetProtection formatCells="0"/>
  <mergeCells count="4">
    <mergeCell ref="B2:D2"/>
    <mergeCell ref="B3:D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49"/>
  <sheetViews>
    <sheetView view="pageLayout" zoomScaleNormal="100" zoomScaleSheetLayoutView="100" workbookViewId="0">
      <selection activeCell="E1" sqref="E1"/>
    </sheetView>
  </sheetViews>
  <sheetFormatPr defaultRowHeight="12.75" x14ac:dyDescent="0.2"/>
  <cols>
    <col min="1" max="1" width="14.83203125" style="520" customWidth="1"/>
    <col min="2" max="2" width="65.33203125" style="521" customWidth="1"/>
    <col min="3" max="5" width="17" style="522" customWidth="1"/>
    <col min="6" max="16384" width="9.33203125" style="33"/>
  </cols>
  <sheetData>
    <row r="1" spans="1:5" s="496" customFormat="1" ht="16.5" customHeight="1" thickBot="1" x14ac:dyDescent="0.25">
      <c r="A1" s="495"/>
      <c r="B1" s="497"/>
      <c r="C1" s="542"/>
      <c r="D1" s="507"/>
      <c r="E1" s="542" t="str">
        <f>+CONCATENATE("6.3. melléklet a 5/",LEFT(ÖSSZEFÜGGÉSEK!A4,4)+1,". (V.20.) önkormányzati rendelethez")</f>
        <v>6.3. melléklet a 5/2016. (V.20.) önkormányzati rendelethez</v>
      </c>
    </row>
    <row r="2" spans="1:5" s="543" customFormat="1" ht="15.75" customHeight="1" x14ac:dyDescent="0.2">
      <c r="A2" s="523" t="s">
        <v>50</v>
      </c>
      <c r="B2" s="648" t="s">
        <v>149</v>
      </c>
      <c r="C2" s="649"/>
      <c r="D2" s="650"/>
      <c r="E2" s="516" t="s">
        <v>40</v>
      </c>
    </row>
    <row r="3" spans="1:5" s="543" customFormat="1" ht="24.75" thickBot="1" x14ac:dyDescent="0.25">
      <c r="A3" s="541" t="s">
        <v>545</v>
      </c>
      <c r="B3" s="651" t="s">
        <v>637</v>
      </c>
      <c r="C3" s="652"/>
      <c r="D3" s="653"/>
      <c r="E3" s="491" t="s">
        <v>47</v>
      </c>
    </row>
    <row r="4" spans="1:5" s="544" customFormat="1" ht="15.95" customHeight="1" thickBot="1" x14ac:dyDescent="0.3">
      <c r="A4" s="498"/>
      <c r="B4" s="498"/>
      <c r="C4" s="499"/>
      <c r="D4" s="499"/>
      <c r="E4" s="499" t="s">
        <v>41</v>
      </c>
    </row>
    <row r="5" spans="1:5" ht="24.75" thickBot="1" x14ac:dyDescent="0.25">
      <c r="A5" s="330" t="s">
        <v>144</v>
      </c>
      <c r="B5" s="331" t="s">
        <v>691</v>
      </c>
      <c r="C5" s="97" t="s">
        <v>175</v>
      </c>
      <c r="D5" s="97" t="s">
        <v>180</v>
      </c>
      <c r="E5" s="500" t="s">
        <v>181</v>
      </c>
    </row>
    <row r="6" spans="1:5" s="545" customFormat="1" ht="12.95" customHeight="1" thickBot="1" x14ac:dyDescent="0.25">
      <c r="A6" s="493" t="s">
        <v>413</v>
      </c>
      <c r="B6" s="494" t="s">
        <v>414</v>
      </c>
      <c r="C6" s="494" t="s">
        <v>415</v>
      </c>
      <c r="D6" s="109" t="s">
        <v>416</v>
      </c>
      <c r="E6" s="107" t="s">
        <v>417</v>
      </c>
    </row>
    <row r="7" spans="1:5" s="545" customFormat="1" ht="15.95" customHeight="1" thickBot="1" x14ac:dyDescent="0.25">
      <c r="A7" s="645" t="s">
        <v>42</v>
      </c>
      <c r="B7" s="646"/>
      <c r="C7" s="646"/>
      <c r="D7" s="646"/>
      <c r="E7" s="647"/>
    </row>
    <row r="8" spans="1:5" s="545" customFormat="1" ht="12" customHeight="1" thickBot="1" x14ac:dyDescent="0.25">
      <c r="A8" s="362" t="s">
        <v>6</v>
      </c>
      <c r="B8" s="358" t="s">
        <v>305</v>
      </c>
      <c r="C8" s="389">
        <f>SUM(C9:C14)</f>
        <v>0</v>
      </c>
      <c r="D8" s="389">
        <f>SUM(D9:D14)</f>
        <v>0</v>
      </c>
      <c r="E8" s="372">
        <f>SUM(E9:E14)</f>
        <v>0</v>
      </c>
    </row>
    <row r="9" spans="1:5" s="519" customFormat="1" ht="12" customHeight="1" x14ac:dyDescent="0.2">
      <c r="A9" s="529" t="s">
        <v>69</v>
      </c>
      <c r="B9" s="400" t="s">
        <v>306</v>
      </c>
      <c r="C9" s="391"/>
      <c r="D9" s="391"/>
      <c r="E9" s="374"/>
    </row>
    <row r="10" spans="1:5" s="546" customFormat="1" ht="12" customHeight="1" x14ac:dyDescent="0.2">
      <c r="A10" s="530" t="s">
        <v>70</v>
      </c>
      <c r="B10" s="401" t="s">
        <v>307</v>
      </c>
      <c r="C10" s="390"/>
      <c r="D10" s="390"/>
      <c r="E10" s="373"/>
    </row>
    <row r="11" spans="1:5" s="546" customFormat="1" ht="12" customHeight="1" x14ac:dyDescent="0.2">
      <c r="A11" s="530" t="s">
        <v>71</v>
      </c>
      <c r="B11" s="401" t="s">
        <v>308</v>
      </c>
      <c r="C11" s="390"/>
      <c r="D11" s="390"/>
      <c r="E11" s="373"/>
    </row>
    <row r="12" spans="1:5" s="546" customFormat="1" ht="12" customHeight="1" x14ac:dyDescent="0.2">
      <c r="A12" s="530" t="s">
        <v>72</v>
      </c>
      <c r="B12" s="401" t="s">
        <v>309</v>
      </c>
      <c r="C12" s="390"/>
      <c r="D12" s="390"/>
      <c r="E12" s="373"/>
    </row>
    <row r="13" spans="1:5" s="546" customFormat="1" ht="12" customHeight="1" x14ac:dyDescent="0.2">
      <c r="A13" s="530" t="s">
        <v>105</v>
      </c>
      <c r="B13" s="401" t="s">
        <v>310</v>
      </c>
      <c r="C13" s="390"/>
      <c r="D13" s="390"/>
      <c r="E13" s="373"/>
    </row>
    <row r="14" spans="1:5" s="519" customFormat="1" ht="12" customHeight="1" thickBot="1" x14ac:dyDescent="0.25">
      <c r="A14" s="531" t="s">
        <v>73</v>
      </c>
      <c r="B14" s="402" t="s">
        <v>311</v>
      </c>
      <c r="C14" s="392"/>
      <c r="D14" s="392"/>
      <c r="E14" s="375"/>
    </row>
    <row r="15" spans="1:5" s="519" customFormat="1" ht="12" customHeight="1" thickBot="1" x14ac:dyDescent="0.25">
      <c r="A15" s="362" t="s">
        <v>7</v>
      </c>
      <c r="B15" s="379" t="s">
        <v>312</v>
      </c>
      <c r="C15" s="389">
        <f>SUM(C16:C20)</f>
        <v>0</v>
      </c>
      <c r="D15" s="389">
        <f>SUM(D16:D20)</f>
        <v>0</v>
      </c>
      <c r="E15" s="372">
        <f>SUM(E16:E20)</f>
        <v>0</v>
      </c>
    </row>
    <row r="16" spans="1:5" s="519" customFormat="1" ht="12" customHeight="1" x14ac:dyDescent="0.2">
      <c r="A16" s="529" t="s">
        <v>75</v>
      </c>
      <c r="B16" s="400" t="s">
        <v>313</v>
      </c>
      <c r="C16" s="391"/>
      <c r="D16" s="391"/>
      <c r="E16" s="374"/>
    </row>
    <row r="17" spans="1:5" s="519" customFormat="1" ht="12" customHeight="1" x14ac:dyDescent="0.2">
      <c r="A17" s="530" t="s">
        <v>76</v>
      </c>
      <c r="B17" s="401" t="s">
        <v>314</v>
      </c>
      <c r="C17" s="390"/>
      <c r="D17" s="390"/>
      <c r="E17" s="373"/>
    </row>
    <row r="18" spans="1:5" s="519" customFormat="1" ht="12" customHeight="1" x14ac:dyDescent="0.2">
      <c r="A18" s="530" t="s">
        <v>77</v>
      </c>
      <c r="B18" s="401" t="s">
        <v>315</v>
      </c>
      <c r="C18" s="390"/>
      <c r="D18" s="390"/>
      <c r="E18" s="373"/>
    </row>
    <row r="19" spans="1:5" s="519" customFormat="1" ht="12" customHeight="1" x14ac:dyDescent="0.2">
      <c r="A19" s="530" t="s">
        <v>78</v>
      </c>
      <c r="B19" s="401" t="s">
        <v>316</v>
      </c>
      <c r="C19" s="390"/>
      <c r="D19" s="390"/>
      <c r="E19" s="373"/>
    </row>
    <row r="20" spans="1:5" s="519" customFormat="1" ht="12" customHeight="1" x14ac:dyDescent="0.2">
      <c r="A20" s="530" t="s">
        <v>79</v>
      </c>
      <c r="B20" s="401" t="s">
        <v>317</v>
      </c>
      <c r="C20" s="390"/>
      <c r="D20" s="390"/>
      <c r="E20" s="373"/>
    </row>
    <row r="21" spans="1:5" s="546" customFormat="1" ht="12" customHeight="1" thickBot="1" x14ac:dyDescent="0.25">
      <c r="A21" s="531" t="s">
        <v>86</v>
      </c>
      <c r="B21" s="402" t="s">
        <v>318</v>
      </c>
      <c r="C21" s="392"/>
      <c r="D21" s="392"/>
      <c r="E21" s="375"/>
    </row>
    <row r="22" spans="1:5" s="546" customFormat="1" ht="12" customHeight="1" thickBot="1" x14ac:dyDescent="0.25">
      <c r="A22" s="362" t="s">
        <v>8</v>
      </c>
      <c r="B22" s="358" t="s">
        <v>319</v>
      </c>
      <c r="C22" s="389">
        <f>SUM(C23:C27)</f>
        <v>0</v>
      </c>
      <c r="D22" s="389">
        <f>SUM(D23:D27)</f>
        <v>0</v>
      </c>
      <c r="E22" s="372">
        <f>SUM(E23:E27)</f>
        <v>0</v>
      </c>
    </row>
    <row r="23" spans="1:5" s="546" customFormat="1" ht="12" customHeight="1" x14ac:dyDescent="0.2">
      <c r="A23" s="529" t="s">
        <v>58</v>
      </c>
      <c r="B23" s="400" t="s">
        <v>320</v>
      </c>
      <c r="C23" s="391"/>
      <c r="D23" s="391"/>
      <c r="E23" s="374"/>
    </row>
    <row r="24" spans="1:5" s="519" customFormat="1" ht="12" customHeight="1" x14ac:dyDescent="0.2">
      <c r="A24" s="530" t="s">
        <v>59</v>
      </c>
      <c r="B24" s="401" t="s">
        <v>321</v>
      </c>
      <c r="C24" s="390"/>
      <c r="D24" s="390"/>
      <c r="E24" s="373"/>
    </row>
    <row r="25" spans="1:5" s="546" customFormat="1" ht="12" customHeight="1" x14ac:dyDescent="0.2">
      <c r="A25" s="530" t="s">
        <v>60</v>
      </c>
      <c r="B25" s="401" t="s">
        <v>322</v>
      </c>
      <c r="C25" s="390"/>
      <c r="D25" s="390"/>
      <c r="E25" s="373"/>
    </row>
    <row r="26" spans="1:5" s="546" customFormat="1" ht="12" customHeight="1" x14ac:dyDescent="0.2">
      <c r="A26" s="530" t="s">
        <v>61</v>
      </c>
      <c r="B26" s="401" t="s">
        <v>323</v>
      </c>
      <c r="C26" s="390"/>
      <c r="D26" s="390"/>
      <c r="E26" s="373"/>
    </row>
    <row r="27" spans="1:5" s="546" customFormat="1" ht="12" customHeight="1" x14ac:dyDescent="0.2">
      <c r="A27" s="530" t="s">
        <v>119</v>
      </c>
      <c r="B27" s="401" t="s">
        <v>324</v>
      </c>
      <c r="C27" s="390"/>
      <c r="D27" s="390"/>
      <c r="E27" s="373"/>
    </row>
    <row r="28" spans="1:5" s="546" customFormat="1" ht="12" customHeight="1" thickBot="1" x14ac:dyDescent="0.25">
      <c r="A28" s="531" t="s">
        <v>120</v>
      </c>
      <c r="B28" s="402" t="s">
        <v>325</v>
      </c>
      <c r="C28" s="392"/>
      <c r="D28" s="392"/>
      <c r="E28" s="375"/>
    </row>
    <row r="29" spans="1:5" s="546" customFormat="1" ht="12" customHeight="1" thickBot="1" x14ac:dyDescent="0.25">
      <c r="A29" s="362" t="s">
        <v>121</v>
      </c>
      <c r="B29" s="358" t="s">
        <v>682</v>
      </c>
      <c r="C29" s="395">
        <f>SUM(C30:C35)</f>
        <v>0</v>
      </c>
      <c r="D29" s="395">
        <f>SUM(D30:D35)</f>
        <v>0</v>
      </c>
      <c r="E29" s="408">
        <f>SUM(E30:E35)</f>
        <v>0</v>
      </c>
    </row>
    <row r="30" spans="1:5" s="546" customFormat="1" ht="12" customHeight="1" x14ac:dyDescent="0.2">
      <c r="A30" s="529" t="s">
        <v>326</v>
      </c>
      <c r="B30" s="400" t="s">
        <v>686</v>
      </c>
      <c r="C30" s="391"/>
      <c r="D30" s="391">
        <f>+D31+D32</f>
        <v>0</v>
      </c>
      <c r="E30" s="374">
        <f>+E31+E32</f>
        <v>0</v>
      </c>
    </row>
    <row r="31" spans="1:5" s="546" customFormat="1" ht="12" customHeight="1" x14ac:dyDescent="0.2">
      <c r="A31" s="530" t="s">
        <v>327</v>
      </c>
      <c r="B31" s="401" t="s">
        <v>687</v>
      </c>
      <c r="C31" s="390"/>
      <c r="D31" s="390"/>
      <c r="E31" s="373"/>
    </row>
    <row r="32" spans="1:5" s="546" customFormat="1" ht="12" customHeight="1" x14ac:dyDescent="0.2">
      <c r="A32" s="530" t="s">
        <v>328</v>
      </c>
      <c r="B32" s="401" t="s">
        <v>688</v>
      </c>
      <c r="C32" s="390"/>
      <c r="D32" s="390"/>
      <c r="E32" s="373"/>
    </row>
    <row r="33" spans="1:5" s="546" customFormat="1" ht="12" customHeight="1" x14ac:dyDescent="0.2">
      <c r="A33" s="530" t="s">
        <v>683</v>
      </c>
      <c r="B33" s="401" t="s">
        <v>689</v>
      </c>
      <c r="C33" s="390"/>
      <c r="D33" s="390"/>
      <c r="E33" s="373"/>
    </row>
    <row r="34" spans="1:5" s="546" customFormat="1" ht="12" customHeight="1" x14ac:dyDescent="0.2">
      <c r="A34" s="530" t="s">
        <v>684</v>
      </c>
      <c r="B34" s="401" t="s">
        <v>329</v>
      </c>
      <c r="C34" s="390"/>
      <c r="D34" s="390"/>
      <c r="E34" s="373"/>
    </row>
    <row r="35" spans="1:5" s="546" customFormat="1" ht="12" customHeight="1" thickBot="1" x14ac:dyDescent="0.25">
      <c r="A35" s="531" t="s">
        <v>685</v>
      </c>
      <c r="B35" s="381" t="s">
        <v>330</v>
      </c>
      <c r="C35" s="392"/>
      <c r="D35" s="392"/>
      <c r="E35" s="375"/>
    </row>
    <row r="36" spans="1:5" s="546" customFormat="1" ht="12" customHeight="1" thickBot="1" x14ac:dyDescent="0.25">
      <c r="A36" s="362" t="s">
        <v>10</v>
      </c>
      <c r="B36" s="358" t="s">
        <v>331</v>
      </c>
      <c r="C36" s="389">
        <f>SUM(C37:C46)</f>
        <v>0</v>
      </c>
      <c r="D36" s="389">
        <f>SUM(D37:D46)</f>
        <v>0</v>
      </c>
      <c r="E36" s="372">
        <f>SUM(E37:E46)</f>
        <v>0</v>
      </c>
    </row>
    <row r="37" spans="1:5" s="546" customFormat="1" ht="12" customHeight="1" x14ac:dyDescent="0.2">
      <c r="A37" s="529" t="s">
        <v>62</v>
      </c>
      <c r="B37" s="400" t="s">
        <v>332</v>
      </c>
      <c r="C37" s="391"/>
      <c r="D37" s="391"/>
      <c r="E37" s="374"/>
    </row>
    <row r="38" spans="1:5" s="546" customFormat="1" ht="12" customHeight="1" x14ac:dyDescent="0.2">
      <c r="A38" s="530" t="s">
        <v>63</v>
      </c>
      <c r="B38" s="401" t="s">
        <v>333</v>
      </c>
      <c r="C38" s="390"/>
      <c r="D38" s="390"/>
      <c r="E38" s="373"/>
    </row>
    <row r="39" spans="1:5" s="546" customFormat="1" ht="12" customHeight="1" x14ac:dyDescent="0.2">
      <c r="A39" s="530" t="s">
        <v>64</v>
      </c>
      <c r="B39" s="401" t="s">
        <v>334</v>
      </c>
      <c r="C39" s="390"/>
      <c r="D39" s="390"/>
      <c r="E39" s="373"/>
    </row>
    <row r="40" spans="1:5" s="546" customFormat="1" ht="12" customHeight="1" x14ac:dyDescent="0.2">
      <c r="A40" s="530" t="s">
        <v>123</v>
      </c>
      <c r="B40" s="401" t="s">
        <v>335</v>
      </c>
      <c r="C40" s="390"/>
      <c r="D40" s="390"/>
      <c r="E40" s="373"/>
    </row>
    <row r="41" spans="1:5" s="546" customFormat="1" ht="12" customHeight="1" x14ac:dyDescent="0.2">
      <c r="A41" s="530" t="s">
        <v>124</v>
      </c>
      <c r="B41" s="401" t="s">
        <v>336</v>
      </c>
      <c r="C41" s="390"/>
      <c r="D41" s="390"/>
      <c r="E41" s="373"/>
    </row>
    <row r="42" spans="1:5" s="546" customFormat="1" ht="12" customHeight="1" x14ac:dyDescent="0.2">
      <c r="A42" s="530" t="s">
        <v>125</v>
      </c>
      <c r="B42" s="401" t="s">
        <v>337</v>
      </c>
      <c r="C42" s="390"/>
      <c r="D42" s="390"/>
      <c r="E42" s="373"/>
    </row>
    <row r="43" spans="1:5" s="546" customFormat="1" ht="12" customHeight="1" x14ac:dyDescent="0.2">
      <c r="A43" s="530" t="s">
        <v>126</v>
      </c>
      <c r="B43" s="401" t="s">
        <v>338</v>
      </c>
      <c r="C43" s="390"/>
      <c r="D43" s="390"/>
      <c r="E43" s="373"/>
    </row>
    <row r="44" spans="1:5" s="546" customFormat="1" ht="12" customHeight="1" x14ac:dyDescent="0.2">
      <c r="A44" s="530" t="s">
        <v>127</v>
      </c>
      <c r="B44" s="401" t="s">
        <v>339</v>
      </c>
      <c r="C44" s="390"/>
      <c r="D44" s="390"/>
      <c r="E44" s="373"/>
    </row>
    <row r="45" spans="1:5" s="546" customFormat="1" ht="12" customHeight="1" x14ac:dyDescent="0.2">
      <c r="A45" s="530" t="s">
        <v>340</v>
      </c>
      <c r="B45" s="401" t="s">
        <v>341</v>
      </c>
      <c r="C45" s="393"/>
      <c r="D45" s="393"/>
      <c r="E45" s="376"/>
    </row>
    <row r="46" spans="1:5" s="519" customFormat="1" ht="12" customHeight="1" thickBot="1" x14ac:dyDescent="0.25">
      <c r="A46" s="531" t="s">
        <v>342</v>
      </c>
      <c r="B46" s="402" t="s">
        <v>343</v>
      </c>
      <c r="C46" s="394"/>
      <c r="D46" s="394"/>
      <c r="E46" s="377"/>
    </row>
    <row r="47" spans="1:5" s="546" customFormat="1" ht="12" customHeight="1" thickBot="1" x14ac:dyDescent="0.25">
      <c r="A47" s="362" t="s">
        <v>11</v>
      </c>
      <c r="B47" s="358" t="s">
        <v>344</v>
      </c>
      <c r="C47" s="389">
        <f>SUM(C48:C52)</f>
        <v>0</v>
      </c>
      <c r="D47" s="389">
        <f>SUM(D48:D52)</f>
        <v>3985</v>
      </c>
      <c r="E47" s="372">
        <f>SUM(E48:E52)</f>
        <v>5725</v>
      </c>
    </row>
    <row r="48" spans="1:5" s="546" customFormat="1" ht="12" customHeight="1" x14ac:dyDescent="0.2">
      <c r="A48" s="529" t="s">
        <v>65</v>
      </c>
      <c r="B48" s="400" t="s">
        <v>345</v>
      </c>
      <c r="C48" s="410"/>
      <c r="D48" s="410"/>
      <c r="E48" s="378"/>
    </row>
    <row r="49" spans="1:5" s="546" customFormat="1" ht="12" customHeight="1" x14ac:dyDescent="0.2">
      <c r="A49" s="530" t="s">
        <v>66</v>
      </c>
      <c r="B49" s="401" t="s">
        <v>346</v>
      </c>
      <c r="C49" s="393"/>
      <c r="D49" s="393"/>
      <c r="E49" s="376"/>
    </row>
    <row r="50" spans="1:5" s="546" customFormat="1" ht="12" customHeight="1" x14ac:dyDescent="0.2">
      <c r="A50" s="530" t="s">
        <v>347</v>
      </c>
      <c r="B50" s="401" t="s">
        <v>348</v>
      </c>
      <c r="C50" s="393"/>
      <c r="D50" s="393">
        <v>3985</v>
      </c>
      <c r="E50" s="376">
        <v>5725</v>
      </c>
    </row>
    <row r="51" spans="1:5" s="546" customFormat="1" ht="12" customHeight="1" x14ac:dyDescent="0.2">
      <c r="A51" s="530" t="s">
        <v>349</v>
      </c>
      <c r="B51" s="401" t="s">
        <v>350</v>
      </c>
      <c r="C51" s="393"/>
      <c r="D51" s="393"/>
      <c r="E51" s="376"/>
    </row>
    <row r="52" spans="1:5" s="546" customFormat="1" ht="12" customHeight="1" thickBot="1" x14ac:dyDescent="0.25">
      <c r="A52" s="531" t="s">
        <v>351</v>
      </c>
      <c r="B52" s="402" t="s">
        <v>352</v>
      </c>
      <c r="C52" s="394"/>
      <c r="D52" s="394"/>
      <c r="E52" s="377"/>
    </row>
    <row r="53" spans="1:5" s="546" customFormat="1" ht="12" customHeight="1" thickBot="1" x14ac:dyDescent="0.25">
      <c r="A53" s="362" t="s">
        <v>128</v>
      </c>
      <c r="B53" s="358" t="s">
        <v>353</v>
      </c>
      <c r="C53" s="389">
        <f>SUM(C54:C56)</f>
        <v>0</v>
      </c>
      <c r="D53" s="389">
        <f>SUM(D54:D56)</f>
        <v>0</v>
      </c>
      <c r="E53" s="372">
        <f>SUM(E54:E56)</f>
        <v>0</v>
      </c>
    </row>
    <row r="54" spans="1:5" s="519" customFormat="1" ht="12" customHeight="1" x14ac:dyDescent="0.2">
      <c r="A54" s="529" t="s">
        <v>67</v>
      </c>
      <c r="B54" s="400" t="s">
        <v>354</v>
      </c>
      <c r="C54" s="391"/>
      <c r="D54" s="391"/>
      <c r="E54" s="374"/>
    </row>
    <row r="55" spans="1:5" s="519" customFormat="1" ht="12" customHeight="1" x14ac:dyDescent="0.2">
      <c r="A55" s="530" t="s">
        <v>68</v>
      </c>
      <c r="B55" s="401" t="s">
        <v>355</v>
      </c>
      <c r="C55" s="390"/>
      <c r="D55" s="390"/>
      <c r="E55" s="373"/>
    </row>
    <row r="56" spans="1:5" s="519" customFormat="1" ht="12" customHeight="1" x14ac:dyDescent="0.2">
      <c r="A56" s="530" t="s">
        <v>356</v>
      </c>
      <c r="B56" s="401" t="s">
        <v>357</v>
      </c>
      <c r="C56" s="390"/>
      <c r="D56" s="390"/>
      <c r="E56" s="373"/>
    </row>
    <row r="57" spans="1:5" s="519" customFormat="1" ht="12" customHeight="1" thickBot="1" x14ac:dyDescent="0.25">
      <c r="A57" s="531" t="s">
        <v>358</v>
      </c>
      <c r="B57" s="402" t="s">
        <v>359</v>
      </c>
      <c r="C57" s="392"/>
      <c r="D57" s="392"/>
      <c r="E57" s="375"/>
    </row>
    <row r="58" spans="1:5" s="546" customFormat="1" ht="12" customHeight="1" thickBot="1" x14ac:dyDescent="0.25">
      <c r="A58" s="362" t="s">
        <v>13</v>
      </c>
      <c r="B58" s="379" t="s">
        <v>360</v>
      </c>
      <c r="C58" s="389">
        <f>SUM(C59:C61)</f>
        <v>0</v>
      </c>
      <c r="D58" s="389">
        <f>SUM(D59:D61)</f>
        <v>0</v>
      </c>
      <c r="E58" s="372">
        <f>SUM(E59:E61)</f>
        <v>0</v>
      </c>
    </row>
    <row r="59" spans="1:5" s="546" customFormat="1" ht="12" customHeight="1" x14ac:dyDescent="0.2">
      <c r="A59" s="529" t="s">
        <v>129</v>
      </c>
      <c r="B59" s="400" t="s">
        <v>361</v>
      </c>
      <c r="C59" s="393"/>
      <c r="D59" s="393"/>
      <c r="E59" s="376"/>
    </row>
    <row r="60" spans="1:5" s="546" customFormat="1" ht="12" customHeight="1" x14ac:dyDescent="0.2">
      <c r="A60" s="530" t="s">
        <v>130</v>
      </c>
      <c r="B60" s="401" t="s">
        <v>548</v>
      </c>
      <c r="C60" s="393"/>
      <c r="D60" s="393"/>
      <c r="E60" s="376"/>
    </row>
    <row r="61" spans="1:5" s="546" customFormat="1" ht="12" customHeight="1" x14ac:dyDescent="0.2">
      <c r="A61" s="530" t="s">
        <v>154</v>
      </c>
      <c r="B61" s="401" t="s">
        <v>363</v>
      </c>
      <c r="C61" s="393"/>
      <c r="D61" s="393"/>
      <c r="E61" s="376"/>
    </row>
    <row r="62" spans="1:5" s="546" customFormat="1" ht="12" customHeight="1" thickBot="1" x14ac:dyDescent="0.25">
      <c r="A62" s="531" t="s">
        <v>364</v>
      </c>
      <c r="B62" s="402" t="s">
        <v>365</v>
      </c>
      <c r="C62" s="393"/>
      <c r="D62" s="393"/>
      <c r="E62" s="376"/>
    </row>
    <row r="63" spans="1:5" s="546" customFormat="1" ht="12" customHeight="1" thickBot="1" x14ac:dyDescent="0.25">
      <c r="A63" s="362" t="s">
        <v>14</v>
      </c>
      <c r="B63" s="358" t="s">
        <v>366</v>
      </c>
      <c r="C63" s="395">
        <f>+C8+C15+C22+C29+C36+C47+C53+C58</f>
        <v>0</v>
      </c>
      <c r="D63" s="395">
        <f>+D8+D15+D22+D29+D36+D47+D53+D58</f>
        <v>3985</v>
      </c>
      <c r="E63" s="408">
        <f>+E8+E15+E22+E29+E36+E47+E53+E58</f>
        <v>5725</v>
      </c>
    </row>
    <row r="64" spans="1:5" s="546" customFormat="1" ht="12" customHeight="1" thickBot="1" x14ac:dyDescent="0.2">
      <c r="A64" s="532" t="s">
        <v>546</v>
      </c>
      <c r="B64" s="379" t="s">
        <v>368</v>
      </c>
      <c r="C64" s="389">
        <f>SUM(C65:C67)</f>
        <v>0</v>
      </c>
      <c r="D64" s="389">
        <f>SUM(D65:D67)</f>
        <v>0</v>
      </c>
      <c r="E64" s="372">
        <f>SUM(E65:E67)</f>
        <v>0</v>
      </c>
    </row>
    <row r="65" spans="1:5" s="546" customFormat="1" ht="12" customHeight="1" x14ac:dyDescent="0.2">
      <c r="A65" s="529" t="s">
        <v>369</v>
      </c>
      <c r="B65" s="400" t="s">
        <v>370</v>
      </c>
      <c r="C65" s="393"/>
      <c r="D65" s="393"/>
      <c r="E65" s="376"/>
    </row>
    <row r="66" spans="1:5" s="546" customFormat="1" ht="12" customHeight="1" x14ac:dyDescent="0.2">
      <c r="A66" s="530" t="s">
        <v>371</v>
      </c>
      <c r="B66" s="401" t="s">
        <v>372</v>
      </c>
      <c r="C66" s="393"/>
      <c r="D66" s="393"/>
      <c r="E66" s="376"/>
    </row>
    <row r="67" spans="1:5" s="546" customFormat="1" ht="12" customHeight="1" thickBot="1" x14ac:dyDescent="0.25">
      <c r="A67" s="531" t="s">
        <v>373</v>
      </c>
      <c r="B67" s="525" t="s">
        <v>374</v>
      </c>
      <c r="C67" s="393"/>
      <c r="D67" s="393"/>
      <c r="E67" s="376"/>
    </row>
    <row r="68" spans="1:5" s="546" customFormat="1" ht="12" customHeight="1" thickBot="1" x14ac:dyDescent="0.2">
      <c r="A68" s="532" t="s">
        <v>375</v>
      </c>
      <c r="B68" s="379" t="s">
        <v>376</v>
      </c>
      <c r="C68" s="389">
        <f>SUM(C69:C72)</f>
        <v>0</v>
      </c>
      <c r="D68" s="389">
        <f>SUM(D69:D72)</f>
        <v>0</v>
      </c>
      <c r="E68" s="372">
        <f>SUM(E69:E72)</f>
        <v>0</v>
      </c>
    </row>
    <row r="69" spans="1:5" s="546" customFormat="1" ht="12" customHeight="1" x14ac:dyDescent="0.2">
      <c r="A69" s="529" t="s">
        <v>106</v>
      </c>
      <c r="B69" s="400" t="s">
        <v>377</v>
      </c>
      <c r="C69" s="393"/>
      <c r="D69" s="393"/>
      <c r="E69" s="376"/>
    </row>
    <row r="70" spans="1:5" s="546" customFormat="1" ht="12" customHeight="1" x14ac:dyDescent="0.2">
      <c r="A70" s="530" t="s">
        <v>107</v>
      </c>
      <c r="B70" s="401" t="s">
        <v>378</v>
      </c>
      <c r="C70" s="393"/>
      <c r="D70" s="393"/>
      <c r="E70" s="376"/>
    </row>
    <row r="71" spans="1:5" s="546" customFormat="1" ht="12" customHeight="1" x14ac:dyDescent="0.2">
      <c r="A71" s="530" t="s">
        <v>379</v>
      </c>
      <c r="B71" s="401" t="s">
        <v>380</v>
      </c>
      <c r="C71" s="393"/>
      <c r="D71" s="393"/>
      <c r="E71" s="376"/>
    </row>
    <row r="72" spans="1:5" s="546" customFormat="1" ht="12" customHeight="1" thickBot="1" x14ac:dyDescent="0.25">
      <c r="A72" s="531" t="s">
        <v>381</v>
      </c>
      <c r="B72" s="402" t="s">
        <v>382</v>
      </c>
      <c r="C72" s="393"/>
      <c r="D72" s="393"/>
      <c r="E72" s="376"/>
    </row>
    <row r="73" spans="1:5" s="546" customFormat="1" ht="12" customHeight="1" thickBot="1" x14ac:dyDescent="0.2">
      <c r="A73" s="532" t="s">
        <v>383</v>
      </c>
      <c r="B73" s="379" t="s">
        <v>384</v>
      </c>
      <c r="C73" s="389">
        <f>SUM(C74:C75)</f>
        <v>0</v>
      </c>
      <c r="D73" s="389">
        <f>SUM(D74:D75)</f>
        <v>0</v>
      </c>
      <c r="E73" s="372">
        <f>SUM(E74:E75)</f>
        <v>0</v>
      </c>
    </row>
    <row r="74" spans="1:5" s="546" customFormat="1" ht="12" customHeight="1" x14ac:dyDescent="0.2">
      <c r="A74" s="529" t="s">
        <v>385</v>
      </c>
      <c r="B74" s="400" t="s">
        <v>386</v>
      </c>
      <c r="C74" s="393"/>
      <c r="D74" s="393"/>
      <c r="E74" s="376"/>
    </row>
    <row r="75" spans="1:5" s="546" customFormat="1" ht="12" customHeight="1" thickBot="1" x14ac:dyDescent="0.25">
      <c r="A75" s="531" t="s">
        <v>387</v>
      </c>
      <c r="B75" s="402" t="s">
        <v>388</v>
      </c>
      <c r="C75" s="393"/>
      <c r="D75" s="393"/>
      <c r="E75" s="376"/>
    </row>
    <row r="76" spans="1:5" s="546" customFormat="1" ht="12" customHeight="1" thickBot="1" x14ac:dyDescent="0.2">
      <c r="A76" s="532" t="s">
        <v>389</v>
      </c>
      <c r="B76" s="379" t="s">
        <v>390</v>
      </c>
      <c r="C76" s="389">
        <f>SUM(C77:C79)</f>
        <v>0</v>
      </c>
      <c r="D76" s="389">
        <f>SUM(D77:D79)</f>
        <v>0</v>
      </c>
      <c r="E76" s="372">
        <f>SUM(E77:E79)</f>
        <v>0</v>
      </c>
    </row>
    <row r="77" spans="1:5" s="546" customFormat="1" ht="12" customHeight="1" x14ac:dyDescent="0.2">
      <c r="A77" s="529" t="s">
        <v>391</v>
      </c>
      <c r="B77" s="400" t="s">
        <v>392</v>
      </c>
      <c r="C77" s="393"/>
      <c r="D77" s="393"/>
      <c r="E77" s="376"/>
    </row>
    <row r="78" spans="1:5" s="546" customFormat="1" ht="12" customHeight="1" x14ac:dyDescent="0.2">
      <c r="A78" s="530" t="s">
        <v>393</v>
      </c>
      <c r="B78" s="401" t="s">
        <v>394</v>
      </c>
      <c r="C78" s="393"/>
      <c r="D78" s="393"/>
      <c r="E78" s="376"/>
    </row>
    <row r="79" spans="1:5" s="546" customFormat="1" ht="12" customHeight="1" thickBot="1" x14ac:dyDescent="0.25">
      <c r="A79" s="531" t="s">
        <v>395</v>
      </c>
      <c r="B79" s="402" t="s">
        <v>396</v>
      </c>
      <c r="C79" s="393"/>
      <c r="D79" s="393"/>
      <c r="E79" s="376"/>
    </row>
    <row r="80" spans="1:5" s="546" customFormat="1" ht="12" customHeight="1" thickBot="1" x14ac:dyDescent="0.2">
      <c r="A80" s="532" t="s">
        <v>397</v>
      </c>
      <c r="B80" s="379" t="s">
        <v>398</v>
      </c>
      <c r="C80" s="389">
        <f>SUM(C81:C84)</f>
        <v>0</v>
      </c>
      <c r="D80" s="389">
        <f>SUM(D81:D84)</f>
        <v>0</v>
      </c>
      <c r="E80" s="372">
        <f>SUM(E81:E84)</f>
        <v>0</v>
      </c>
    </row>
    <row r="81" spans="1:5" s="546" customFormat="1" ht="12" customHeight="1" x14ac:dyDescent="0.2">
      <c r="A81" s="533" t="s">
        <v>399</v>
      </c>
      <c r="B81" s="400" t="s">
        <v>400</v>
      </c>
      <c r="C81" s="393"/>
      <c r="D81" s="393"/>
      <c r="E81" s="376"/>
    </row>
    <row r="82" spans="1:5" s="546" customFormat="1" ht="12" customHeight="1" x14ac:dyDescent="0.2">
      <c r="A82" s="534" t="s">
        <v>401</v>
      </c>
      <c r="B82" s="401" t="s">
        <v>402</v>
      </c>
      <c r="C82" s="393"/>
      <c r="D82" s="393"/>
      <c r="E82" s="376"/>
    </row>
    <row r="83" spans="1:5" s="546" customFormat="1" ht="12" customHeight="1" x14ac:dyDescent="0.2">
      <c r="A83" s="534" t="s">
        <v>403</v>
      </c>
      <c r="B83" s="401" t="s">
        <v>404</v>
      </c>
      <c r="C83" s="393"/>
      <c r="D83" s="393"/>
      <c r="E83" s="376"/>
    </row>
    <row r="84" spans="1:5" s="546" customFormat="1" ht="12" customHeight="1" thickBot="1" x14ac:dyDescent="0.25">
      <c r="A84" s="535" t="s">
        <v>405</v>
      </c>
      <c r="B84" s="402" t="s">
        <v>406</v>
      </c>
      <c r="C84" s="393"/>
      <c r="D84" s="393"/>
      <c r="E84" s="376"/>
    </row>
    <row r="85" spans="1:5" s="546" customFormat="1" ht="12" customHeight="1" thickBot="1" x14ac:dyDescent="0.2">
      <c r="A85" s="532" t="s">
        <v>407</v>
      </c>
      <c r="B85" s="379" t="s">
        <v>408</v>
      </c>
      <c r="C85" s="414"/>
      <c r="D85" s="414"/>
      <c r="E85" s="415"/>
    </row>
    <row r="86" spans="1:5" s="546" customFormat="1" ht="12" customHeight="1" thickBot="1" x14ac:dyDescent="0.2">
      <c r="A86" s="532" t="s">
        <v>409</v>
      </c>
      <c r="B86" s="526" t="s">
        <v>410</v>
      </c>
      <c r="C86" s="395">
        <f>+C64+C68+C73+C76+C80+C85</f>
        <v>0</v>
      </c>
      <c r="D86" s="395">
        <f>+D64+D68+D73+D76+D80+D85</f>
        <v>0</v>
      </c>
      <c r="E86" s="408">
        <f>+E64+E68+E73+E76+E80+E85</f>
        <v>0</v>
      </c>
    </row>
    <row r="87" spans="1:5" s="546" customFormat="1" ht="12" customHeight="1" thickBot="1" x14ac:dyDescent="0.2">
      <c r="A87" s="536" t="s">
        <v>411</v>
      </c>
      <c r="B87" s="527" t="s">
        <v>547</v>
      </c>
      <c r="C87" s="395">
        <f>+C63+C86</f>
        <v>0</v>
      </c>
      <c r="D87" s="395">
        <f>+D63+D86</f>
        <v>3985</v>
      </c>
      <c r="E87" s="408">
        <f>+E63+E86</f>
        <v>5725</v>
      </c>
    </row>
    <row r="88" spans="1:5" s="546" customFormat="1" ht="15" customHeight="1" x14ac:dyDescent="0.2">
      <c r="A88" s="501"/>
      <c r="B88" s="502"/>
      <c r="C88" s="517"/>
      <c r="D88" s="517"/>
      <c r="E88" s="517"/>
    </row>
    <row r="89" spans="1:5" ht="13.5" thickBot="1" x14ac:dyDescent="0.25">
      <c r="A89" s="503"/>
      <c r="B89" s="504"/>
      <c r="C89" s="518"/>
      <c r="D89" s="518"/>
      <c r="E89" s="518"/>
    </row>
    <row r="90" spans="1:5" s="545" customFormat="1" ht="16.5" customHeight="1" thickBot="1" x14ac:dyDescent="0.25">
      <c r="A90" s="645" t="s">
        <v>43</v>
      </c>
      <c r="B90" s="646"/>
      <c r="C90" s="646"/>
      <c r="D90" s="646"/>
      <c r="E90" s="647"/>
    </row>
    <row r="91" spans="1:5" s="320" customFormat="1" ht="12" customHeight="1" thickBot="1" x14ac:dyDescent="0.25">
      <c r="A91" s="524" t="s">
        <v>6</v>
      </c>
      <c r="B91" s="361" t="s">
        <v>419</v>
      </c>
      <c r="C91" s="508">
        <f>SUM(C92:C96)</f>
        <v>0</v>
      </c>
      <c r="D91" s="508">
        <f>SUM(D92:D96)</f>
        <v>3985</v>
      </c>
      <c r="E91" s="508">
        <f>SUM(E92:E96)</f>
        <v>5725</v>
      </c>
    </row>
    <row r="92" spans="1:5" ht="12" customHeight="1" x14ac:dyDescent="0.2">
      <c r="A92" s="537" t="s">
        <v>69</v>
      </c>
      <c r="B92" s="347" t="s">
        <v>36</v>
      </c>
      <c r="C92" s="509"/>
      <c r="D92" s="509"/>
      <c r="E92" s="509"/>
    </row>
    <row r="93" spans="1:5" ht="12" customHeight="1" x14ac:dyDescent="0.2">
      <c r="A93" s="530" t="s">
        <v>70</v>
      </c>
      <c r="B93" s="345" t="s">
        <v>131</v>
      </c>
      <c r="C93" s="510"/>
      <c r="D93" s="510"/>
      <c r="E93" s="510"/>
    </row>
    <row r="94" spans="1:5" ht="12" customHeight="1" x14ac:dyDescent="0.2">
      <c r="A94" s="530" t="s">
        <v>71</v>
      </c>
      <c r="B94" s="345" t="s">
        <v>98</v>
      </c>
      <c r="C94" s="512"/>
      <c r="D94" s="512">
        <v>3985</v>
      </c>
      <c r="E94" s="512">
        <v>5725</v>
      </c>
    </row>
    <row r="95" spans="1:5" ht="12" customHeight="1" x14ac:dyDescent="0.2">
      <c r="A95" s="530" t="s">
        <v>72</v>
      </c>
      <c r="B95" s="348" t="s">
        <v>132</v>
      </c>
      <c r="C95" s="512"/>
      <c r="D95" s="512"/>
      <c r="E95" s="512"/>
    </row>
    <row r="96" spans="1:5" ht="12" customHeight="1" x14ac:dyDescent="0.2">
      <c r="A96" s="530" t="s">
        <v>81</v>
      </c>
      <c r="B96" s="356" t="s">
        <v>133</v>
      </c>
      <c r="C96" s="512"/>
      <c r="D96" s="512"/>
      <c r="E96" s="512"/>
    </row>
    <row r="97" spans="1:5" ht="12" customHeight="1" x14ac:dyDescent="0.2">
      <c r="A97" s="530" t="s">
        <v>73</v>
      </c>
      <c r="B97" s="345" t="s">
        <v>420</v>
      </c>
      <c r="C97" s="512"/>
      <c r="D97" s="512"/>
      <c r="E97" s="512"/>
    </row>
    <row r="98" spans="1:5" ht="12" customHeight="1" x14ac:dyDescent="0.2">
      <c r="A98" s="530" t="s">
        <v>74</v>
      </c>
      <c r="B98" s="368" t="s">
        <v>421</v>
      </c>
      <c r="C98" s="512"/>
      <c r="D98" s="512"/>
      <c r="E98" s="512"/>
    </row>
    <row r="99" spans="1:5" ht="12" customHeight="1" x14ac:dyDescent="0.2">
      <c r="A99" s="530" t="s">
        <v>82</v>
      </c>
      <c r="B99" s="369" t="s">
        <v>422</v>
      </c>
      <c r="C99" s="512"/>
      <c r="D99" s="512"/>
      <c r="E99" s="512"/>
    </row>
    <row r="100" spans="1:5" ht="12" customHeight="1" x14ac:dyDescent="0.2">
      <c r="A100" s="530" t="s">
        <v>83</v>
      </c>
      <c r="B100" s="369" t="s">
        <v>423</v>
      </c>
      <c r="C100" s="512"/>
      <c r="D100" s="512"/>
      <c r="E100" s="512"/>
    </row>
    <row r="101" spans="1:5" ht="12" customHeight="1" x14ac:dyDescent="0.2">
      <c r="A101" s="530" t="s">
        <v>84</v>
      </c>
      <c r="B101" s="368" t="s">
        <v>424</v>
      </c>
      <c r="C101" s="512"/>
      <c r="D101" s="512"/>
      <c r="E101" s="512"/>
    </row>
    <row r="102" spans="1:5" ht="12" customHeight="1" x14ac:dyDescent="0.2">
      <c r="A102" s="530" t="s">
        <v>85</v>
      </c>
      <c r="B102" s="368" t="s">
        <v>425</v>
      </c>
      <c r="C102" s="512"/>
      <c r="D102" s="512"/>
      <c r="E102" s="512"/>
    </row>
    <row r="103" spans="1:5" ht="12" customHeight="1" x14ac:dyDescent="0.2">
      <c r="A103" s="530" t="s">
        <v>87</v>
      </c>
      <c r="B103" s="369" t="s">
        <v>426</v>
      </c>
      <c r="C103" s="512"/>
      <c r="D103" s="512"/>
      <c r="E103" s="512"/>
    </row>
    <row r="104" spans="1:5" ht="12" customHeight="1" x14ac:dyDescent="0.2">
      <c r="A104" s="538" t="s">
        <v>134</v>
      </c>
      <c r="B104" s="370" t="s">
        <v>427</v>
      </c>
      <c r="C104" s="512"/>
      <c r="D104" s="512"/>
      <c r="E104" s="512"/>
    </row>
    <row r="105" spans="1:5" ht="12" customHeight="1" x14ac:dyDescent="0.2">
      <c r="A105" s="530" t="s">
        <v>428</v>
      </c>
      <c r="B105" s="370" t="s">
        <v>429</v>
      </c>
      <c r="C105" s="512"/>
      <c r="D105" s="512"/>
      <c r="E105" s="512"/>
    </row>
    <row r="106" spans="1:5" s="320" customFormat="1" ht="12" customHeight="1" thickBot="1" x14ac:dyDescent="0.25">
      <c r="A106" s="539" t="s">
        <v>430</v>
      </c>
      <c r="B106" s="371" t="s">
        <v>431</v>
      </c>
      <c r="C106" s="514"/>
      <c r="D106" s="514"/>
      <c r="E106" s="514"/>
    </row>
    <row r="107" spans="1:5" ht="12" customHeight="1" thickBot="1" x14ac:dyDescent="0.25">
      <c r="A107" s="362" t="s">
        <v>7</v>
      </c>
      <c r="B107" s="360" t="s">
        <v>432</v>
      </c>
      <c r="C107" s="383">
        <f>+C108+C110+C112</f>
        <v>0</v>
      </c>
      <c r="D107" s="383">
        <f>+D108+D110+D112</f>
        <v>0</v>
      </c>
      <c r="E107" s="383">
        <f>+E108+E110+E112</f>
        <v>0</v>
      </c>
    </row>
    <row r="108" spans="1:5" ht="12" customHeight="1" x14ac:dyDescent="0.2">
      <c r="A108" s="529" t="s">
        <v>75</v>
      </c>
      <c r="B108" s="345" t="s">
        <v>152</v>
      </c>
      <c r="C108" s="511"/>
      <c r="D108" s="511"/>
      <c r="E108" s="511"/>
    </row>
    <row r="109" spans="1:5" ht="12" customHeight="1" x14ac:dyDescent="0.2">
      <c r="A109" s="529" t="s">
        <v>76</v>
      </c>
      <c r="B109" s="349" t="s">
        <v>433</v>
      </c>
      <c r="C109" s="511"/>
      <c r="D109" s="511"/>
      <c r="E109" s="511"/>
    </row>
    <row r="110" spans="1:5" ht="12" customHeight="1" x14ac:dyDescent="0.2">
      <c r="A110" s="529" t="s">
        <v>77</v>
      </c>
      <c r="B110" s="349" t="s">
        <v>135</v>
      </c>
      <c r="C110" s="510"/>
      <c r="D110" s="510"/>
      <c r="E110" s="510"/>
    </row>
    <row r="111" spans="1:5" ht="12" customHeight="1" x14ac:dyDescent="0.2">
      <c r="A111" s="529" t="s">
        <v>78</v>
      </c>
      <c r="B111" s="349" t="s">
        <v>434</v>
      </c>
      <c r="C111" s="373"/>
      <c r="D111" s="373"/>
      <c r="E111" s="373"/>
    </row>
    <row r="112" spans="1:5" ht="12" customHeight="1" x14ac:dyDescent="0.2">
      <c r="A112" s="529" t="s">
        <v>79</v>
      </c>
      <c r="B112" s="381" t="s">
        <v>155</v>
      </c>
      <c r="C112" s="373"/>
      <c r="D112" s="373"/>
      <c r="E112" s="373"/>
    </row>
    <row r="113" spans="1:5" ht="12" customHeight="1" x14ac:dyDescent="0.2">
      <c r="A113" s="529" t="s">
        <v>86</v>
      </c>
      <c r="B113" s="380" t="s">
        <v>435</v>
      </c>
      <c r="C113" s="373"/>
      <c r="D113" s="373"/>
      <c r="E113" s="373"/>
    </row>
    <row r="114" spans="1:5" ht="12" customHeight="1" x14ac:dyDescent="0.2">
      <c r="A114" s="529" t="s">
        <v>88</v>
      </c>
      <c r="B114" s="396" t="s">
        <v>436</v>
      </c>
      <c r="C114" s="373"/>
      <c r="D114" s="373"/>
      <c r="E114" s="373"/>
    </row>
    <row r="115" spans="1:5" ht="12" customHeight="1" x14ac:dyDescent="0.2">
      <c r="A115" s="529" t="s">
        <v>136</v>
      </c>
      <c r="B115" s="369" t="s">
        <v>423</v>
      </c>
      <c r="C115" s="373"/>
      <c r="D115" s="373"/>
      <c r="E115" s="373"/>
    </row>
    <row r="116" spans="1:5" ht="12" customHeight="1" x14ac:dyDescent="0.2">
      <c r="A116" s="529" t="s">
        <v>137</v>
      </c>
      <c r="B116" s="369" t="s">
        <v>437</v>
      </c>
      <c r="C116" s="373"/>
      <c r="D116" s="373"/>
      <c r="E116" s="373"/>
    </row>
    <row r="117" spans="1:5" ht="12" customHeight="1" x14ac:dyDescent="0.2">
      <c r="A117" s="529" t="s">
        <v>138</v>
      </c>
      <c r="B117" s="369" t="s">
        <v>438</v>
      </c>
      <c r="C117" s="373"/>
      <c r="D117" s="373"/>
      <c r="E117" s="373"/>
    </row>
    <row r="118" spans="1:5" ht="12" customHeight="1" x14ac:dyDescent="0.2">
      <c r="A118" s="529" t="s">
        <v>439</v>
      </c>
      <c r="B118" s="369" t="s">
        <v>426</v>
      </c>
      <c r="C118" s="373"/>
      <c r="D118" s="373"/>
      <c r="E118" s="373"/>
    </row>
    <row r="119" spans="1:5" ht="12" customHeight="1" x14ac:dyDescent="0.2">
      <c r="A119" s="529" t="s">
        <v>440</v>
      </c>
      <c r="B119" s="369" t="s">
        <v>441</v>
      </c>
      <c r="C119" s="373"/>
      <c r="D119" s="373"/>
      <c r="E119" s="373"/>
    </row>
    <row r="120" spans="1:5" ht="12" customHeight="1" thickBot="1" x14ac:dyDescent="0.25">
      <c r="A120" s="538" t="s">
        <v>442</v>
      </c>
      <c r="B120" s="369" t="s">
        <v>443</v>
      </c>
      <c r="C120" s="375"/>
      <c r="D120" s="375"/>
      <c r="E120" s="375"/>
    </row>
    <row r="121" spans="1:5" ht="12" customHeight="1" thickBot="1" x14ac:dyDescent="0.25">
      <c r="A121" s="362" t="s">
        <v>8</v>
      </c>
      <c r="B121" s="365" t="s">
        <v>444</v>
      </c>
      <c r="C121" s="383">
        <f>+C122+C123</f>
        <v>0</v>
      </c>
      <c r="D121" s="383">
        <f>+D122+D123</f>
        <v>0</v>
      </c>
      <c r="E121" s="383">
        <f>+E122+E123</f>
        <v>0</v>
      </c>
    </row>
    <row r="122" spans="1:5" ht="12" customHeight="1" x14ac:dyDescent="0.2">
      <c r="A122" s="529" t="s">
        <v>58</v>
      </c>
      <c r="B122" s="346" t="s">
        <v>44</v>
      </c>
      <c r="C122" s="511"/>
      <c r="D122" s="511"/>
      <c r="E122" s="511"/>
    </row>
    <row r="123" spans="1:5" ht="12" customHeight="1" thickBot="1" x14ac:dyDescent="0.25">
      <c r="A123" s="531" t="s">
        <v>59</v>
      </c>
      <c r="B123" s="349" t="s">
        <v>45</v>
      </c>
      <c r="C123" s="512"/>
      <c r="D123" s="512"/>
      <c r="E123" s="512"/>
    </row>
    <row r="124" spans="1:5" ht="12" customHeight="1" thickBot="1" x14ac:dyDescent="0.25">
      <c r="A124" s="362" t="s">
        <v>9</v>
      </c>
      <c r="B124" s="365" t="s">
        <v>445</v>
      </c>
      <c r="C124" s="383">
        <f>+C91+C107+C121</f>
        <v>0</v>
      </c>
      <c r="D124" s="383">
        <f>+D91+D107+D121</f>
        <v>3985</v>
      </c>
      <c r="E124" s="383">
        <f>+E91+E107+E121</f>
        <v>5725</v>
      </c>
    </row>
    <row r="125" spans="1:5" ht="12" customHeight="1" thickBot="1" x14ac:dyDescent="0.25">
      <c r="A125" s="362" t="s">
        <v>10</v>
      </c>
      <c r="B125" s="365" t="s">
        <v>549</v>
      </c>
      <c r="C125" s="383">
        <f>+C126+C127+C128</f>
        <v>0</v>
      </c>
      <c r="D125" s="383">
        <f>+D126+D127+D128</f>
        <v>0</v>
      </c>
      <c r="E125" s="383">
        <f>+E126+E127+E128</f>
        <v>0</v>
      </c>
    </row>
    <row r="126" spans="1:5" ht="12" customHeight="1" x14ac:dyDescent="0.2">
      <c r="A126" s="529" t="s">
        <v>62</v>
      </c>
      <c r="B126" s="346" t="s">
        <v>447</v>
      </c>
      <c r="C126" s="373"/>
      <c r="D126" s="373"/>
      <c r="E126" s="373"/>
    </row>
    <row r="127" spans="1:5" ht="12" customHeight="1" x14ac:dyDescent="0.2">
      <c r="A127" s="529" t="s">
        <v>63</v>
      </c>
      <c r="B127" s="346" t="s">
        <v>448</v>
      </c>
      <c r="C127" s="373"/>
      <c r="D127" s="373"/>
      <c r="E127" s="373"/>
    </row>
    <row r="128" spans="1:5" ht="12" customHeight="1" thickBot="1" x14ac:dyDescent="0.25">
      <c r="A128" s="538" t="s">
        <v>64</v>
      </c>
      <c r="B128" s="344" t="s">
        <v>449</v>
      </c>
      <c r="C128" s="373"/>
      <c r="D128" s="373"/>
      <c r="E128" s="373"/>
    </row>
    <row r="129" spans="1:11" ht="12" customHeight="1" thickBot="1" x14ac:dyDescent="0.25">
      <c r="A129" s="362" t="s">
        <v>11</v>
      </c>
      <c r="B129" s="365" t="s">
        <v>450</v>
      </c>
      <c r="C129" s="383">
        <f>+C130+C131+C132+C133</f>
        <v>0</v>
      </c>
      <c r="D129" s="383">
        <f>+D130+D131+D132+D133</f>
        <v>0</v>
      </c>
      <c r="E129" s="383">
        <f>+E130+E131+E132+E133</f>
        <v>0</v>
      </c>
    </row>
    <row r="130" spans="1:11" ht="12" customHeight="1" x14ac:dyDescent="0.2">
      <c r="A130" s="529" t="s">
        <v>65</v>
      </c>
      <c r="B130" s="346" t="s">
        <v>451</v>
      </c>
      <c r="C130" s="373"/>
      <c r="D130" s="373"/>
      <c r="E130" s="373"/>
    </row>
    <row r="131" spans="1:11" ht="12" customHeight="1" x14ac:dyDescent="0.2">
      <c r="A131" s="529" t="s">
        <v>66</v>
      </c>
      <c r="B131" s="346" t="s">
        <v>452</v>
      </c>
      <c r="C131" s="373"/>
      <c r="D131" s="373"/>
      <c r="E131" s="373"/>
    </row>
    <row r="132" spans="1:11" ht="12" customHeight="1" x14ac:dyDescent="0.2">
      <c r="A132" s="529" t="s">
        <v>347</v>
      </c>
      <c r="B132" s="346" t="s">
        <v>453</v>
      </c>
      <c r="C132" s="373"/>
      <c r="D132" s="373"/>
      <c r="E132" s="373"/>
    </row>
    <row r="133" spans="1:11" s="320" customFormat="1" ht="12" customHeight="1" thickBot="1" x14ac:dyDescent="0.25">
      <c r="A133" s="538" t="s">
        <v>349</v>
      </c>
      <c r="B133" s="344" t="s">
        <v>454</v>
      </c>
      <c r="C133" s="373"/>
      <c r="D133" s="373"/>
      <c r="E133" s="373"/>
    </row>
    <row r="134" spans="1:11" ht="13.5" thickBot="1" x14ac:dyDescent="0.25">
      <c r="A134" s="362" t="s">
        <v>12</v>
      </c>
      <c r="B134" s="365" t="s">
        <v>635</v>
      </c>
      <c r="C134" s="513">
        <f>+C135+C136+C138+C139+C137</f>
        <v>0</v>
      </c>
      <c r="D134" s="513">
        <f>+D135+D136+D138+D139+D137</f>
        <v>0</v>
      </c>
      <c r="E134" s="513">
        <f>+E135+E136+E138+E139+E137</f>
        <v>0</v>
      </c>
      <c r="K134" s="492"/>
    </row>
    <row r="135" spans="1:11" x14ac:dyDescent="0.2">
      <c r="A135" s="529" t="s">
        <v>67</v>
      </c>
      <c r="B135" s="346" t="s">
        <v>456</v>
      </c>
      <c r="C135" s="373"/>
      <c r="D135" s="373"/>
      <c r="E135" s="373"/>
    </row>
    <row r="136" spans="1:11" ht="12" customHeight="1" x14ac:dyDescent="0.2">
      <c r="A136" s="529" t="s">
        <v>68</v>
      </c>
      <c r="B136" s="346" t="s">
        <v>457</v>
      </c>
      <c r="C136" s="373"/>
      <c r="D136" s="373"/>
      <c r="E136" s="373"/>
    </row>
    <row r="137" spans="1:11" ht="12" customHeight="1" x14ac:dyDescent="0.2">
      <c r="A137" s="529" t="s">
        <v>356</v>
      </c>
      <c r="B137" s="346" t="s">
        <v>634</v>
      </c>
      <c r="C137" s="373"/>
      <c r="D137" s="373"/>
      <c r="E137" s="373"/>
    </row>
    <row r="138" spans="1:11" s="320" customFormat="1" ht="12" customHeight="1" x14ac:dyDescent="0.2">
      <c r="A138" s="529" t="s">
        <v>358</v>
      </c>
      <c r="B138" s="346" t="s">
        <v>458</v>
      </c>
      <c r="C138" s="373"/>
      <c r="D138" s="373"/>
      <c r="E138" s="373"/>
    </row>
    <row r="139" spans="1:11" s="320" customFormat="1" ht="12" customHeight="1" thickBot="1" x14ac:dyDescent="0.25">
      <c r="A139" s="538" t="s">
        <v>633</v>
      </c>
      <c r="B139" s="344" t="s">
        <v>459</v>
      </c>
      <c r="C139" s="373"/>
      <c r="D139" s="373"/>
      <c r="E139" s="373"/>
    </row>
    <row r="140" spans="1:11" s="320" customFormat="1" ht="12" customHeight="1" thickBot="1" x14ac:dyDescent="0.25">
      <c r="A140" s="362" t="s">
        <v>13</v>
      </c>
      <c r="B140" s="365" t="s">
        <v>550</v>
      </c>
      <c r="C140" s="515">
        <f>+C141+C142+C143+C144</f>
        <v>0</v>
      </c>
      <c r="D140" s="515">
        <f>+D141+D142+D143+D144</f>
        <v>0</v>
      </c>
      <c r="E140" s="515">
        <f>+E141+E142+E143+E144</f>
        <v>0</v>
      </c>
    </row>
    <row r="141" spans="1:11" s="320" customFormat="1" ht="12" customHeight="1" x14ac:dyDescent="0.2">
      <c r="A141" s="529" t="s">
        <v>129</v>
      </c>
      <c r="B141" s="346" t="s">
        <v>461</v>
      </c>
      <c r="C141" s="373"/>
      <c r="D141" s="373"/>
      <c r="E141" s="373"/>
    </row>
    <row r="142" spans="1:11" s="320" customFormat="1" ht="12" customHeight="1" x14ac:dyDescent="0.2">
      <c r="A142" s="529" t="s">
        <v>130</v>
      </c>
      <c r="B142" s="346" t="s">
        <v>462</v>
      </c>
      <c r="C142" s="373"/>
      <c r="D142" s="373"/>
      <c r="E142" s="373"/>
    </row>
    <row r="143" spans="1:11" s="320" customFormat="1" ht="12" customHeight="1" x14ac:dyDescent="0.2">
      <c r="A143" s="529" t="s">
        <v>154</v>
      </c>
      <c r="B143" s="346" t="s">
        <v>463</v>
      </c>
      <c r="C143" s="373"/>
      <c r="D143" s="373"/>
      <c r="E143" s="373"/>
    </row>
    <row r="144" spans="1:11" ht="12.75" customHeight="1" thickBot="1" x14ac:dyDescent="0.25">
      <c r="A144" s="529" t="s">
        <v>364</v>
      </c>
      <c r="B144" s="346" t="s">
        <v>464</v>
      </c>
      <c r="C144" s="373"/>
      <c r="D144" s="373"/>
      <c r="E144" s="373"/>
    </row>
    <row r="145" spans="1:5" ht="12" customHeight="1" thickBot="1" x14ac:dyDescent="0.25">
      <c r="A145" s="362" t="s">
        <v>14</v>
      </c>
      <c r="B145" s="365" t="s">
        <v>465</v>
      </c>
      <c r="C145" s="528">
        <f>+C125+C129+C134+C140</f>
        <v>0</v>
      </c>
      <c r="D145" s="528">
        <f>+D125+D129+D134+D140</f>
        <v>0</v>
      </c>
      <c r="E145" s="528">
        <f>+E125+E129+E134+E140</f>
        <v>0</v>
      </c>
    </row>
    <row r="146" spans="1:5" ht="15" customHeight="1" thickBot="1" x14ac:dyDescent="0.25">
      <c r="A146" s="540" t="s">
        <v>15</v>
      </c>
      <c r="B146" s="385" t="s">
        <v>466</v>
      </c>
      <c r="C146" s="528">
        <f>+C124+C145</f>
        <v>0</v>
      </c>
      <c r="D146" s="528">
        <f>+D124+D145</f>
        <v>3985</v>
      </c>
      <c r="E146" s="528">
        <f>+E124+E145</f>
        <v>5725</v>
      </c>
    </row>
    <row r="147" spans="1:5" ht="13.5" thickBot="1" x14ac:dyDescent="0.25">
      <c r="A147" s="42"/>
      <c r="B147" s="43"/>
      <c r="C147" s="44"/>
      <c r="D147" s="44"/>
      <c r="E147" s="44"/>
    </row>
    <row r="148" spans="1:5" ht="15" customHeight="1" thickBot="1" x14ac:dyDescent="0.25">
      <c r="A148" s="600" t="s">
        <v>693</v>
      </c>
      <c r="B148" s="601"/>
      <c r="C148" s="110">
        <v>0</v>
      </c>
      <c r="D148" s="111">
        <v>0</v>
      </c>
      <c r="E148" s="108">
        <v>0</v>
      </c>
    </row>
    <row r="149" spans="1:5" ht="14.25" customHeight="1" thickBot="1" x14ac:dyDescent="0.25">
      <c r="A149" s="602" t="s">
        <v>692</v>
      </c>
      <c r="B149" s="603"/>
      <c r="C149" s="110">
        <v>0</v>
      </c>
      <c r="D149" s="111">
        <v>0</v>
      </c>
      <c r="E149" s="108">
        <v>0</v>
      </c>
    </row>
  </sheetData>
  <sheetProtection formatCells="0"/>
  <mergeCells count="4">
    <mergeCell ref="B2:D2"/>
    <mergeCell ref="B3:D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49"/>
  <sheetViews>
    <sheetView zoomScaleNormal="100" zoomScaleSheetLayoutView="100" workbookViewId="0">
      <selection activeCell="H6" sqref="H6"/>
    </sheetView>
  </sheetViews>
  <sheetFormatPr defaultRowHeight="12.75" x14ac:dyDescent="0.2"/>
  <cols>
    <col min="1" max="1" width="14.83203125" style="520" customWidth="1"/>
    <col min="2" max="2" width="65.33203125" style="521" customWidth="1"/>
    <col min="3" max="5" width="17" style="522" customWidth="1"/>
    <col min="6" max="16384" width="9.33203125" style="33"/>
  </cols>
  <sheetData>
    <row r="1" spans="1:5" s="496" customFormat="1" ht="16.5" customHeight="1" thickBot="1" x14ac:dyDescent="0.25">
      <c r="A1" s="495"/>
      <c r="B1" s="497"/>
      <c r="C1" s="542"/>
      <c r="D1" s="507"/>
      <c r="E1" s="542" t="str">
        <f>+CONCATENATE("6.4. melléklet a 5/",LEFT(ÖSSZEFÜGGÉSEK!A4,4)+1,". (V.20) önkormányzati rendelethez")</f>
        <v>6.4. melléklet a 5/2016. (V.20) önkormányzati rendelethez</v>
      </c>
    </row>
    <row r="2" spans="1:5" s="543" customFormat="1" ht="15.75" customHeight="1" x14ac:dyDescent="0.2">
      <c r="A2" s="523" t="s">
        <v>50</v>
      </c>
      <c r="B2" s="648" t="s">
        <v>149</v>
      </c>
      <c r="C2" s="649"/>
      <c r="D2" s="650"/>
      <c r="E2" s="516" t="s">
        <v>40</v>
      </c>
    </row>
    <row r="3" spans="1:5" s="543" customFormat="1" ht="24.75" thickBot="1" x14ac:dyDescent="0.25">
      <c r="A3" s="541" t="s">
        <v>545</v>
      </c>
      <c r="B3" s="651" t="s">
        <v>638</v>
      </c>
      <c r="C3" s="652"/>
      <c r="D3" s="653"/>
      <c r="E3" s="491" t="s">
        <v>48</v>
      </c>
    </row>
    <row r="4" spans="1:5" s="544" customFormat="1" ht="15.95" customHeight="1" thickBot="1" x14ac:dyDescent="0.3">
      <c r="A4" s="498"/>
      <c r="B4" s="498"/>
      <c r="C4" s="499"/>
      <c r="D4" s="499"/>
      <c r="E4" s="499" t="s">
        <v>41</v>
      </c>
    </row>
    <row r="5" spans="1:5" ht="24.75" thickBot="1" x14ac:dyDescent="0.25">
      <c r="A5" s="330" t="s">
        <v>144</v>
      </c>
      <c r="B5" s="331" t="s">
        <v>691</v>
      </c>
      <c r="C5" s="97" t="s">
        <v>175</v>
      </c>
      <c r="D5" s="97" t="s">
        <v>180</v>
      </c>
      <c r="E5" s="500" t="s">
        <v>181</v>
      </c>
    </row>
    <row r="6" spans="1:5" s="545" customFormat="1" ht="12.95" customHeight="1" thickBot="1" x14ac:dyDescent="0.25">
      <c r="A6" s="493" t="s">
        <v>413</v>
      </c>
      <c r="B6" s="494" t="s">
        <v>414</v>
      </c>
      <c r="C6" s="494" t="s">
        <v>415</v>
      </c>
      <c r="D6" s="109" t="s">
        <v>416</v>
      </c>
      <c r="E6" s="107" t="s">
        <v>417</v>
      </c>
    </row>
    <row r="7" spans="1:5" s="545" customFormat="1" ht="15.95" customHeight="1" thickBot="1" x14ac:dyDescent="0.25">
      <c r="A7" s="645" t="s">
        <v>42</v>
      </c>
      <c r="B7" s="646"/>
      <c r="C7" s="646"/>
      <c r="D7" s="646"/>
      <c r="E7" s="647"/>
    </row>
    <row r="8" spans="1:5" s="545" customFormat="1" ht="12" customHeight="1" thickBot="1" x14ac:dyDescent="0.25">
      <c r="A8" s="362" t="s">
        <v>6</v>
      </c>
      <c r="B8" s="358" t="s">
        <v>305</v>
      </c>
      <c r="C8" s="389">
        <f>SUM(C9:C14)</f>
        <v>0</v>
      </c>
      <c r="D8" s="389">
        <f>SUM(D9:D14)</f>
        <v>2300</v>
      </c>
      <c r="E8" s="372">
        <f>SUM(E9:E14)</f>
        <v>2300</v>
      </c>
    </row>
    <row r="9" spans="1:5" s="519" customFormat="1" ht="12" customHeight="1" x14ac:dyDescent="0.2">
      <c r="A9" s="529" t="s">
        <v>69</v>
      </c>
      <c r="B9" s="400" t="s">
        <v>306</v>
      </c>
      <c r="C9" s="391"/>
      <c r="D9" s="391"/>
      <c r="E9" s="374"/>
    </row>
    <row r="10" spans="1:5" s="546" customFormat="1" ht="12" customHeight="1" x14ac:dyDescent="0.2">
      <c r="A10" s="530" t="s">
        <v>70</v>
      </c>
      <c r="B10" s="401" t="s">
        <v>307</v>
      </c>
      <c r="C10" s="390"/>
      <c r="D10" s="390"/>
      <c r="E10" s="373"/>
    </row>
    <row r="11" spans="1:5" s="546" customFormat="1" ht="12" customHeight="1" x14ac:dyDescent="0.2">
      <c r="A11" s="530" t="s">
        <v>71</v>
      </c>
      <c r="B11" s="401" t="s">
        <v>308</v>
      </c>
      <c r="C11" s="390"/>
      <c r="D11" s="390">
        <v>2300</v>
      </c>
      <c r="E11" s="373">
        <v>2300</v>
      </c>
    </row>
    <row r="12" spans="1:5" s="546" customFormat="1" ht="12" customHeight="1" x14ac:dyDescent="0.2">
      <c r="A12" s="530" t="s">
        <v>72</v>
      </c>
      <c r="B12" s="401" t="s">
        <v>309</v>
      </c>
      <c r="C12" s="390"/>
      <c r="D12" s="390"/>
      <c r="E12" s="373"/>
    </row>
    <row r="13" spans="1:5" s="546" customFormat="1" ht="12" customHeight="1" x14ac:dyDescent="0.2">
      <c r="A13" s="530" t="s">
        <v>105</v>
      </c>
      <c r="B13" s="401" t="s">
        <v>310</v>
      </c>
      <c r="C13" s="390"/>
      <c r="D13" s="390"/>
      <c r="E13" s="373"/>
    </row>
    <row r="14" spans="1:5" s="519" customFormat="1" ht="12" customHeight="1" thickBot="1" x14ac:dyDescent="0.25">
      <c r="A14" s="531" t="s">
        <v>73</v>
      </c>
      <c r="B14" s="402" t="s">
        <v>311</v>
      </c>
      <c r="C14" s="392"/>
      <c r="D14" s="392"/>
      <c r="E14" s="375"/>
    </row>
    <row r="15" spans="1:5" s="519" customFormat="1" ht="12" customHeight="1" thickBot="1" x14ac:dyDescent="0.25">
      <c r="A15" s="362" t="s">
        <v>7</v>
      </c>
      <c r="B15" s="379" t="s">
        <v>312</v>
      </c>
      <c r="C15" s="389">
        <f>SUM(C16:C20)</f>
        <v>0</v>
      </c>
      <c r="D15" s="389">
        <f>SUM(D16:D20)</f>
        <v>0</v>
      </c>
      <c r="E15" s="372">
        <f>SUM(E16:E20)</f>
        <v>0</v>
      </c>
    </row>
    <row r="16" spans="1:5" s="519" customFormat="1" ht="12" customHeight="1" x14ac:dyDescent="0.2">
      <c r="A16" s="529" t="s">
        <v>75</v>
      </c>
      <c r="B16" s="400" t="s">
        <v>313</v>
      </c>
      <c r="C16" s="391"/>
      <c r="D16" s="391"/>
      <c r="E16" s="374"/>
    </row>
    <row r="17" spans="1:5" s="519" customFormat="1" ht="12" customHeight="1" x14ac:dyDescent="0.2">
      <c r="A17" s="530" t="s">
        <v>76</v>
      </c>
      <c r="B17" s="401" t="s">
        <v>314</v>
      </c>
      <c r="C17" s="390"/>
      <c r="D17" s="390"/>
      <c r="E17" s="373"/>
    </row>
    <row r="18" spans="1:5" s="519" customFormat="1" ht="12" customHeight="1" x14ac:dyDescent="0.2">
      <c r="A18" s="530" t="s">
        <v>77</v>
      </c>
      <c r="B18" s="401" t="s">
        <v>315</v>
      </c>
      <c r="C18" s="390"/>
      <c r="D18" s="390"/>
      <c r="E18" s="373"/>
    </row>
    <row r="19" spans="1:5" s="519" customFormat="1" ht="12" customHeight="1" x14ac:dyDescent="0.2">
      <c r="A19" s="530" t="s">
        <v>78</v>
      </c>
      <c r="B19" s="401" t="s">
        <v>316</v>
      </c>
      <c r="C19" s="390"/>
      <c r="D19" s="390"/>
      <c r="E19" s="373"/>
    </row>
    <row r="20" spans="1:5" s="519" customFormat="1" ht="12" customHeight="1" x14ac:dyDescent="0.2">
      <c r="A20" s="530" t="s">
        <v>79</v>
      </c>
      <c r="B20" s="401" t="s">
        <v>317</v>
      </c>
      <c r="C20" s="390"/>
      <c r="D20" s="390"/>
      <c r="E20" s="373"/>
    </row>
    <row r="21" spans="1:5" s="546" customFormat="1" ht="12" customHeight="1" thickBot="1" x14ac:dyDescent="0.25">
      <c r="A21" s="531" t="s">
        <v>86</v>
      </c>
      <c r="B21" s="402" t="s">
        <v>318</v>
      </c>
      <c r="C21" s="392"/>
      <c r="D21" s="392"/>
      <c r="E21" s="375"/>
    </row>
    <row r="22" spans="1:5" s="546" customFormat="1" ht="12" customHeight="1" thickBot="1" x14ac:dyDescent="0.25">
      <c r="A22" s="362" t="s">
        <v>8</v>
      </c>
      <c r="B22" s="358" t="s">
        <v>319</v>
      </c>
      <c r="C22" s="389">
        <f>SUM(C23:C27)</f>
        <v>0</v>
      </c>
      <c r="D22" s="389">
        <f>SUM(D23:D27)</f>
        <v>0</v>
      </c>
      <c r="E22" s="372">
        <f>SUM(E23:E27)</f>
        <v>0</v>
      </c>
    </row>
    <row r="23" spans="1:5" s="546" customFormat="1" ht="12" customHeight="1" x14ac:dyDescent="0.2">
      <c r="A23" s="529" t="s">
        <v>58</v>
      </c>
      <c r="B23" s="400" t="s">
        <v>320</v>
      </c>
      <c r="C23" s="391"/>
      <c r="D23" s="391"/>
      <c r="E23" s="374"/>
    </row>
    <row r="24" spans="1:5" s="519" customFormat="1" ht="12" customHeight="1" x14ac:dyDescent="0.2">
      <c r="A24" s="530" t="s">
        <v>59</v>
      </c>
      <c r="B24" s="401" t="s">
        <v>321</v>
      </c>
      <c r="C24" s="390"/>
      <c r="D24" s="390"/>
      <c r="E24" s="373"/>
    </row>
    <row r="25" spans="1:5" s="546" customFormat="1" ht="12" customHeight="1" x14ac:dyDescent="0.2">
      <c r="A25" s="530" t="s">
        <v>60</v>
      </c>
      <c r="B25" s="401" t="s">
        <v>322</v>
      </c>
      <c r="C25" s="390"/>
      <c r="D25" s="390"/>
      <c r="E25" s="373"/>
    </row>
    <row r="26" spans="1:5" s="546" customFormat="1" ht="12" customHeight="1" x14ac:dyDescent="0.2">
      <c r="A26" s="530" t="s">
        <v>61</v>
      </c>
      <c r="B26" s="401" t="s">
        <v>323</v>
      </c>
      <c r="C26" s="390"/>
      <c r="D26" s="390"/>
      <c r="E26" s="373"/>
    </row>
    <row r="27" spans="1:5" s="546" customFormat="1" ht="12" customHeight="1" x14ac:dyDescent="0.2">
      <c r="A27" s="530" t="s">
        <v>119</v>
      </c>
      <c r="B27" s="401" t="s">
        <v>324</v>
      </c>
      <c r="C27" s="390"/>
      <c r="D27" s="390"/>
      <c r="E27" s="373"/>
    </row>
    <row r="28" spans="1:5" s="546" customFormat="1" ht="12" customHeight="1" thickBot="1" x14ac:dyDescent="0.25">
      <c r="A28" s="531" t="s">
        <v>120</v>
      </c>
      <c r="B28" s="402" t="s">
        <v>325</v>
      </c>
      <c r="C28" s="392"/>
      <c r="D28" s="392"/>
      <c r="E28" s="375"/>
    </row>
    <row r="29" spans="1:5" s="546" customFormat="1" ht="12" customHeight="1" thickBot="1" x14ac:dyDescent="0.25">
      <c r="A29" s="362" t="s">
        <v>121</v>
      </c>
      <c r="B29" s="358" t="s">
        <v>682</v>
      </c>
      <c r="C29" s="395">
        <f>SUM(C30:C35)</f>
        <v>0</v>
      </c>
      <c r="D29" s="395">
        <f>SUM(D30:D35)</f>
        <v>0</v>
      </c>
      <c r="E29" s="408">
        <f>SUM(E30:E35)</f>
        <v>0</v>
      </c>
    </row>
    <row r="30" spans="1:5" s="546" customFormat="1" ht="12" customHeight="1" x14ac:dyDescent="0.2">
      <c r="A30" s="529" t="s">
        <v>326</v>
      </c>
      <c r="B30" s="400" t="s">
        <v>686</v>
      </c>
      <c r="C30" s="391"/>
      <c r="D30" s="391">
        <f>+D31+D32</f>
        <v>0</v>
      </c>
      <c r="E30" s="374">
        <f>+E31+E32</f>
        <v>0</v>
      </c>
    </row>
    <row r="31" spans="1:5" s="546" customFormat="1" ht="12" customHeight="1" x14ac:dyDescent="0.2">
      <c r="A31" s="530" t="s">
        <v>327</v>
      </c>
      <c r="B31" s="401" t="s">
        <v>687</v>
      </c>
      <c r="C31" s="390"/>
      <c r="D31" s="390"/>
      <c r="E31" s="373"/>
    </row>
    <row r="32" spans="1:5" s="546" customFormat="1" ht="12" customHeight="1" x14ac:dyDescent="0.2">
      <c r="A32" s="530" t="s">
        <v>328</v>
      </c>
      <c r="B32" s="401" t="s">
        <v>688</v>
      </c>
      <c r="C32" s="390"/>
      <c r="D32" s="390"/>
      <c r="E32" s="373"/>
    </row>
    <row r="33" spans="1:5" s="546" customFormat="1" ht="12" customHeight="1" x14ac:dyDescent="0.2">
      <c r="A33" s="530" t="s">
        <v>683</v>
      </c>
      <c r="B33" s="401" t="s">
        <v>689</v>
      </c>
      <c r="C33" s="390"/>
      <c r="D33" s="390"/>
      <c r="E33" s="373"/>
    </row>
    <row r="34" spans="1:5" s="546" customFormat="1" ht="12" customHeight="1" x14ac:dyDescent="0.2">
      <c r="A34" s="530" t="s">
        <v>684</v>
      </c>
      <c r="B34" s="401" t="s">
        <v>329</v>
      </c>
      <c r="C34" s="390"/>
      <c r="D34" s="390"/>
      <c r="E34" s="373"/>
    </row>
    <row r="35" spans="1:5" s="546" customFormat="1" ht="12" customHeight="1" thickBot="1" x14ac:dyDescent="0.25">
      <c r="A35" s="531" t="s">
        <v>685</v>
      </c>
      <c r="B35" s="381" t="s">
        <v>330</v>
      </c>
      <c r="C35" s="392"/>
      <c r="D35" s="392"/>
      <c r="E35" s="375"/>
    </row>
    <row r="36" spans="1:5" s="546" customFormat="1" ht="12" customHeight="1" thickBot="1" x14ac:dyDescent="0.25">
      <c r="A36" s="362" t="s">
        <v>10</v>
      </c>
      <c r="B36" s="358" t="s">
        <v>331</v>
      </c>
      <c r="C36" s="389">
        <f>SUM(C37:C46)</f>
        <v>0</v>
      </c>
      <c r="D36" s="389">
        <f>SUM(D37:D46)</f>
        <v>0</v>
      </c>
      <c r="E36" s="372">
        <f>SUM(E37:E46)</f>
        <v>0</v>
      </c>
    </row>
    <row r="37" spans="1:5" s="546" customFormat="1" ht="12" customHeight="1" x14ac:dyDescent="0.2">
      <c r="A37" s="529" t="s">
        <v>62</v>
      </c>
      <c r="B37" s="400" t="s">
        <v>332</v>
      </c>
      <c r="C37" s="391"/>
      <c r="D37" s="391"/>
      <c r="E37" s="374"/>
    </row>
    <row r="38" spans="1:5" s="546" customFormat="1" ht="12" customHeight="1" x14ac:dyDescent="0.2">
      <c r="A38" s="530" t="s">
        <v>63</v>
      </c>
      <c r="B38" s="401" t="s">
        <v>333</v>
      </c>
      <c r="C38" s="390"/>
      <c r="D38" s="390"/>
      <c r="E38" s="373"/>
    </row>
    <row r="39" spans="1:5" s="546" customFormat="1" ht="12" customHeight="1" x14ac:dyDescent="0.2">
      <c r="A39" s="530" t="s">
        <v>64</v>
      </c>
      <c r="B39" s="401" t="s">
        <v>334</v>
      </c>
      <c r="C39" s="390"/>
      <c r="D39" s="390"/>
      <c r="E39" s="373"/>
    </row>
    <row r="40" spans="1:5" s="546" customFormat="1" ht="12" customHeight="1" x14ac:dyDescent="0.2">
      <c r="A40" s="530" t="s">
        <v>123</v>
      </c>
      <c r="B40" s="401" t="s">
        <v>335</v>
      </c>
      <c r="C40" s="390"/>
      <c r="D40" s="390"/>
      <c r="E40" s="373"/>
    </row>
    <row r="41" spans="1:5" s="546" customFormat="1" ht="12" customHeight="1" x14ac:dyDescent="0.2">
      <c r="A41" s="530" t="s">
        <v>124</v>
      </c>
      <c r="B41" s="401" t="s">
        <v>336</v>
      </c>
      <c r="C41" s="390"/>
      <c r="D41" s="390"/>
      <c r="E41" s="373"/>
    </row>
    <row r="42" spans="1:5" s="546" customFormat="1" ht="12" customHeight="1" x14ac:dyDescent="0.2">
      <c r="A42" s="530" t="s">
        <v>125</v>
      </c>
      <c r="B42" s="401" t="s">
        <v>337</v>
      </c>
      <c r="C42" s="390"/>
      <c r="D42" s="390"/>
      <c r="E42" s="373"/>
    </row>
    <row r="43" spans="1:5" s="546" customFormat="1" ht="12" customHeight="1" x14ac:dyDescent="0.2">
      <c r="A43" s="530" t="s">
        <v>126</v>
      </c>
      <c r="B43" s="401" t="s">
        <v>338</v>
      </c>
      <c r="C43" s="390"/>
      <c r="D43" s="390"/>
      <c r="E43" s="373"/>
    </row>
    <row r="44" spans="1:5" s="546" customFormat="1" ht="12" customHeight="1" x14ac:dyDescent="0.2">
      <c r="A44" s="530" t="s">
        <v>127</v>
      </c>
      <c r="B44" s="401" t="s">
        <v>339</v>
      </c>
      <c r="C44" s="390"/>
      <c r="D44" s="390"/>
      <c r="E44" s="373"/>
    </row>
    <row r="45" spans="1:5" s="546" customFormat="1" ht="12" customHeight="1" x14ac:dyDescent="0.2">
      <c r="A45" s="530" t="s">
        <v>340</v>
      </c>
      <c r="B45" s="401" t="s">
        <v>341</v>
      </c>
      <c r="C45" s="393"/>
      <c r="D45" s="393"/>
      <c r="E45" s="376"/>
    </row>
    <row r="46" spans="1:5" s="519" customFormat="1" ht="12" customHeight="1" thickBot="1" x14ac:dyDescent="0.25">
      <c r="A46" s="531" t="s">
        <v>342</v>
      </c>
      <c r="B46" s="402" t="s">
        <v>343</v>
      </c>
      <c r="C46" s="394"/>
      <c r="D46" s="394"/>
      <c r="E46" s="377"/>
    </row>
    <row r="47" spans="1:5" s="546" customFormat="1" ht="12" customHeight="1" thickBot="1" x14ac:dyDescent="0.25">
      <c r="A47" s="362" t="s">
        <v>11</v>
      </c>
      <c r="B47" s="358" t="s">
        <v>344</v>
      </c>
      <c r="C47" s="389">
        <f>SUM(C48:C52)</f>
        <v>0</v>
      </c>
      <c r="D47" s="389">
        <f>SUM(D48:D52)</f>
        <v>0</v>
      </c>
      <c r="E47" s="372">
        <f>SUM(E48:E52)</f>
        <v>0</v>
      </c>
    </row>
    <row r="48" spans="1:5" s="546" customFormat="1" ht="12" customHeight="1" x14ac:dyDescent="0.2">
      <c r="A48" s="529" t="s">
        <v>65</v>
      </c>
      <c r="B48" s="400" t="s">
        <v>345</v>
      </c>
      <c r="C48" s="410"/>
      <c r="D48" s="410"/>
      <c r="E48" s="378"/>
    </row>
    <row r="49" spans="1:5" s="546" customFormat="1" ht="12" customHeight="1" x14ac:dyDescent="0.2">
      <c r="A49" s="530" t="s">
        <v>66</v>
      </c>
      <c r="B49" s="401" t="s">
        <v>346</v>
      </c>
      <c r="C49" s="393"/>
      <c r="D49" s="393"/>
      <c r="E49" s="376"/>
    </row>
    <row r="50" spans="1:5" s="546" customFormat="1" ht="12" customHeight="1" x14ac:dyDescent="0.2">
      <c r="A50" s="530" t="s">
        <v>347</v>
      </c>
      <c r="B50" s="401" t="s">
        <v>348</v>
      </c>
      <c r="C50" s="393"/>
      <c r="D50" s="393"/>
      <c r="E50" s="376"/>
    </row>
    <row r="51" spans="1:5" s="546" customFormat="1" ht="12" customHeight="1" x14ac:dyDescent="0.2">
      <c r="A51" s="530" t="s">
        <v>349</v>
      </c>
      <c r="B51" s="401" t="s">
        <v>350</v>
      </c>
      <c r="C51" s="393"/>
      <c r="D51" s="393"/>
      <c r="E51" s="376"/>
    </row>
    <row r="52" spans="1:5" s="546" customFormat="1" ht="12" customHeight="1" thickBot="1" x14ac:dyDescent="0.25">
      <c r="A52" s="531" t="s">
        <v>351</v>
      </c>
      <c r="B52" s="402" t="s">
        <v>352</v>
      </c>
      <c r="C52" s="394"/>
      <c r="D52" s="394"/>
      <c r="E52" s="377"/>
    </row>
    <row r="53" spans="1:5" s="546" customFormat="1" ht="12" customHeight="1" thickBot="1" x14ac:dyDescent="0.25">
      <c r="A53" s="362" t="s">
        <v>128</v>
      </c>
      <c r="B53" s="358" t="s">
        <v>353</v>
      </c>
      <c r="C53" s="389">
        <f>SUM(C54:C56)</f>
        <v>0</v>
      </c>
      <c r="D53" s="389">
        <f>SUM(D54:D56)</f>
        <v>0</v>
      </c>
      <c r="E53" s="372">
        <f>SUM(E54:E56)</f>
        <v>0</v>
      </c>
    </row>
    <row r="54" spans="1:5" s="519" customFormat="1" ht="12" customHeight="1" x14ac:dyDescent="0.2">
      <c r="A54" s="529" t="s">
        <v>67</v>
      </c>
      <c r="B54" s="400" t="s">
        <v>354</v>
      </c>
      <c r="C54" s="391"/>
      <c r="D54" s="391"/>
      <c r="E54" s="374"/>
    </row>
    <row r="55" spans="1:5" s="519" customFormat="1" ht="12" customHeight="1" x14ac:dyDescent="0.2">
      <c r="A55" s="530" t="s">
        <v>68</v>
      </c>
      <c r="B55" s="401" t="s">
        <v>355</v>
      </c>
      <c r="C55" s="390"/>
      <c r="D55" s="390"/>
      <c r="E55" s="373"/>
    </row>
    <row r="56" spans="1:5" s="519" customFormat="1" ht="12" customHeight="1" x14ac:dyDescent="0.2">
      <c r="A56" s="530" t="s">
        <v>356</v>
      </c>
      <c r="B56" s="401" t="s">
        <v>357</v>
      </c>
      <c r="C56" s="390"/>
      <c r="D56" s="390"/>
      <c r="E56" s="373"/>
    </row>
    <row r="57" spans="1:5" s="519" customFormat="1" ht="12" customHeight="1" thickBot="1" x14ac:dyDescent="0.25">
      <c r="A57" s="531" t="s">
        <v>358</v>
      </c>
      <c r="B57" s="402" t="s">
        <v>359</v>
      </c>
      <c r="C57" s="392"/>
      <c r="D57" s="392"/>
      <c r="E57" s="375"/>
    </row>
    <row r="58" spans="1:5" s="546" customFormat="1" ht="12" customHeight="1" thickBot="1" x14ac:dyDescent="0.25">
      <c r="A58" s="362" t="s">
        <v>13</v>
      </c>
      <c r="B58" s="379" t="s">
        <v>360</v>
      </c>
      <c r="C58" s="389">
        <f>SUM(C59:C61)</f>
        <v>0</v>
      </c>
      <c r="D58" s="389">
        <f>SUM(D59:D61)</f>
        <v>0</v>
      </c>
      <c r="E58" s="372">
        <f>SUM(E59:E61)</f>
        <v>0</v>
      </c>
    </row>
    <row r="59" spans="1:5" s="546" customFormat="1" ht="12" customHeight="1" x14ac:dyDescent="0.2">
      <c r="A59" s="529" t="s">
        <v>129</v>
      </c>
      <c r="B59" s="400" t="s">
        <v>361</v>
      </c>
      <c r="C59" s="393"/>
      <c r="D59" s="393"/>
      <c r="E59" s="376"/>
    </row>
    <row r="60" spans="1:5" s="546" customFormat="1" ht="12" customHeight="1" x14ac:dyDescent="0.2">
      <c r="A60" s="530" t="s">
        <v>130</v>
      </c>
      <c r="B60" s="401" t="s">
        <v>548</v>
      </c>
      <c r="C60" s="393"/>
      <c r="D60" s="393"/>
      <c r="E60" s="376"/>
    </row>
    <row r="61" spans="1:5" s="546" customFormat="1" ht="12" customHeight="1" x14ac:dyDescent="0.2">
      <c r="A61" s="530" t="s">
        <v>154</v>
      </c>
      <c r="B61" s="401" t="s">
        <v>363</v>
      </c>
      <c r="C61" s="393"/>
      <c r="D61" s="393"/>
      <c r="E61" s="376"/>
    </row>
    <row r="62" spans="1:5" s="546" customFormat="1" ht="12" customHeight="1" thickBot="1" x14ac:dyDescent="0.25">
      <c r="A62" s="531" t="s">
        <v>364</v>
      </c>
      <c r="B62" s="402" t="s">
        <v>365</v>
      </c>
      <c r="C62" s="393"/>
      <c r="D62" s="393"/>
      <c r="E62" s="376"/>
    </row>
    <row r="63" spans="1:5" s="546" customFormat="1" ht="12" customHeight="1" thickBot="1" x14ac:dyDescent="0.25">
      <c r="A63" s="362" t="s">
        <v>14</v>
      </c>
      <c r="B63" s="358" t="s">
        <v>366</v>
      </c>
      <c r="C63" s="395">
        <f>+C8+C15+C22+C29+C36+C47+C53+C58</f>
        <v>0</v>
      </c>
      <c r="D63" s="395">
        <f>+D8+D15+D22+D29+D36+D47+D53+D58</f>
        <v>2300</v>
      </c>
      <c r="E63" s="408">
        <f>+E8+E15+E22+E29+E36+E47+E53+E58</f>
        <v>2300</v>
      </c>
    </row>
    <row r="64" spans="1:5" s="546" customFormat="1" ht="12" customHeight="1" thickBot="1" x14ac:dyDescent="0.2">
      <c r="A64" s="532" t="s">
        <v>546</v>
      </c>
      <c r="B64" s="379" t="s">
        <v>368</v>
      </c>
      <c r="C64" s="389">
        <f>SUM(C65:C67)</f>
        <v>0</v>
      </c>
      <c r="D64" s="389">
        <f>SUM(D65:D67)</f>
        <v>0</v>
      </c>
      <c r="E64" s="372">
        <f>SUM(E65:E67)</f>
        <v>0</v>
      </c>
    </row>
    <row r="65" spans="1:5" s="546" customFormat="1" ht="12" customHeight="1" x14ac:dyDescent="0.2">
      <c r="A65" s="529" t="s">
        <v>369</v>
      </c>
      <c r="B65" s="400" t="s">
        <v>370</v>
      </c>
      <c r="C65" s="393"/>
      <c r="D65" s="393"/>
      <c r="E65" s="376"/>
    </row>
    <row r="66" spans="1:5" s="546" customFormat="1" ht="12" customHeight="1" x14ac:dyDescent="0.2">
      <c r="A66" s="530" t="s">
        <v>371</v>
      </c>
      <c r="B66" s="401" t="s">
        <v>372</v>
      </c>
      <c r="C66" s="393"/>
      <c r="D66" s="393"/>
      <c r="E66" s="376"/>
    </row>
    <row r="67" spans="1:5" s="546" customFormat="1" ht="12" customHeight="1" thickBot="1" x14ac:dyDescent="0.25">
      <c r="A67" s="531" t="s">
        <v>373</v>
      </c>
      <c r="B67" s="525" t="s">
        <v>374</v>
      </c>
      <c r="C67" s="393"/>
      <c r="D67" s="393"/>
      <c r="E67" s="376"/>
    </row>
    <row r="68" spans="1:5" s="546" customFormat="1" ht="12" customHeight="1" thickBot="1" x14ac:dyDescent="0.2">
      <c r="A68" s="532" t="s">
        <v>375</v>
      </c>
      <c r="B68" s="379" t="s">
        <v>376</v>
      </c>
      <c r="C68" s="389">
        <f>SUM(C69:C72)</f>
        <v>0</v>
      </c>
      <c r="D68" s="389">
        <f>SUM(D69:D72)</f>
        <v>0</v>
      </c>
      <c r="E68" s="372">
        <f>SUM(E69:E72)</f>
        <v>0</v>
      </c>
    </row>
    <row r="69" spans="1:5" s="546" customFormat="1" ht="12" customHeight="1" x14ac:dyDescent="0.2">
      <c r="A69" s="529" t="s">
        <v>106</v>
      </c>
      <c r="B69" s="400" t="s">
        <v>377</v>
      </c>
      <c r="C69" s="393"/>
      <c r="D69" s="393"/>
      <c r="E69" s="376"/>
    </row>
    <row r="70" spans="1:5" s="546" customFormat="1" ht="12" customHeight="1" x14ac:dyDescent="0.2">
      <c r="A70" s="530" t="s">
        <v>107</v>
      </c>
      <c r="B70" s="401" t="s">
        <v>378</v>
      </c>
      <c r="C70" s="393"/>
      <c r="D70" s="393"/>
      <c r="E70" s="376"/>
    </row>
    <row r="71" spans="1:5" s="546" customFormat="1" ht="12" customHeight="1" x14ac:dyDescent="0.2">
      <c r="A71" s="530" t="s">
        <v>379</v>
      </c>
      <c r="B71" s="401" t="s">
        <v>380</v>
      </c>
      <c r="C71" s="393"/>
      <c r="D71" s="393"/>
      <c r="E71" s="376"/>
    </row>
    <row r="72" spans="1:5" s="546" customFormat="1" ht="12" customHeight="1" thickBot="1" x14ac:dyDescent="0.25">
      <c r="A72" s="531" t="s">
        <v>381</v>
      </c>
      <c r="B72" s="402" t="s">
        <v>382</v>
      </c>
      <c r="C72" s="393"/>
      <c r="D72" s="393"/>
      <c r="E72" s="376"/>
    </row>
    <row r="73" spans="1:5" s="546" customFormat="1" ht="12" customHeight="1" thickBot="1" x14ac:dyDescent="0.2">
      <c r="A73" s="532" t="s">
        <v>383</v>
      </c>
      <c r="B73" s="379" t="s">
        <v>384</v>
      </c>
      <c r="C73" s="389">
        <f>SUM(C74:C75)</f>
        <v>0</v>
      </c>
      <c r="D73" s="389">
        <f>SUM(D74:D75)</f>
        <v>0</v>
      </c>
      <c r="E73" s="372">
        <f>SUM(E74:E75)</f>
        <v>0</v>
      </c>
    </row>
    <row r="74" spans="1:5" s="546" customFormat="1" ht="12" customHeight="1" x14ac:dyDescent="0.2">
      <c r="A74" s="529" t="s">
        <v>385</v>
      </c>
      <c r="B74" s="400" t="s">
        <v>386</v>
      </c>
      <c r="C74" s="393"/>
      <c r="D74" s="393"/>
      <c r="E74" s="376"/>
    </row>
    <row r="75" spans="1:5" s="546" customFormat="1" ht="12" customHeight="1" thickBot="1" x14ac:dyDescent="0.25">
      <c r="A75" s="531" t="s">
        <v>387</v>
      </c>
      <c r="B75" s="402" t="s">
        <v>388</v>
      </c>
      <c r="C75" s="393"/>
      <c r="D75" s="393"/>
      <c r="E75" s="376"/>
    </row>
    <row r="76" spans="1:5" s="546" customFormat="1" ht="12" customHeight="1" thickBot="1" x14ac:dyDescent="0.2">
      <c r="A76" s="532" t="s">
        <v>389</v>
      </c>
      <c r="B76" s="379" t="s">
        <v>390</v>
      </c>
      <c r="C76" s="389">
        <f>SUM(C77:C79)</f>
        <v>0</v>
      </c>
      <c r="D76" s="389">
        <f>SUM(D77:D79)</f>
        <v>0</v>
      </c>
      <c r="E76" s="372">
        <f>SUM(E77:E79)</f>
        <v>0</v>
      </c>
    </row>
    <row r="77" spans="1:5" s="546" customFormat="1" ht="12" customHeight="1" x14ac:dyDescent="0.2">
      <c r="A77" s="529" t="s">
        <v>391</v>
      </c>
      <c r="B77" s="400" t="s">
        <v>392</v>
      </c>
      <c r="C77" s="393"/>
      <c r="D77" s="393"/>
      <c r="E77" s="376"/>
    </row>
    <row r="78" spans="1:5" s="546" customFormat="1" ht="12" customHeight="1" x14ac:dyDescent="0.2">
      <c r="A78" s="530" t="s">
        <v>393</v>
      </c>
      <c r="B78" s="401" t="s">
        <v>394</v>
      </c>
      <c r="C78" s="393"/>
      <c r="D78" s="393"/>
      <c r="E78" s="376"/>
    </row>
    <row r="79" spans="1:5" s="546" customFormat="1" ht="12" customHeight="1" thickBot="1" x14ac:dyDescent="0.25">
      <c r="A79" s="531" t="s">
        <v>395</v>
      </c>
      <c r="B79" s="402" t="s">
        <v>396</v>
      </c>
      <c r="C79" s="393"/>
      <c r="D79" s="393"/>
      <c r="E79" s="376"/>
    </row>
    <row r="80" spans="1:5" s="546" customFormat="1" ht="12" customHeight="1" thickBot="1" x14ac:dyDescent="0.2">
      <c r="A80" s="532" t="s">
        <v>397</v>
      </c>
      <c r="B80" s="379" t="s">
        <v>398</v>
      </c>
      <c r="C80" s="389">
        <f>SUM(C81:C84)</f>
        <v>0</v>
      </c>
      <c r="D80" s="389">
        <f>SUM(D81:D84)</f>
        <v>0</v>
      </c>
      <c r="E80" s="372">
        <f>SUM(E81:E84)</f>
        <v>0</v>
      </c>
    </row>
    <row r="81" spans="1:5" s="546" customFormat="1" ht="12" customHeight="1" x14ac:dyDescent="0.2">
      <c r="A81" s="533" t="s">
        <v>399</v>
      </c>
      <c r="B81" s="400" t="s">
        <v>400</v>
      </c>
      <c r="C81" s="393"/>
      <c r="D81" s="393"/>
      <c r="E81" s="376"/>
    </row>
    <row r="82" spans="1:5" s="546" customFormat="1" ht="12" customHeight="1" x14ac:dyDescent="0.2">
      <c r="A82" s="534" t="s">
        <v>401</v>
      </c>
      <c r="B82" s="401" t="s">
        <v>402</v>
      </c>
      <c r="C82" s="393"/>
      <c r="D82" s="393"/>
      <c r="E82" s="376"/>
    </row>
    <row r="83" spans="1:5" s="546" customFormat="1" ht="12" customHeight="1" x14ac:dyDescent="0.2">
      <c r="A83" s="534" t="s">
        <v>403</v>
      </c>
      <c r="B83" s="401" t="s">
        <v>404</v>
      </c>
      <c r="C83" s="393"/>
      <c r="D83" s="393"/>
      <c r="E83" s="376"/>
    </row>
    <row r="84" spans="1:5" s="546" customFormat="1" ht="12" customHeight="1" thickBot="1" x14ac:dyDescent="0.25">
      <c r="A84" s="535" t="s">
        <v>405</v>
      </c>
      <c r="B84" s="402" t="s">
        <v>406</v>
      </c>
      <c r="C84" s="393"/>
      <c r="D84" s="393"/>
      <c r="E84" s="376"/>
    </row>
    <row r="85" spans="1:5" s="546" customFormat="1" ht="12" customHeight="1" thickBot="1" x14ac:dyDescent="0.2">
      <c r="A85" s="532" t="s">
        <v>407</v>
      </c>
      <c r="B85" s="379" t="s">
        <v>408</v>
      </c>
      <c r="C85" s="414"/>
      <c r="D85" s="414"/>
      <c r="E85" s="415"/>
    </row>
    <row r="86" spans="1:5" s="546" customFormat="1" ht="12" customHeight="1" thickBot="1" x14ac:dyDescent="0.2">
      <c r="A86" s="532" t="s">
        <v>409</v>
      </c>
      <c r="B86" s="526" t="s">
        <v>410</v>
      </c>
      <c r="C86" s="395">
        <f>+C64+C68+C73+C76+C80+C85</f>
        <v>0</v>
      </c>
      <c r="D86" s="395">
        <f>+D64+D68+D73+D76+D80+D85</f>
        <v>0</v>
      </c>
      <c r="E86" s="408">
        <f>+E64+E68+E73+E76+E80+E85</f>
        <v>0</v>
      </c>
    </row>
    <row r="87" spans="1:5" s="546" customFormat="1" ht="12" customHeight="1" thickBot="1" x14ac:dyDescent="0.2">
      <c r="A87" s="536" t="s">
        <v>411</v>
      </c>
      <c r="B87" s="527" t="s">
        <v>547</v>
      </c>
      <c r="C87" s="395">
        <f>+C63+C86</f>
        <v>0</v>
      </c>
      <c r="D87" s="395">
        <f>+D63+D86</f>
        <v>2300</v>
      </c>
      <c r="E87" s="408">
        <f>+E63+E86</f>
        <v>2300</v>
      </c>
    </row>
    <row r="88" spans="1:5" s="546" customFormat="1" ht="15" customHeight="1" x14ac:dyDescent="0.2">
      <c r="A88" s="501"/>
      <c r="B88" s="502"/>
      <c r="C88" s="517"/>
      <c r="D88" s="517"/>
      <c r="E88" s="517"/>
    </row>
    <row r="89" spans="1:5" ht="13.5" thickBot="1" x14ac:dyDescent="0.25">
      <c r="A89" s="503"/>
      <c r="B89" s="504"/>
      <c r="C89" s="518"/>
      <c r="D89" s="518"/>
      <c r="E89" s="518"/>
    </row>
    <row r="90" spans="1:5" s="545" customFormat="1" ht="16.5" customHeight="1" thickBot="1" x14ac:dyDescent="0.25">
      <c r="A90" s="645" t="s">
        <v>43</v>
      </c>
      <c r="B90" s="646"/>
      <c r="C90" s="646"/>
      <c r="D90" s="646"/>
      <c r="E90" s="647"/>
    </row>
    <row r="91" spans="1:5" s="320" customFormat="1" ht="12" customHeight="1" thickBot="1" x14ac:dyDescent="0.25">
      <c r="A91" s="524" t="s">
        <v>6</v>
      </c>
      <c r="B91" s="361" t="s">
        <v>419</v>
      </c>
      <c r="C91" s="388">
        <f>SUM(C92:C96)</f>
        <v>0</v>
      </c>
      <c r="D91" s="388">
        <f>SUM(D92:D96)</f>
        <v>2300</v>
      </c>
      <c r="E91" s="343">
        <f>SUM(E92:E96)</f>
        <v>2300</v>
      </c>
    </row>
    <row r="92" spans="1:5" ht="12" customHeight="1" x14ac:dyDescent="0.2">
      <c r="A92" s="537" t="s">
        <v>69</v>
      </c>
      <c r="B92" s="347" t="s">
        <v>36</v>
      </c>
      <c r="C92" s="98"/>
      <c r="D92" s="98"/>
      <c r="E92" s="342"/>
    </row>
    <row r="93" spans="1:5" ht="12" customHeight="1" x14ac:dyDescent="0.2">
      <c r="A93" s="530" t="s">
        <v>70</v>
      </c>
      <c r="B93" s="345" t="s">
        <v>131</v>
      </c>
      <c r="C93" s="390"/>
      <c r="D93" s="390"/>
      <c r="E93" s="373"/>
    </row>
    <row r="94" spans="1:5" ht="12" customHeight="1" x14ac:dyDescent="0.2">
      <c r="A94" s="530" t="s">
        <v>71</v>
      </c>
      <c r="B94" s="345" t="s">
        <v>98</v>
      </c>
      <c r="C94" s="392"/>
      <c r="D94" s="392"/>
      <c r="E94" s="375"/>
    </row>
    <row r="95" spans="1:5" ht="12" customHeight="1" x14ac:dyDescent="0.2">
      <c r="A95" s="530" t="s">
        <v>72</v>
      </c>
      <c r="B95" s="348" t="s">
        <v>132</v>
      </c>
      <c r="C95" s="392"/>
      <c r="D95" s="392">
        <v>2300</v>
      </c>
      <c r="E95" s="375">
        <v>2300</v>
      </c>
    </row>
    <row r="96" spans="1:5" ht="12" customHeight="1" x14ac:dyDescent="0.2">
      <c r="A96" s="530" t="s">
        <v>81</v>
      </c>
      <c r="B96" s="356" t="s">
        <v>133</v>
      </c>
      <c r="C96" s="392"/>
      <c r="D96" s="392"/>
      <c r="E96" s="375"/>
    </row>
    <row r="97" spans="1:5" ht="12" customHeight="1" x14ac:dyDescent="0.2">
      <c r="A97" s="530" t="s">
        <v>73</v>
      </c>
      <c r="B97" s="345" t="s">
        <v>420</v>
      </c>
      <c r="C97" s="392"/>
      <c r="D97" s="392"/>
      <c r="E97" s="375"/>
    </row>
    <row r="98" spans="1:5" ht="12" customHeight="1" x14ac:dyDescent="0.2">
      <c r="A98" s="530" t="s">
        <v>74</v>
      </c>
      <c r="B98" s="368" t="s">
        <v>421</v>
      </c>
      <c r="C98" s="392"/>
      <c r="D98" s="392"/>
      <c r="E98" s="375"/>
    </row>
    <row r="99" spans="1:5" ht="12" customHeight="1" x14ac:dyDescent="0.2">
      <c r="A99" s="530" t="s">
        <v>82</v>
      </c>
      <c r="B99" s="369" t="s">
        <v>422</v>
      </c>
      <c r="C99" s="392"/>
      <c r="D99" s="392"/>
      <c r="E99" s="375"/>
    </row>
    <row r="100" spans="1:5" ht="12" customHeight="1" x14ac:dyDescent="0.2">
      <c r="A100" s="530" t="s">
        <v>83</v>
      </c>
      <c r="B100" s="369" t="s">
        <v>423</v>
      </c>
      <c r="C100" s="392"/>
      <c r="D100" s="392"/>
      <c r="E100" s="375"/>
    </row>
    <row r="101" spans="1:5" ht="12" customHeight="1" x14ac:dyDescent="0.2">
      <c r="A101" s="530" t="s">
        <v>84</v>
      </c>
      <c r="B101" s="368" t="s">
        <v>424</v>
      </c>
      <c r="C101" s="392"/>
      <c r="D101" s="392"/>
      <c r="E101" s="375"/>
    </row>
    <row r="102" spans="1:5" ht="12" customHeight="1" x14ac:dyDescent="0.2">
      <c r="A102" s="530" t="s">
        <v>85</v>
      </c>
      <c r="B102" s="368" t="s">
        <v>425</v>
      </c>
      <c r="C102" s="392"/>
      <c r="D102" s="392"/>
      <c r="E102" s="375"/>
    </row>
    <row r="103" spans="1:5" ht="12" customHeight="1" x14ac:dyDescent="0.2">
      <c r="A103" s="530" t="s">
        <v>87</v>
      </c>
      <c r="B103" s="369" t="s">
        <v>426</v>
      </c>
      <c r="C103" s="392"/>
      <c r="D103" s="392"/>
      <c r="E103" s="375"/>
    </row>
    <row r="104" spans="1:5" ht="12" customHeight="1" x14ac:dyDescent="0.2">
      <c r="A104" s="538" t="s">
        <v>134</v>
      </c>
      <c r="B104" s="370" t="s">
        <v>427</v>
      </c>
      <c r="C104" s="392"/>
      <c r="D104" s="392"/>
      <c r="E104" s="375"/>
    </row>
    <row r="105" spans="1:5" ht="12" customHeight="1" x14ac:dyDescent="0.2">
      <c r="A105" s="530" t="s">
        <v>428</v>
      </c>
      <c r="B105" s="370" t="s">
        <v>429</v>
      </c>
      <c r="C105" s="392"/>
      <c r="D105" s="392"/>
      <c r="E105" s="375"/>
    </row>
    <row r="106" spans="1:5" s="320" customFormat="1" ht="12" customHeight="1" thickBot="1" x14ac:dyDescent="0.25">
      <c r="A106" s="539" t="s">
        <v>430</v>
      </c>
      <c r="B106" s="371" t="s">
        <v>431</v>
      </c>
      <c r="C106" s="99"/>
      <c r="D106" s="99"/>
      <c r="E106" s="336"/>
    </row>
    <row r="107" spans="1:5" ht="12" customHeight="1" thickBot="1" x14ac:dyDescent="0.25">
      <c r="A107" s="362" t="s">
        <v>7</v>
      </c>
      <c r="B107" s="360" t="s">
        <v>432</v>
      </c>
      <c r="C107" s="389">
        <f>+C108+C110+C112</f>
        <v>0</v>
      </c>
      <c r="D107" s="389">
        <f>+D108+D110+D112</f>
        <v>0</v>
      </c>
      <c r="E107" s="372">
        <f>+E108+E110+E112</f>
        <v>0</v>
      </c>
    </row>
    <row r="108" spans="1:5" ht="12" customHeight="1" x14ac:dyDescent="0.2">
      <c r="A108" s="529" t="s">
        <v>75</v>
      </c>
      <c r="B108" s="345" t="s">
        <v>152</v>
      </c>
      <c r="C108" s="391"/>
      <c r="D108" s="391"/>
      <c r="E108" s="374"/>
    </row>
    <row r="109" spans="1:5" ht="12" customHeight="1" x14ac:dyDescent="0.2">
      <c r="A109" s="529" t="s">
        <v>76</v>
      </c>
      <c r="B109" s="349" t="s">
        <v>433</v>
      </c>
      <c r="C109" s="391"/>
      <c r="D109" s="391"/>
      <c r="E109" s="374"/>
    </row>
    <row r="110" spans="1:5" ht="12" customHeight="1" x14ac:dyDescent="0.2">
      <c r="A110" s="529" t="s">
        <v>77</v>
      </c>
      <c r="B110" s="349" t="s">
        <v>135</v>
      </c>
      <c r="C110" s="390"/>
      <c r="D110" s="390"/>
      <c r="E110" s="373"/>
    </row>
    <row r="111" spans="1:5" ht="12" customHeight="1" x14ac:dyDescent="0.2">
      <c r="A111" s="529" t="s">
        <v>78</v>
      </c>
      <c r="B111" s="349" t="s">
        <v>434</v>
      </c>
      <c r="C111" s="390"/>
      <c r="D111" s="390"/>
      <c r="E111" s="373"/>
    </row>
    <row r="112" spans="1:5" ht="12" customHeight="1" x14ac:dyDescent="0.2">
      <c r="A112" s="529" t="s">
        <v>79</v>
      </c>
      <c r="B112" s="381" t="s">
        <v>155</v>
      </c>
      <c r="C112" s="390"/>
      <c r="D112" s="390"/>
      <c r="E112" s="373"/>
    </row>
    <row r="113" spans="1:5" ht="12" customHeight="1" x14ac:dyDescent="0.2">
      <c r="A113" s="529" t="s">
        <v>86</v>
      </c>
      <c r="B113" s="380" t="s">
        <v>435</v>
      </c>
      <c r="C113" s="390"/>
      <c r="D113" s="390"/>
      <c r="E113" s="373"/>
    </row>
    <row r="114" spans="1:5" ht="12" customHeight="1" x14ac:dyDescent="0.2">
      <c r="A114" s="529" t="s">
        <v>88</v>
      </c>
      <c r="B114" s="396" t="s">
        <v>436</v>
      </c>
      <c r="C114" s="390"/>
      <c r="D114" s="390"/>
      <c r="E114" s="373"/>
    </row>
    <row r="115" spans="1:5" ht="12" customHeight="1" x14ac:dyDescent="0.2">
      <c r="A115" s="529" t="s">
        <v>136</v>
      </c>
      <c r="B115" s="369" t="s">
        <v>423</v>
      </c>
      <c r="C115" s="390"/>
      <c r="D115" s="390"/>
      <c r="E115" s="373"/>
    </row>
    <row r="116" spans="1:5" ht="12" customHeight="1" x14ac:dyDescent="0.2">
      <c r="A116" s="529" t="s">
        <v>137</v>
      </c>
      <c r="B116" s="369" t="s">
        <v>437</v>
      </c>
      <c r="C116" s="390"/>
      <c r="D116" s="390"/>
      <c r="E116" s="373"/>
    </row>
    <row r="117" spans="1:5" ht="12" customHeight="1" x14ac:dyDescent="0.2">
      <c r="A117" s="529" t="s">
        <v>138</v>
      </c>
      <c r="B117" s="369" t="s">
        <v>438</v>
      </c>
      <c r="C117" s="390"/>
      <c r="D117" s="390"/>
      <c r="E117" s="373"/>
    </row>
    <row r="118" spans="1:5" ht="12" customHeight="1" x14ac:dyDescent="0.2">
      <c r="A118" s="529" t="s">
        <v>439</v>
      </c>
      <c r="B118" s="369" t="s">
        <v>426</v>
      </c>
      <c r="C118" s="390"/>
      <c r="D118" s="390"/>
      <c r="E118" s="373"/>
    </row>
    <row r="119" spans="1:5" ht="12" customHeight="1" x14ac:dyDescent="0.2">
      <c r="A119" s="529" t="s">
        <v>440</v>
      </c>
      <c r="B119" s="369" t="s">
        <v>441</v>
      </c>
      <c r="C119" s="390"/>
      <c r="D119" s="390"/>
      <c r="E119" s="373"/>
    </row>
    <row r="120" spans="1:5" ht="12" customHeight="1" thickBot="1" x14ac:dyDescent="0.25">
      <c r="A120" s="538" t="s">
        <v>442</v>
      </c>
      <c r="B120" s="369" t="s">
        <v>443</v>
      </c>
      <c r="C120" s="392"/>
      <c r="D120" s="392"/>
      <c r="E120" s="375"/>
    </row>
    <row r="121" spans="1:5" ht="12" customHeight="1" thickBot="1" x14ac:dyDescent="0.25">
      <c r="A121" s="362" t="s">
        <v>8</v>
      </c>
      <c r="B121" s="365" t="s">
        <v>444</v>
      </c>
      <c r="C121" s="389">
        <f>+C122+C123</f>
        <v>0</v>
      </c>
      <c r="D121" s="389">
        <f>+D122+D123</f>
        <v>0</v>
      </c>
      <c r="E121" s="372">
        <f>+E122+E123</f>
        <v>0</v>
      </c>
    </row>
    <row r="122" spans="1:5" ht="12" customHeight="1" x14ac:dyDescent="0.2">
      <c r="A122" s="529" t="s">
        <v>58</v>
      </c>
      <c r="B122" s="346" t="s">
        <v>44</v>
      </c>
      <c r="C122" s="391"/>
      <c r="D122" s="391"/>
      <c r="E122" s="374"/>
    </row>
    <row r="123" spans="1:5" ht="12" customHeight="1" thickBot="1" x14ac:dyDescent="0.25">
      <c r="A123" s="531" t="s">
        <v>59</v>
      </c>
      <c r="B123" s="349" t="s">
        <v>45</v>
      </c>
      <c r="C123" s="392"/>
      <c r="D123" s="392"/>
      <c r="E123" s="375"/>
    </row>
    <row r="124" spans="1:5" ht="12" customHeight="1" thickBot="1" x14ac:dyDescent="0.25">
      <c r="A124" s="362" t="s">
        <v>9</v>
      </c>
      <c r="B124" s="365" t="s">
        <v>445</v>
      </c>
      <c r="C124" s="389">
        <f>+C91+C107+C121</f>
        <v>0</v>
      </c>
      <c r="D124" s="389">
        <f>+D91+D107+D121</f>
        <v>2300</v>
      </c>
      <c r="E124" s="372">
        <f>+E91+E107+E121</f>
        <v>2300</v>
      </c>
    </row>
    <row r="125" spans="1:5" ht="12" customHeight="1" thickBot="1" x14ac:dyDescent="0.25">
      <c r="A125" s="362" t="s">
        <v>10</v>
      </c>
      <c r="B125" s="365" t="s">
        <v>549</v>
      </c>
      <c r="C125" s="389">
        <f>+C126+C127+C128</f>
        <v>0</v>
      </c>
      <c r="D125" s="389">
        <f>+D126+D127+D128</f>
        <v>0</v>
      </c>
      <c r="E125" s="372">
        <f>+E126+E127+E128</f>
        <v>0</v>
      </c>
    </row>
    <row r="126" spans="1:5" ht="12" customHeight="1" x14ac:dyDescent="0.2">
      <c r="A126" s="529" t="s">
        <v>62</v>
      </c>
      <c r="B126" s="346" t="s">
        <v>447</v>
      </c>
      <c r="C126" s="390"/>
      <c r="D126" s="390"/>
      <c r="E126" s="373"/>
    </row>
    <row r="127" spans="1:5" ht="12" customHeight="1" x14ac:dyDescent="0.2">
      <c r="A127" s="529" t="s">
        <v>63</v>
      </c>
      <c r="B127" s="346" t="s">
        <v>448</v>
      </c>
      <c r="C127" s="390"/>
      <c r="D127" s="390"/>
      <c r="E127" s="373"/>
    </row>
    <row r="128" spans="1:5" ht="12" customHeight="1" thickBot="1" x14ac:dyDescent="0.25">
      <c r="A128" s="538" t="s">
        <v>64</v>
      </c>
      <c r="B128" s="344" t="s">
        <v>449</v>
      </c>
      <c r="C128" s="390"/>
      <c r="D128" s="390"/>
      <c r="E128" s="373"/>
    </row>
    <row r="129" spans="1:11" ht="12" customHeight="1" thickBot="1" x14ac:dyDescent="0.25">
      <c r="A129" s="362" t="s">
        <v>11</v>
      </c>
      <c r="B129" s="365" t="s">
        <v>450</v>
      </c>
      <c r="C129" s="389">
        <f>+C130+C131+C132+C133</f>
        <v>0</v>
      </c>
      <c r="D129" s="389">
        <f>+D130+D131+D132+D133</f>
        <v>0</v>
      </c>
      <c r="E129" s="372">
        <f>+E130+E131+E132+E133</f>
        <v>0</v>
      </c>
    </row>
    <row r="130" spans="1:11" ht="12" customHeight="1" x14ac:dyDescent="0.2">
      <c r="A130" s="529" t="s">
        <v>65</v>
      </c>
      <c r="B130" s="346" t="s">
        <v>451</v>
      </c>
      <c r="C130" s="390"/>
      <c r="D130" s="390"/>
      <c r="E130" s="373"/>
    </row>
    <row r="131" spans="1:11" ht="12" customHeight="1" x14ac:dyDescent="0.2">
      <c r="A131" s="529" t="s">
        <v>66</v>
      </c>
      <c r="B131" s="346" t="s">
        <v>452</v>
      </c>
      <c r="C131" s="390"/>
      <c r="D131" s="390"/>
      <c r="E131" s="373"/>
    </row>
    <row r="132" spans="1:11" ht="12" customHeight="1" x14ac:dyDescent="0.2">
      <c r="A132" s="529" t="s">
        <v>347</v>
      </c>
      <c r="B132" s="346" t="s">
        <v>453</v>
      </c>
      <c r="C132" s="390"/>
      <c r="D132" s="390"/>
      <c r="E132" s="373"/>
    </row>
    <row r="133" spans="1:11" s="320" customFormat="1" ht="12" customHeight="1" thickBot="1" x14ac:dyDescent="0.25">
      <c r="A133" s="538" t="s">
        <v>349</v>
      </c>
      <c r="B133" s="344" t="s">
        <v>454</v>
      </c>
      <c r="C133" s="390"/>
      <c r="D133" s="390"/>
      <c r="E133" s="373"/>
    </row>
    <row r="134" spans="1:11" ht="13.5" thickBot="1" x14ac:dyDescent="0.25">
      <c r="A134" s="362" t="s">
        <v>12</v>
      </c>
      <c r="B134" s="365" t="s">
        <v>635</v>
      </c>
      <c r="C134" s="395">
        <f>+C135+C136+C138+C139+C137</f>
        <v>0</v>
      </c>
      <c r="D134" s="395">
        <f>+D135+D136+D138+D139+D137</f>
        <v>0</v>
      </c>
      <c r="E134" s="408">
        <f>+E135+E136+E138+E139+E137</f>
        <v>0</v>
      </c>
      <c r="K134" s="492"/>
    </row>
    <row r="135" spans="1:11" x14ac:dyDescent="0.2">
      <c r="A135" s="529" t="s">
        <v>67</v>
      </c>
      <c r="B135" s="346" t="s">
        <v>456</v>
      </c>
      <c r="C135" s="390"/>
      <c r="D135" s="390"/>
      <c r="E135" s="373"/>
    </row>
    <row r="136" spans="1:11" ht="12" customHeight="1" x14ac:dyDescent="0.2">
      <c r="A136" s="529" t="s">
        <v>68</v>
      </c>
      <c r="B136" s="346" t="s">
        <v>457</v>
      </c>
      <c r="C136" s="390"/>
      <c r="D136" s="390"/>
      <c r="E136" s="373"/>
    </row>
    <row r="137" spans="1:11" ht="12" customHeight="1" x14ac:dyDescent="0.2">
      <c r="A137" s="529" t="s">
        <v>356</v>
      </c>
      <c r="B137" s="346" t="s">
        <v>634</v>
      </c>
      <c r="C137" s="390"/>
      <c r="D137" s="390"/>
      <c r="E137" s="373"/>
    </row>
    <row r="138" spans="1:11" s="320" customFormat="1" ht="12" customHeight="1" x14ac:dyDescent="0.2">
      <c r="A138" s="529" t="s">
        <v>358</v>
      </c>
      <c r="B138" s="346" t="s">
        <v>458</v>
      </c>
      <c r="C138" s="390"/>
      <c r="D138" s="390"/>
      <c r="E138" s="373"/>
    </row>
    <row r="139" spans="1:11" s="320" customFormat="1" ht="12" customHeight="1" thickBot="1" x14ac:dyDescent="0.25">
      <c r="A139" s="538" t="s">
        <v>633</v>
      </c>
      <c r="B139" s="344" t="s">
        <v>459</v>
      </c>
      <c r="C139" s="390"/>
      <c r="D139" s="390"/>
      <c r="E139" s="373"/>
    </row>
    <row r="140" spans="1:11" s="320" customFormat="1" ht="12" customHeight="1" thickBot="1" x14ac:dyDescent="0.25">
      <c r="A140" s="362" t="s">
        <v>13</v>
      </c>
      <c r="B140" s="365" t="s">
        <v>550</v>
      </c>
      <c r="C140" s="100">
        <f>+C141+C142+C143+C144</f>
        <v>0</v>
      </c>
      <c r="D140" s="100">
        <f>+D141+D142+D143+D144</f>
        <v>0</v>
      </c>
      <c r="E140" s="341">
        <f>+E141+E142+E143+E144</f>
        <v>0</v>
      </c>
    </row>
    <row r="141" spans="1:11" s="320" customFormat="1" ht="12" customHeight="1" x14ac:dyDescent="0.2">
      <c r="A141" s="529" t="s">
        <v>129</v>
      </c>
      <c r="B141" s="346" t="s">
        <v>461</v>
      </c>
      <c r="C141" s="390"/>
      <c r="D141" s="390"/>
      <c r="E141" s="373"/>
    </row>
    <row r="142" spans="1:11" s="320" customFormat="1" ht="12" customHeight="1" x14ac:dyDescent="0.2">
      <c r="A142" s="529" t="s">
        <v>130</v>
      </c>
      <c r="B142" s="346" t="s">
        <v>462</v>
      </c>
      <c r="C142" s="390"/>
      <c r="D142" s="390"/>
      <c r="E142" s="373"/>
    </row>
    <row r="143" spans="1:11" s="320" customFormat="1" ht="12" customHeight="1" x14ac:dyDescent="0.2">
      <c r="A143" s="529" t="s">
        <v>154</v>
      </c>
      <c r="B143" s="346" t="s">
        <v>463</v>
      </c>
      <c r="C143" s="390"/>
      <c r="D143" s="390"/>
      <c r="E143" s="373"/>
    </row>
    <row r="144" spans="1:11" ht="12.75" customHeight="1" thickBot="1" x14ac:dyDescent="0.25">
      <c r="A144" s="529" t="s">
        <v>364</v>
      </c>
      <c r="B144" s="346" t="s">
        <v>464</v>
      </c>
      <c r="C144" s="390"/>
      <c r="D144" s="390"/>
      <c r="E144" s="373"/>
    </row>
    <row r="145" spans="1:5" ht="12" customHeight="1" thickBot="1" x14ac:dyDescent="0.25">
      <c r="A145" s="362" t="s">
        <v>14</v>
      </c>
      <c r="B145" s="365" t="s">
        <v>465</v>
      </c>
      <c r="C145" s="339">
        <f>+C125+C129+C134+C140</f>
        <v>0</v>
      </c>
      <c r="D145" s="339">
        <f>+D125+D129+D134+D140</f>
        <v>0</v>
      </c>
      <c r="E145" s="340">
        <f>+E125+E129+E134+E140</f>
        <v>0</v>
      </c>
    </row>
    <row r="146" spans="1:5" ht="15" customHeight="1" thickBot="1" x14ac:dyDescent="0.25">
      <c r="A146" s="540" t="s">
        <v>15</v>
      </c>
      <c r="B146" s="385" t="s">
        <v>466</v>
      </c>
      <c r="C146" s="339">
        <f>+C124+C145</f>
        <v>0</v>
      </c>
      <c r="D146" s="339">
        <f>+D124+D145</f>
        <v>2300</v>
      </c>
      <c r="E146" s="340">
        <f>+E124+E145</f>
        <v>2300</v>
      </c>
    </row>
    <row r="147" spans="1:5" ht="13.5" thickBot="1" x14ac:dyDescent="0.25">
      <c r="A147" s="42"/>
      <c r="B147" s="43"/>
      <c r="C147" s="44"/>
      <c r="D147" s="44"/>
      <c r="E147" s="44"/>
    </row>
    <row r="148" spans="1:5" ht="15" customHeight="1" thickBot="1" x14ac:dyDescent="0.25">
      <c r="A148" s="600" t="s">
        <v>693</v>
      </c>
      <c r="B148" s="601"/>
      <c r="C148" s="110">
        <v>0</v>
      </c>
      <c r="D148" s="111">
        <v>0</v>
      </c>
      <c r="E148" s="108">
        <v>0</v>
      </c>
    </row>
    <row r="149" spans="1:5" ht="14.25" customHeight="1" thickBot="1" x14ac:dyDescent="0.25">
      <c r="A149" s="602" t="s">
        <v>692</v>
      </c>
      <c r="B149" s="603"/>
      <c r="C149" s="110">
        <v>0</v>
      </c>
      <c r="D149" s="111">
        <v>0</v>
      </c>
      <c r="E149" s="108">
        <v>0</v>
      </c>
    </row>
  </sheetData>
  <sheetProtection formatCells="0"/>
  <mergeCells count="4">
    <mergeCell ref="B2:D2"/>
    <mergeCell ref="B3:D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6"/>
  <sheetViews>
    <sheetView view="pageLayout" zoomScaleNormal="100" workbookViewId="0">
      <selection activeCell="F6" sqref="F6"/>
    </sheetView>
  </sheetViews>
  <sheetFormatPr defaultRowHeight="12.75" x14ac:dyDescent="0.2"/>
  <cols>
    <col min="1" max="1" width="7" style="318" customWidth="1"/>
    <col min="2" max="2" width="32" style="33" customWidth="1"/>
    <col min="3" max="3" width="12.5" style="33" customWidth="1"/>
    <col min="4" max="6" width="11.83203125" style="33" customWidth="1"/>
    <col min="7" max="7" width="12.83203125" style="33" customWidth="1"/>
    <col min="8" max="16384" width="9.33203125" style="33"/>
  </cols>
  <sheetData>
    <row r="1" spans="1:7" ht="14.25" thickBot="1" x14ac:dyDescent="0.25">
      <c r="G1" s="40" t="s">
        <v>49</v>
      </c>
    </row>
    <row r="2" spans="1:7" ht="17.25" customHeight="1" thickBot="1" x14ac:dyDescent="0.25">
      <c r="A2" s="658" t="s">
        <v>4</v>
      </c>
      <c r="B2" s="660" t="s">
        <v>304</v>
      </c>
      <c r="C2" s="660" t="s">
        <v>639</v>
      </c>
      <c r="D2" s="660" t="s">
        <v>679</v>
      </c>
      <c r="E2" s="654" t="s">
        <v>640</v>
      </c>
      <c r="F2" s="654"/>
      <c r="G2" s="655"/>
    </row>
    <row r="3" spans="1:7" s="319" customFormat="1" ht="57.75" customHeight="1" thickBot="1" x14ac:dyDescent="0.25">
      <c r="A3" s="659"/>
      <c r="B3" s="661"/>
      <c r="C3" s="661"/>
      <c r="D3" s="661"/>
      <c r="E3" s="31" t="s">
        <v>641</v>
      </c>
      <c r="F3" s="31" t="s">
        <v>642</v>
      </c>
      <c r="G3" s="598" t="s">
        <v>643</v>
      </c>
    </row>
    <row r="4" spans="1:7" s="320" customFormat="1" ht="15" customHeight="1" thickBot="1" x14ac:dyDescent="0.25">
      <c r="A4" s="493" t="s">
        <v>413</v>
      </c>
      <c r="B4" s="494" t="s">
        <v>414</v>
      </c>
      <c r="C4" s="494" t="s">
        <v>415</v>
      </c>
      <c r="D4" s="494" t="s">
        <v>416</v>
      </c>
      <c r="E4" s="494" t="s">
        <v>680</v>
      </c>
      <c r="F4" s="494" t="s">
        <v>493</v>
      </c>
      <c r="G4" s="548" t="s">
        <v>494</v>
      </c>
    </row>
    <row r="5" spans="1:7" ht="15" customHeight="1" x14ac:dyDescent="0.2">
      <c r="A5" s="321" t="s">
        <v>6</v>
      </c>
      <c r="B5" s="322" t="s">
        <v>706</v>
      </c>
      <c r="C5" s="323">
        <v>1680</v>
      </c>
      <c r="D5" s="323"/>
      <c r="E5" s="324">
        <f>C5+D5</f>
        <v>1680</v>
      </c>
      <c r="F5" s="323">
        <v>1680</v>
      </c>
      <c r="G5" s="325"/>
    </row>
    <row r="6" spans="1:7" ht="15" customHeight="1" x14ac:dyDescent="0.2">
      <c r="A6" s="326" t="s">
        <v>7</v>
      </c>
      <c r="B6" s="327"/>
      <c r="C6" s="2"/>
      <c r="D6" s="2"/>
      <c r="E6" s="324">
        <f t="shared" ref="E6:E35" si="0">C6+D6</f>
        <v>0</v>
      </c>
      <c r="F6" s="2"/>
      <c r="G6" s="177"/>
    </row>
    <row r="7" spans="1:7" ht="15" customHeight="1" x14ac:dyDescent="0.2">
      <c r="A7" s="326" t="s">
        <v>8</v>
      </c>
      <c r="B7" s="327"/>
      <c r="C7" s="2"/>
      <c r="D7" s="2"/>
      <c r="E7" s="324">
        <f t="shared" si="0"/>
        <v>0</v>
      </c>
      <c r="F7" s="2"/>
      <c r="G7" s="177"/>
    </row>
    <row r="8" spans="1:7" ht="15" customHeight="1" x14ac:dyDescent="0.2">
      <c r="A8" s="326" t="s">
        <v>9</v>
      </c>
      <c r="B8" s="327"/>
      <c r="C8" s="2"/>
      <c r="D8" s="2"/>
      <c r="E8" s="324">
        <f t="shared" si="0"/>
        <v>0</v>
      </c>
      <c r="F8" s="2"/>
      <c r="G8" s="177"/>
    </row>
    <row r="9" spans="1:7" ht="15" customHeight="1" x14ac:dyDescent="0.2">
      <c r="A9" s="326" t="s">
        <v>10</v>
      </c>
      <c r="B9" s="327"/>
      <c r="C9" s="2"/>
      <c r="D9" s="2"/>
      <c r="E9" s="324">
        <f t="shared" si="0"/>
        <v>0</v>
      </c>
      <c r="F9" s="2"/>
      <c r="G9" s="177"/>
    </row>
    <row r="10" spans="1:7" ht="15" customHeight="1" x14ac:dyDescent="0.2">
      <c r="A10" s="326" t="s">
        <v>11</v>
      </c>
      <c r="B10" s="327"/>
      <c r="C10" s="2"/>
      <c r="D10" s="2"/>
      <c r="E10" s="324">
        <f t="shared" si="0"/>
        <v>0</v>
      </c>
      <c r="F10" s="2"/>
      <c r="G10" s="177"/>
    </row>
    <row r="11" spans="1:7" ht="15" customHeight="1" x14ac:dyDescent="0.2">
      <c r="A11" s="326" t="s">
        <v>12</v>
      </c>
      <c r="B11" s="327"/>
      <c r="C11" s="2"/>
      <c r="D11" s="2"/>
      <c r="E11" s="324">
        <f t="shared" si="0"/>
        <v>0</v>
      </c>
      <c r="F11" s="2"/>
      <c r="G11" s="177"/>
    </row>
    <row r="12" spans="1:7" ht="15" customHeight="1" x14ac:dyDescent="0.2">
      <c r="A12" s="326" t="s">
        <v>13</v>
      </c>
      <c r="B12" s="327"/>
      <c r="C12" s="2"/>
      <c r="D12" s="2"/>
      <c r="E12" s="324">
        <f t="shared" si="0"/>
        <v>0</v>
      </c>
      <c r="F12" s="2"/>
      <c r="G12" s="177"/>
    </row>
    <row r="13" spans="1:7" ht="15" customHeight="1" x14ac:dyDescent="0.2">
      <c r="A13" s="326" t="s">
        <v>14</v>
      </c>
      <c r="B13" s="327"/>
      <c r="C13" s="2"/>
      <c r="D13" s="2"/>
      <c r="E13" s="324">
        <f t="shared" si="0"/>
        <v>0</v>
      </c>
      <c r="F13" s="2"/>
      <c r="G13" s="177"/>
    </row>
    <row r="14" spans="1:7" ht="15" customHeight="1" x14ac:dyDescent="0.2">
      <c r="A14" s="326" t="s">
        <v>15</v>
      </c>
      <c r="B14" s="327"/>
      <c r="C14" s="2"/>
      <c r="D14" s="2"/>
      <c r="E14" s="324">
        <f t="shared" si="0"/>
        <v>0</v>
      </c>
      <c r="F14" s="2"/>
      <c r="G14" s="177"/>
    </row>
    <row r="15" spans="1:7" ht="15" customHeight="1" x14ac:dyDescent="0.2">
      <c r="A15" s="326" t="s">
        <v>16</v>
      </c>
      <c r="B15" s="327"/>
      <c r="C15" s="2"/>
      <c r="D15" s="2"/>
      <c r="E15" s="324">
        <f t="shared" si="0"/>
        <v>0</v>
      </c>
      <c r="F15" s="2"/>
      <c r="G15" s="177"/>
    </row>
    <row r="16" spans="1:7" ht="15" customHeight="1" x14ac:dyDescent="0.2">
      <c r="A16" s="326" t="s">
        <v>17</v>
      </c>
      <c r="B16" s="327"/>
      <c r="C16" s="2"/>
      <c r="D16" s="2"/>
      <c r="E16" s="324">
        <f t="shared" si="0"/>
        <v>0</v>
      </c>
      <c r="F16" s="2"/>
      <c r="G16" s="177"/>
    </row>
    <row r="17" spans="1:7" ht="15" customHeight="1" x14ac:dyDescent="0.2">
      <c r="A17" s="326" t="s">
        <v>18</v>
      </c>
      <c r="B17" s="327"/>
      <c r="C17" s="2"/>
      <c r="D17" s="2"/>
      <c r="E17" s="324">
        <f t="shared" si="0"/>
        <v>0</v>
      </c>
      <c r="F17" s="2"/>
      <c r="G17" s="177"/>
    </row>
    <row r="18" spans="1:7" ht="15" customHeight="1" x14ac:dyDescent="0.2">
      <c r="A18" s="326" t="s">
        <v>19</v>
      </c>
      <c r="B18" s="327"/>
      <c r="C18" s="2"/>
      <c r="D18" s="2"/>
      <c r="E18" s="324">
        <f t="shared" si="0"/>
        <v>0</v>
      </c>
      <c r="F18" s="2"/>
      <c r="G18" s="177"/>
    </row>
    <row r="19" spans="1:7" ht="15" customHeight="1" x14ac:dyDescent="0.2">
      <c r="A19" s="326" t="s">
        <v>20</v>
      </c>
      <c r="B19" s="327"/>
      <c r="C19" s="2"/>
      <c r="D19" s="2"/>
      <c r="E19" s="324">
        <f t="shared" si="0"/>
        <v>0</v>
      </c>
      <c r="F19" s="2"/>
      <c r="G19" s="177"/>
    </row>
    <row r="20" spans="1:7" ht="15" customHeight="1" x14ac:dyDescent="0.2">
      <c r="A20" s="326" t="s">
        <v>21</v>
      </c>
      <c r="B20" s="327"/>
      <c r="C20" s="2"/>
      <c r="D20" s="2"/>
      <c r="E20" s="324">
        <f t="shared" si="0"/>
        <v>0</v>
      </c>
      <c r="F20" s="2"/>
      <c r="G20" s="177"/>
    </row>
    <row r="21" spans="1:7" ht="15" customHeight="1" x14ac:dyDescent="0.2">
      <c r="A21" s="326" t="s">
        <v>22</v>
      </c>
      <c r="B21" s="327"/>
      <c r="C21" s="2"/>
      <c r="D21" s="2"/>
      <c r="E21" s="324">
        <f t="shared" si="0"/>
        <v>0</v>
      </c>
      <c r="F21" s="2"/>
      <c r="G21" s="177"/>
    </row>
    <row r="22" spans="1:7" ht="15" customHeight="1" x14ac:dyDescent="0.2">
      <c r="A22" s="326" t="s">
        <v>23</v>
      </c>
      <c r="B22" s="327"/>
      <c r="C22" s="2"/>
      <c r="D22" s="2"/>
      <c r="E22" s="324">
        <f t="shared" si="0"/>
        <v>0</v>
      </c>
      <c r="F22" s="2"/>
      <c r="G22" s="177"/>
    </row>
    <row r="23" spans="1:7" ht="15" customHeight="1" x14ac:dyDescent="0.2">
      <c r="A23" s="326" t="s">
        <v>24</v>
      </c>
      <c r="B23" s="327"/>
      <c r="C23" s="2"/>
      <c r="D23" s="2"/>
      <c r="E23" s="324">
        <f t="shared" si="0"/>
        <v>0</v>
      </c>
      <c r="F23" s="2"/>
      <c r="G23" s="177"/>
    </row>
    <row r="24" spans="1:7" ht="15" customHeight="1" x14ac:dyDescent="0.2">
      <c r="A24" s="326" t="s">
        <v>25</v>
      </c>
      <c r="B24" s="327"/>
      <c r="C24" s="2"/>
      <c r="D24" s="2"/>
      <c r="E24" s="324">
        <f t="shared" si="0"/>
        <v>0</v>
      </c>
      <c r="F24" s="2"/>
      <c r="G24" s="177"/>
    </row>
    <row r="25" spans="1:7" ht="15" customHeight="1" x14ac:dyDescent="0.2">
      <c r="A25" s="326" t="s">
        <v>26</v>
      </c>
      <c r="B25" s="327"/>
      <c r="C25" s="2"/>
      <c r="D25" s="2"/>
      <c r="E25" s="324">
        <f t="shared" si="0"/>
        <v>0</v>
      </c>
      <c r="F25" s="2"/>
      <c r="G25" s="177"/>
    </row>
    <row r="26" spans="1:7" ht="15" customHeight="1" x14ac:dyDescent="0.2">
      <c r="A26" s="326" t="s">
        <v>27</v>
      </c>
      <c r="B26" s="327"/>
      <c r="C26" s="2"/>
      <c r="D26" s="2"/>
      <c r="E26" s="324">
        <f t="shared" si="0"/>
        <v>0</v>
      </c>
      <c r="F26" s="2"/>
      <c r="G26" s="177"/>
    </row>
    <row r="27" spans="1:7" ht="15" customHeight="1" x14ac:dyDescent="0.2">
      <c r="A27" s="326" t="s">
        <v>28</v>
      </c>
      <c r="B27" s="327"/>
      <c r="C27" s="2"/>
      <c r="D27" s="2"/>
      <c r="E27" s="324">
        <f t="shared" si="0"/>
        <v>0</v>
      </c>
      <c r="F27" s="2"/>
      <c r="G27" s="177"/>
    </row>
    <row r="28" spans="1:7" ht="15" customHeight="1" x14ac:dyDescent="0.2">
      <c r="A28" s="326" t="s">
        <v>29</v>
      </c>
      <c r="B28" s="327"/>
      <c r="C28" s="2"/>
      <c r="D28" s="2"/>
      <c r="E28" s="324">
        <f t="shared" si="0"/>
        <v>0</v>
      </c>
      <c r="F28" s="2"/>
      <c r="G28" s="177"/>
    </row>
    <row r="29" spans="1:7" ht="15" customHeight="1" x14ac:dyDescent="0.2">
      <c r="A29" s="326" t="s">
        <v>30</v>
      </c>
      <c r="B29" s="327"/>
      <c r="C29" s="2"/>
      <c r="D29" s="2"/>
      <c r="E29" s="324">
        <f t="shared" si="0"/>
        <v>0</v>
      </c>
      <c r="F29" s="2"/>
      <c r="G29" s="177"/>
    </row>
    <row r="30" spans="1:7" ht="15" customHeight="1" x14ac:dyDescent="0.2">
      <c r="A30" s="326" t="s">
        <v>31</v>
      </c>
      <c r="B30" s="327"/>
      <c r="C30" s="2"/>
      <c r="D30" s="2"/>
      <c r="E30" s="324"/>
      <c r="F30" s="2"/>
      <c r="G30" s="177"/>
    </row>
    <row r="31" spans="1:7" ht="15" customHeight="1" x14ac:dyDescent="0.2">
      <c r="A31" s="326" t="s">
        <v>32</v>
      </c>
      <c r="B31" s="327"/>
      <c r="C31" s="2"/>
      <c r="D31" s="2"/>
      <c r="E31" s="324">
        <f t="shared" si="0"/>
        <v>0</v>
      </c>
      <c r="F31" s="2"/>
      <c r="G31" s="177"/>
    </row>
    <row r="32" spans="1:7" ht="15" customHeight="1" x14ac:dyDescent="0.2">
      <c r="A32" s="326" t="s">
        <v>33</v>
      </c>
      <c r="B32" s="327"/>
      <c r="C32" s="2"/>
      <c r="D32" s="2"/>
      <c r="E32" s="324">
        <f t="shared" si="0"/>
        <v>0</v>
      </c>
      <c r="F32" s="2"/>
      <c r="G32" s="177"/>
    </row>
    <row r="33" spans="1:7" ht="15" customHeight="1" x14ac:dyDescent="0.2">
      <c r="A33" s="326" t="s">
        <v>34</v>
      </c>
      <c r="B33" s="327"/>
      <c r="C33" s="2"/>
      <c r="D33" s="2"/>
      <c r="E33" s="324">
        <f t="shared" si="0"/>
        <v>0</v>
      </c>
      <c r="F33" s="2"/>
      <c r="G33" s="177"/>
    </row>
    <row r="34" spans="1:7" ht="15" customHeight="1" x14ac:dyDescent="0.2">
      <c r="A34" s="326" t="s">
        <v>89</v>
      </c>
      <c r="B34" s="327"/>
      <c r="C34" s="2"/>
      <c r="D34" s="2"/>
      <c r="E34" s="324">
        <f t="shared" si="0"/>
        <v>0</v>
      </c>
      <c r="F34" s="2"/>
      <c r="G34" s="177"/>
    </row>
    <row r="35" spans="1:7" ht="15" customHeight="1" thickBot="1" x14ac:dyDescent="0.25">
      <c r="A35" s="326" t="s">
        <v>184</v>
      </c>
      <c r="B35" s="328"/>
      <c r="C35" s="3"/>
      <c r="D35" s="3"/>
      <c r="E35" s="324">
        <f t="shared" si="0"/>
        <v>0</v>
      </c>
      <c r="F35" s="3"/>
      <c r="G35" s="329"/>
    </row>
    <row r="36" spans="1:7" ht="15" customHeight="1" thickBot="1" x14ac:dyDescent="0.25">
      <c r="A36" s="656" t="s">
        <v>39</v>
      </c>
      <c r="B36" s="657"/>
      <c r="C36" s="15">
        <f>SUM(C5:C35)</f>
        <v>1680</v>
      </c>
      <c r="D36" s="15">
        <f>SUM(D5:D35)</f>
        <v>0</v>
      </c>
      <c r="E36" s="15">
        <f>SUM(E5:E35)</f>
        <v>1680</v>
      </c>
      <c r="F36" s="15">
        <f>SUM(F5:F35)</f>
        <v>1680</v>
      </c>
      <c r="G36" s="16">
        <f>SUM(G5:G35)</f>
        <v>0</v>
      </c>
    </row>
  </sheetData>
  <mergeCells count="6">
    <mergeCell ref="E2:G2"/>
    <mergeCell ref="A36:B36"/>
    <mergeCell ref="A2:A3"/>
    <mergeCell ref="B2:B3"/>
    <mergeCell ref="C2:C3"/>
    <mergeCell ref="D2:D3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KÖLTSÉGVETÉSI SZERVEK PÉNZMARADVÁNYÁNAK ALAKULÁSA&amp;R&amp;"Times New Roman CE,Félkövér dőlt"&amp;12 7. melléklet a 5/2016. (V.20.) önkormányzati rendelethez&amp;"Times New Roman CE,Dőlt"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8"/>
  <sheetViews>
    <sheetView zoomScaleNormal="100" workbookViewId="0">
      <selection activeCell="E16" sqref="E16"/>
    </sheetView>
  </sheetViews>
  <sheetFormatPr defaultRowHeight="12.75" x14ac:dyDescent="0.2"/>
  <cols>
    <col min="1" max="1" width="6.83203125" style="5" customWidth="1"/>
    <col min="2" max="2" width="32.33203125" style="4" customWidth="1"/>
    <col min="3" max="3" width="17" style="4" customWidth="1"/>
    <col min="4" max="9" width="12.83203125" style="4" customWidth="1"/>
    <col min="10" max="10" width="13.83203125" style="4" customWidth="1"/>
    <col min="11" max="11" width="4" style="4" customWidth="1"/>
    <col min="12" max="16384" width="9.33203125" style="4"/>
  </cols>
  <sheetData>
    <row r="1" spans="1:11" ht="14.25" thickBot="1" x14ac:dyDescent="0.25">
      <c r="A1" s="114"/>
      <c r="B1" s="115"/>
      <c r="C1" s="115"/>
      <c r="D1" s="115"/>
      <c r="E1" s="115"/>
      <c r="F1" s="115"/>
      <c r="G1" s="115"/>
      <c r="H1" s="115"/>
      <c r="I1" s="115"/>
      <c r="J1" s="116" t="s">
        <v>49</v>
      </c>
      <c r="K1" s="621" t="str">
        <f>+CONCATENATE("2. tájékoztató tábla a ......../",LEFT(ÖSSZEFÜGGÉSEK!A4,4)+1,". (........) önkormányzati rendelethez")</f>
        <v>2. tájékoztató tábla a ......../2016. (........) önkormányzati rendelethez</v>
      </c>
    </row>
    <row r="2" spans="1:11" s="120" customFormat="1" ht="26.25" customHeight="1" x14ac:dyDescent="0.2">
      <c r="A2" s="662" t="s">
        <v>57</v>
      </c>
      <c r="B2" s="664" t="s">
        <v>185</v>
      </c>
      <c r="C2" s="664" t="s">
        <v>186</v>
      </c>
      <c r="D2" s="664" t="s">
        <v>187</v>
      </c>
      <c r="E2" s="664" t="str">
        <f>+CONCATENATE(LEFT(ÖSSZEFÜGGÉSEK!A4,4),". évi teljesítés")</f>
        <v>2015. évi teljesítés</v>
      </c>
      <c r="F2" s="117" t="s">
        <v>188</v>
      </c>
      <c r="G2" s="118"/>
      <c r="H2" s="118"/>
      <c r="I2" s="119"/>
      <c r="J2" s="667" t="s">
        <v>189</v>
      </c>
      <c r="K2" s="621"/>
    </row>
    <row r="3" spans="1:11" s="124" customFormat="1" ht="32.25" customHeight="1" thickBot="1" x14ac:dyDescent="0.25">
      <c r="A3" s="663"/>
      <c r="B3" s="665"/>
      <c r="C3" s="665"/>
      <c r="D3" s="666"/>
      <c r="E3" s="666"/>
      <c r="F3" s="121" t="str">
        <f>+CONCATENATE(LEFT(ÖSSZEFÜGGÉSEK!A4,4)+1,".")</f>
        <v>2016.</v>
      </c>
      <c r="G3" s="122" t="str">
        <f>+CONCATENATE(LEFT(ÖSSZEFÜGGÉSEK!A4,4)+2,".")</f>
        <v>2017.</v>
      </c>
      <c r="H3" s="122" t="str">
        <f>+CONCATENATE(LEFT(ÖSSZEFÜGGÉSEK!A4,4)+3,".")</f>
        <v>2018.</v>
      </c>
      <c r="I3" s="123" t="str">
        <f>+CONCATENATE(LEFT(ÖSSZEFÜGGÉSEK!A4,4)+3,". után")</f>
        <v>2018. után</v>
      </c>
      <c r="J3" s="668"/>
      <c r="K3" s="621"/>
    </row>
    <row r="4" spans="1:11" s="126" customFormat="1" ht="14.1" customHeight="1" thickBot="1" x14ac:dyDescent="0.25">
      <c r="A4" s="549" t="s">
        <v>413</v>
      </c>
      <c r="B4" s="125" t="s">
        <v>551</v>
      </c>
      <c r="C4" s="550" t="s">
        <v>415</v>
      </c>
      <c r="D4" s="550" t="s">
        <v>416</v>
      </c>
      <c r="E4" s="550" t="s">
        <v>417</v>
      </c>
      <c r="F4" s="550" t="s">
        <v>493</v>
      </c>
      <c r="G4" s="550" t="s">
        <v>494</v>
      </c>
      <c r="H4" s="550" t="s">
        <v>495</v>
      </c>
      <c r="I4" s="550" t="s">
        <v>496</v>
      </c>
      <c r="J4" s="551" t="s">
        <v>644</v>
      </c>
      <c r="K4" s="621"/>
    </row>
    <row r="5" spans="1:11" ht="33.75" customHeight="1" x14ac:dyDescent="0.2">
      <c r="A5" s="127" t="s">
        <v>6</v>
      </c>
      <c r="B5" s="128" t="s">
        <v>190</v>
      </c>
      <c r="C5" s="129"/>
      <c r="D5" s="130">
        <f t="shared" ref="D5:I5" si="0">SUM(D6:D7)</f>
        <v>0</v>
      </c>
      <c r="E5" s="130">
        <f t="shared" si="0"/>
        <v>0</v>
      </c>
      <c r="F5" s="130">
        <f t="shared" si="0"/>
        <v>0</v>
      </c>
      <c r="G5" s="130">
        <f t="shared" si="0"/>
        <v>0</v>
      </c>
      <c r="H5" s="130">
        <f t="shared" si="0"/>
        <v>0</v>
      </c>
      <c r="I5" s="131">
        <f t="shared" si="0"/>
        <v>0</v>
      </c>
      <c r="J5" s="132">
        <f t="shared" ref="J5:J17" si="1">SUM(F5:I5)</f>
        <v>0</v>
      </c>
      <c r="K5" s="621"/>
    </row>
    <row r="6" spans="1:11" ht="21" customHeight="1" x14ac:dyDescent="0.2">
      <c r="A6" s="133" t="s">
        <v>7</v>
      </c>
      <c r="B6" s="134" t="s">
        <v>191</v>
      </c>
      <c r="C6" s="135"/>
      <c r="D6" s="2"/>
      <c r="E6" s="2"/>
      <c r="F6" s="2"/>
      <c r="G6" s="2"/>
      <c r="H6" s="2"/>
      <c r="I6" s="50"/>
      <c r="J6" s="136">
        <f t="shared" si="1"/>
        <v>0</v>
      </c>
      <c r="K6" s="621"/>
    </row>
    <row r="7" spans="1:11" ht="21" customHeight="1" x14ac:dyDescent="0.2">
      <c r="A7" s="133" t="s">
        <v>8</v>
      </c>
      <c r="B7" s="134" t="s">
        <v>191</v>
      </c>
      <c r="C7" s="135"/>
      <c r="D7" s="2"/>
      <c r="E7" s="2"/>
      <c r="F7" s="2"/>
      <c r="G7" s="2"/>
      <c r="H7" s="2"/>
      <c r="I7" s="50"/>
      <c r="J7" s="136">
        <f t="shared" si="1"/>
        <v>0</v>
      </c>
      <c r="K7" s="621"/>
    </row>
    <row r="8" spans="1:11" ht="36" customHeight="1" x14ac:dyDescent="0.2">
      <c r="A8" s="133" t="s">
        <v>9</v>
      </c>
      <c r="B8" s="137" t="s">
        <v>192</v>
      </c>
      <c r="C8" s="138"/>
      <c r="D8" s="139">
        <f t="shared" ref="D8:I8" si="2">SUM(D9:D10)</f>
        <v>0</v>
      </c>
      <c r="E8" s="139">
        <f t="shared" si="2"/>
        <v>0</v>
      </c>
      <c r="F8" s="139">
        <f t="shared" si="2"/>
        <v>0</v>
      </c>
      <c r="G8" s="139">
        <f t="shared" si="2"/>
        <v>0</v>
      </c>
      <c r="H8" s="139">
        <f t="shared" si="2"/>
        <v>0</v>
      </c>
      <c r="I8" s="140">
        <f t="shared" si="2"/>
        <v>0</v>
      </c>
      <c r="J8" s="141">
        <f t="shared" si="1"/>
        <v>0</v>
      </c>
      <c r="K8" s="621"/>
    </row>
    <row r="9" spans="1:11" ht="21" customHeight="1" x14ac:dyDescent="0.2">
      <c r="A9" s="133" t="s">
        <v>10</v>
      </c>
      <c r="B9" s="134" t="s">
        <v>191</v>
      </c>
      <c r="C9" s="135"/>
      <c r="D9" s="2"/>
      <c r="E9" s="2"/>
      <c r="F9" s="2"/>
      <c r="G9" s="2"/>
      <c r="H9" s="2"/>
      <c r="I9" s="50"/>
      <c r="J9" s="136">
        <f t="shared" si="1"/>
        <v>0</v>
      </c>
      <c r="K9" s="621"/>
    </row>
    <row r="10" spans="1:11" ht="18" customHeight="1" x14ac:dyDescent="0.2">
      <c r="A10" s="133" t="s">
        <v>11</v>
      </c>
      <c r="B10" s="134" t="s">
        <v>191</v>
      </c>
      <c r="C10" s="135"/>
      <c r="D10" s="2"/>
      <c r="E10" s="2"/>
      <c r="F10" s="2"/>
      <c r="G10" s="2"/>
      <c r="H10" s="2"/>
      <c r="I10" s="50"/>
      <c r="J10" s="136">
        <f t="shared" si="1"/>
        <v>0</v>
      </c>
      <c r="K10" s="621"/>
    </row>
    <row r="11" spans="1:11" ht="21" customHeight="1" x14ac:dyDescent="0.2">
      <c r="A11" s="133" t="s">
        <v>12</v>
      </c>
      <c r="B11" s="142" t="s">
        <v>193</v>
      </c>
      <c r="C11" s="138"/>
      <c r="D11" s="139">
        <f t="shared" ref="D11:I11" si="3">SUM(D12:D12)</f>
        <v>0</v>
      </c>
      <c r="E11" s="139">
        <f t="shared" si="3"/>
        <v>0</v>
      </c>
      <c r="F11" s="139">
        <f t="shared" si="3"/>
        <v>0</v>
      </c>
      <c r="G11" s="139">
        <f t="shared" si="3"/>
        <v>0</v>
      </c>
      <c r="H11" s="139">
        <f t="shared" si="3"/>
        <v>0</v>
      </c>
      <c r="I11" s="140">
        <f t="shared" si="3"/>
        <v>0</v>
      </c>
      <c r="J11" s="141">
        <f t="shared" si="1"/>
        <v>0</v>
      </c>
      <c r="K11" s="621"/>
    </row>
    <row r="12" spans="1:11" ht="21" customHeight="1" x14ac:dyDescent="0.2">
      <c r="A12" s="133" t="s">
        <v>13</v>
      </c>
      <c r="B12" s="134" t="s">
        <v>191</v>
      </c>
      <c r="C12" s="135"/>
      <c r="D12" s="2"/>
      <c r="E12" s="2"/>
      <c r="F12" s="2"/>
      <c r="G12" s="2"/>
      <c r="H12" s="2"/>
      <c r="I12" s="50"/>
      <c r="J12" s="136">
        <f t="shared" si="1"/>
        <v>0</v>
      </c>
      <c r="K12" s="621"/>
    </row>
    <row r="13" spans="1:11" ht="21" customHeight="1" x14ac:dyDescent="0.2">
      <c r="A13" s="133" t="s">
        <v>14</v>
      </c>
      <c r="B13" s="142" t="s">
        <v>194</v>
      </c>
      <c r="C13" s="138"/>
      <c r="D13" s="139">
        <f t="shared" ref="D13:I13" si="4">SUM(D14:D14)</f>
        <v>0</v>
      </c>
      <c r="E13" s="139">
        <f t="shared" si="4"/>
        <v>0</v>
      </c>
      <c r="F13" s="139">
        <f t="shared" si="4"/>
        <v>0</v>
      </c>
      <c r="G13" s="139">
        <f t="shared" si="4"/>
        <v>0</v>
      </c>
      <c r="H13" s="139">
        <f t="shared" si="4"/>
        <v>0</v>
      </c>
      <c r="I13" s="140">
        <f t="shared" si="4"/>
        <v>0</v>
      </c>
      <c r="J13" s="141">
        <f t="shared" si="1"/>
        <v>0</v>
      </c>
      <c r="K13" s="621"/>
    </row>
    <row r="14" spans="1:11" ht="21" customHeight="1" x14ac:dyDescent="0.2">
      <c r="A14" s="133" t="s">
        <v>15</v>
      </c>
      <c r="B14" s="134" t="s">
        <v>191</v>
      </c>
      <c r="C14" s="135"/>
      <c r="D14" s="2"/>
      <c r="E14" s="2"/>
      <c r="F14" s="2"/>
      <c r="G14" s="2"/>
      <c r="H14" s="2"/>
      <c r="I14" s="50"/>
      <c r="J14" s="136">
        <f t="shared" si="1"/>
        <v>0</v>
      </c>
      <c r="K14" s="621"/>
    </row>
    <row r="15" spans="1:11" ht="21" customHeight="1" x14ac:dyDescent="0.2">
      <c r="A15" s="143" t="s">
        <v>16</v>
      </c>
      <c r="B15" s="144" t="s">
        <v>195</v>
      </c>
      <c r="C15" s="145"/>
      <c r="D15" s="146">
        <f t="shared" ref="D15:I15" si="5">SUM(D16:D17)</f>
        <v>720</v>
      </c>
      <c r="E15" s="146">
        <f t="shared" si="5"/>
        <v>400</v>
      </c>
      <c r="F15" s="146">
        <f t="shared" si="5"/>
        <v>160</v>
      </c>
      <c r="G15" s="146">
        <f t="shared" si="5"/>
        <v>160</v>
      </c>
      <c r="H15" s="146">
        <f t="shared" si="5"/>
        <v>0</v>
      </c>
      <c r="I15" s="147">
        <f t="shared" si="5"/>
        <v>0</v>
      </c>
      <c r="J15" s="141">
        <f t="shared" si="1"/>
        <v>320</v>
      </c>
      <c r="K15" s="621"/>
    </row>
    <row r="16" spans="1:11" ht="21" customHeight="1" x14ac:dyDescent="0.2">
      <c r="A16" s="143" t="s">
        <v>17</v>
      </c>
      <c r="B16" s="134" t="s">
        <v>696</v>
      </c>
      <c r="C16" s="135" t="s">
        <v>697</v>
      </c>
      <c r="D16" s="2">
        <v>720</v>
      </c>
      <c r="E16" s="2">
        <v>400</v>
      </c>
      <c r="F16" s="2">
        <v>160</v>
      </c>
      <c r="G16" s="2">
        <v>160</v>
      </c>
      <c r="H16" s="2"/>
      <c r="I16" s="50"/>
      <c r="J16" s="136">
        <f t="shared" si="1"/>
        <v>320</v>
      </c>
      <c r="K16" s="621"/>
    </row>
    <row r="17" spans="1:11" ht="21" customHeight="1" thickBot="1" x14ac:dyDescent="0.25">
      <c r="A17" s="143" t="s">
        <v>18</v>
      </c>
      <c r="B17" s="134" t="s">
        <v>191</v>
      </c>
      <c r="C17" s="148"/>
      <c r="D17" s="149"/>
      <c r="E17" s="149"/>
      <c r="F17" s="149"/>
      <c r="G17" s="149"/>
      <c r="H17" s="149"/>
      <c r="I17" s="150"/>
      <c r="J17" s="136">
        <f t="shared" si="1"/>
        <v>0</v>
      </c>
      <c r="K17" s="621"/>
    </row>
    <row r="18" spans="1:11" ht="21" customHeight="1" thickBot="1" x14ac:dyDescent="0.25">
      <c r="A18" s="151" t="s">
        <v>19</v>
      </c>
      <c r="B18" s="152" t="s">
        <v>196</v>
      </c>
      <c r="C18" s="153"/>
      <c r="D18" s="154">
        <f t="shared" ref="D18:J18" si="6">D5+D8+D11+D13+D15</f>
        <v>720</v>
      </c>
      <c r="E18" s="154">
        <f t="shared" si="6"/>
        <v>400</v>
      </c>
      <c r="F18" s="154">
        <f t="shared" si="6"/>
        <v>160</v>
      </c>
      <c r="G18" s="154">
        <f t="shared" si="6"/>
        <v>160</v>
      </c>
      <c r="H18" s="154">
        <f t="shared" si="6"/>
        <v>0</v>
      </c>
      <c r="I18" s="155">
        <f t="shared" si="6"/>
        <v>0</v>
      </c>
      <c r="J18" s="156">
        <f t="shared" si="6"/>
        <v>320</v>
      </c>
      <c r="K18" s="621"/>
    </row>
  </sheetData>
  <mergeCells count="7">
    <mergeCell ref="K1:K18"/>
    <mergeCell ref="A2:A3"/>
    <mergeCell ref="B2:B3"/>
    <mergeCell ref="C2:C3"/>
    <mergeCell ref="D2:D3"/>
    <mergeCell ref="E2:E3"/>
    <mergeCell ref="J2:J3"/>
  </mergeCells>
  <printOptions horizontalCentered="1"/>
  <pageMargins left="0.78740157480314965" right="0.78740157480314965" top="1.39" bottom="0.98425196850393704" header="0.78740157480314965" footer="0.78740157480314965"/>
  <pageSetup paperSize="9" scale="95" orientation="landscape" verticalDpi="300" r:id="rId1"/>
  <headerFooter alignWithMargins="0">
    <oddHeader>&amp;C&amp;"Times New Roman CE,Félkövér"&amp;12
Többéves kihatással járó döntésekből származó kötelezettségek
célok szerint, évenkénti bontásban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0"/>
  <sheetViews>
    <sheetView zoomScaleNormal="100" workbookViewId="0">
      <selection activeCell="C13" sqref="C13"/>
    </sheetView>
  </sheetViews>
  <sheetFormatPr defaultRowHeight="12.75" x14ac:dyDescent="0.2"/>
  <cols>
    <col min="1" max="1" width="6.83203125" style="5" customWidth="1"/>
    <col min="2" max="2" width="50.33203125" style="4" customWidth="1"/>
    <col min="3" max="5" width="12.83203125" style="4" customWidth="1"/>
    <col min="6" max="6" width="13.83203125" style="4" customWidth="1"/>
    <col min="7" max="7" width="15.5" style="4" customWidth="1"/>
    <col min="8" max="8" width="16.83203125" style="4" customWidth="1"/>
    <col min="9" max="9" width="5.6640625" style="4" customWidth="1"/>
    <col min="10" max="16384" width="9.33203125" style="4"/>
  </cols>
  <sheetData>
    <row r="1" spans="1:9" s="20" customFormat="1" ht="15.75" thickBot="1" x14ac:dyDescent="0.25">
      <c r="A1" s="157"/>
      <c r="H1" s="158" t="s">
        <v>49</v>
      </c>
      <c r="I1" s="669" t="str">
        <f>+CONCATENATE("3. tájékoztató tábla a ......../",LEFT(ÖSSZEFÜGGÉSEK!A4,4)+1,". (........) önkormányzati rendelethez")</f>
        <v>3. tájékoztató tábla a ......../2016. (........) önkormányzati rendelethez</v>
      </c>
    </row>
    <row r="2" spans="1:9" s="120" customFormat="1" ht="26.25" customHeight="1" x14ac:dyDescent="0.2">
      <c r="A2" s="632" t="s">
        <v>57</v>
      </c>
      <c r="B2" s="673" t="s">
        <v>197</v>
      </c>
      <c r="C2" s="632" t="s">
        <v>198</v>
      </c>
      <c r="D2" s="632" t="s">
        <v>199</v>
      </c>
      <c r="E2" s="675" t="str">
        <f>+CONCATENATE("Hitel, kölcsön állomány ",LEFT(ÖSSZEFÜGGÉSEK!A4,4),". dec. 31-én")</f>
        <v>Hitel, kölcsön állomány 2015. dec. 31-én</v>
      </c>
      <c r="F2" s="677" t="s">
        <v>200</v>
      </c>
      <c r="G2" s="678"/>
      <c r="H2" s="670" t="str">
        <f>+CONCATENATE(LEFT(ÖSSZEFÜGGÉSEK!A4,4)+2,". után")</f>
        <v>2017. után</v>
      </c>
      <c r="I2" s="669"/>
    </row>
    <row r="3" spans="1:9" s="124" customFormat="1" ht="40.5" customHeight="1" thickBot="1" x14ac:dyDescent="0.25">
      <c r="A3" s="672"/>
      <c r="B3" s="674"/>
      <c r="C3" s="674"/>
      <c r="D3" s="672"/>
      <c r="E3" s="676"/>
      <c r="F3" s="159" t="str">
        <f>+CONCATENATE(LEFT(ÖSSZEFÜGGÉSEK!A4,4)+1,".")</f>
        <v>2016.</v>
      </c>
      <c r="G3" s="160" t="str">
        <f>+CONCATENATE(LEFT(ÖSSZEFÜGGÉSEK!A4,4)+2,".")</f>
        <v>2017.</v>
      </c>
      <c r="H3" s="671"/>
      <c r="I3" s="669"/>
    </row>
    <row r="4" spans="1:9" s="164" customFormat="1" ht="12.95" customHeight="1" thickBot="1" x14ac:dyDescent="0.25">
      <c r="A4" s="161" t="s">
        <v>413</v>
      </c>
      <c r="B4" s="113" t="s">
        <v>414</v>
      </c>
      <c r="C4" s="113" t="s">
        <v>415</v>
      </c>
      <c r="D4" s="162" t="s">
        <v>416</v>
      </c>
      <c r="E4" s="161" t="s">
        <v>417</v>
      </c>
      <c r="F4" s="162" t="s">
        <v>493</v>
      </c>
      <c r="G4" s="162" t="s">
        <v>494</v>
      </c>
      <c r="H4" s="163" t="s">
        <v>495</v>
      </c>
      <c r="I4" s="669"/>
    </row>
    <row r="5" spans="1:9" ht="22.5" customHeight="1" thickBot="1" x14ac:dyDescent="0.25">
      <c r="A5" s="165" t="s">
        <v>6</v>
      </c>
      <c r="B5" s="166" t="s">
        <v>201</v>
      </c>
      <c r="C5" s="167"/>
      <c r="D5" s="168"/>
      <c r="E5" s="169">
        <f>SUM(E6:E11)</f>
        <v>0</v>
      </c>
      <c r="F5" s="170">
        <f>SUM(F6:F11)</f>
        <v>0</v>
      </c>
      <c r="G5" s="170">
        <f>SUM(G6:G11)</f>
        <v>0</v>
      </c>
      <c r="H5" s="171">
        <f>SUM(H6:H11)</f>
        <v>0</v>
      </c>
      <c r="I5" s="669"/>
    </row>
    <row r="6" spans="1:9" ht="22.5" customHeight="1" x14ac:dyDescent="0.2">
      <c r="A6" s="172" t="s">
        <v>7</v>
      </c>
      <c r="B6" s="173" t="s">
        <v>694</v>
      </c>
      <c r="C6" s="174"/>
      <c r="D6" s="175"/>
      <c r="E6" s="176"/>
      <c r="F6" s="2"/>
      <c r="G6" s="2"/>
      <c r="H6" s="177"/>
      <c r="I6" s="669"/>
    </row>
    <row r="7" spans="1:9" ht="22.5" customHeight="1" x14ac:dyDescent="0.2">
      <c r="A7" s="172" t="s">
        <v>8</v>
      </c>
      <c r="B7" s="173" t="s">
        <v>191</v>
      </c>
      <c r="C7" s="174"/>
      <c r="D7" s="175"/>
      <c r="E7" s="176"/>
      <c r="F7" s="2"/>
      <c r="G7" s="2"/>
      <c r="H7" s="177"/>
      <c r="I7" s="669"/>
    </row>
    <row r="8" spans="1:9" ht="22.5" customHeight="1" x14ac:dyDescent="0.2">
      <c r="A8" s="172" t="s">
        <v>9</v>
      </c>
      <c r="B8" s="173" t="s">
        <v>191</v>
      </c>
      <c r="C8" s="174"/>
      <c r="D8" s="175"/>
      <c r="E8" s="176"/>
      <c r="F8" s="2"/>
      <c r="G8" s="2"/>
      <c r="H8" s="177"/>
      <c r="I8" s="669"/>
    </row>
    <row r="9" spans="1:9" ht="22.5" customHeight="1" x14ac:dyDescent="0.2">
      <c r="A9" s="172" t="s">
        <v>10</v>
      </c>
      <c r="B9" s="173" t="s">
        <v>191</v>
      </c>
      <c r="C9" s="174"/>
      <c r="D9" s="175"/>
      <c r="E9" s="176"/>
      <c r="F9" s="2"/>
      <c r="G9" s="2"/>
      <c r="H9" s="177"/>
      <c r="I9" s="669"/>
    </row>
    <row r="10" spans="1:9" ht="22.5" customHeight="1" x14ac:dyDescent="0.2">
      <c r="A10" s="172" t="s">
        <v>11</v>
      </c>
      <c r="B10" s="173" t="s">
        <v>191</v>
      </c>
      <c r="C10" s="174"/>
      <c r="D10" s="175"/>
      <c r="E10" s="176"/>
      <c r="F10" s="2"/>
      <c r="G10" s="2"/>
      <c r="H10" s="177"/>
      <c r="I10" s="669"/>
    </row>
    <row r="11" spans="1:9" ht="22.5" customHeight="1" thickBot="1" x14ac:dyDescent="0.25">
      <c r="A11" s="172" t="s">
        <v>12</v>
      </c>
      <c r="B11" s="173" t="s">
        <v>191</v>
      </c>
      <c r="C11" s="174"/>
      <c r="D11" s="175"/>
      <c r="E11" s="176"/>
      <c r="F11" s="2"/>
      <c r="G11" s="2"/>
      <c r="H11" s="177"/>
      <c r="I11" s="669"/>
    </row>
    <row r="12" spans="1:9" ht="22.5" customHeight="1" thickBot="1" x14ac:dyDescent="0.25">
      <c r="A12" s="165" t="s">
        <v>13</v>
      </c>
      <c r="B12" s="166" t="s">
        <v>202</v>
      </c>
      <c r="C12" s="178"/>
      <c r="D12" s="179"/>
      <c r="E12" s="169">
        <f>SUM(E13:E18)</f>
        <v>0</v>
      </c>
      <c r="F12" s="170">
        <f>SUM(F13:F18)</f>
        <v>0</v>
      </c>
      <c r="G12" s="170">
        <f>SUM(G13:G18)</f>
        <v>0</v>
      </c>
      <c r="H12" s="171">
        <f>SUM(H13:H18)</f>
        <v>0</v>
      </c>
      <c r="I12" s="669"/>
    </row>
    <row r="13" spans="1:9" ht="22.5" customHeight="1" x14ac:dyDescent="0.2">
      <c r="A13" s="172" t="s">
        <v>14</v>
      </c>
      <c r="B13" s="173" t="s">
        <v>694</v>
      </c>
      <c r="C13" s="174"/>
      <c r="D13" s="175"/>
      <c r="E13" s="176"/>
      <c r="F13" s="2"/>
      <c r="G13" s="2"/>
      <c r="H13" s="177"/>
      <c r="I13" s="669"/>
    </row>
    <row r="14" spans="1:9" ht="22.5" customHeight="1" x14ac:dyDescent="0.2">
      <c r="A14" s="172" t="s">
        <v>15</v>
      </c>
      <c r="B14" s="173" t="s">
        <v>191</v>
      </c>
      <c r="C14" s="174"/>
      <c r="D14" s="175"/>
      <c r="E14" s="176"/>
      <c r="F14" s="2"/>
      <c r="G14" s="2"/>
      <c r="H14" s="177"/>
      <c r="I14" s="669"/>
    </row>
    <row r="15" spans="1:9" ht="22.5" customHeight="1" x14ac:dyDescent="0.2">
      <c r="A15" s="172" t="s">
        <v>16</v>
      </c>
      <c r="B15" s="173" t="s">
        <v>191</v>
      </c>
      <c r="C15" s="174"/>
      <c r="D15" s="175"/>
      <c r="E15" s="176"/>
      <c r="F15" s="2"/>
      <c r="G15" s="2"/>
      <c r="H15" s="177"/>
      <c r="I15" s="669"/>
    </row>
    <row r="16" spans="1:9" ht="22.5" customHeight="1" x14ac:dyDescent="0.2">
      <c r="A16" s="172" t="s">
        <v>17</v>
      </c>
      <c r="B16" s="173" t="s">
        <v>191</v>
      </c>
      <c r="C16" s="174"/>
      <c r="D16" s="175"/>
      <c r="E16" s="176"/>
      <c r="F16" s="2"/>
      <c r="G16" s="2"/>
      <c r="H16" s="177"/>
      <c r="I16" s="669"/>
    </row>
    <row r="17" spans="1:9" ht="22.5" customHeight="1" x14ac:dyDescent="0.2">
      <c r="A17" s="172" t="s">
        <v>18</v>
      </c>
      <c r="B17" s="173" t="s">
        <v>191</v>
      </c>
      <c r="C17" s="174"/>
      <c r="D17" s="175"/>
      <c r="E17" s="176"/>
      <c r="F17" s="2"/>
      <c r="G17" s="2"/>
      <c r="H17" s="177"/>
      <c r="I17" s="669"/>
    </row>
    <row r="18" spans="1:9" ht="22.5" customHeight="1" thickBot="1" x14ac:dyDescent="0.25">
      <c r="A18" s="172" t="s">
        <v>19</v>
      </c>
      <c r="B18" s="173" t="s">
        <v>191</v>
      </c>
      <c r="C18" s="174"/>
      <c r="D18" s="175"/>
      <c r="E18" s="176"/>
      <c r="F18" s="2"/>
      <c r="G18" s="2"/>
      <c r="H18" s="177"/>
      <c r="I18" s="669"/>
    </row>
    <row r="19" spans="1:9" ht="22.5" customHeight="1" thickBot="1" x14ac:dyDescent="0.25">
      <c r="A19" s="165" t="s">
        <v>20</v>
      </c>
      <c r="B19" s="166" t="s">
        <v>645</v>
      </c>
      <c r="C19" s="167"/>
      <c r="D19" s="168"/>
      <c r="E19" s="169">
        <f>E5+E12</f>
        <v>0</v>
      </c>
      <c r="F19" s="170">
        <f>F5+F12</f>
        <v>0</v>
      </c>
      <c r="G19" s="170">
        <f>G5+G12</f>
        <v>0</v>
      </c>
      <c r="H19" s="171">
        <f>H5+H12</f>
        <v>0</v>
      </c>
      <c r="I19" s="669"/>
    </row>
    <row r="20" spans="1:9" ht="20.100000000000001" customHeight="1" x14ac:dyDescent="0.2"/>
  </sheetData>
  <mergeCells count="8">
    <mergeCell ref="I1:I19"/>
    <mergeCell ref="H2:H3"/>
    <mergeCell ref="A2:A3"/>
    <mergeCell ref="B2:B3"/>
    <mergeCell ref="C2:C3"/>
    <mergeCell ref="D2:D3"/>
    <mergeCell ref="E2:E3"/>
    <mergeCell ref="F2:G2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landscape" verticalDpi="300" r:id="rId1"/>
  <headerFooter alignWithMargins="0">
    <oddHeader>&amp;C&amp;"Times New Roman CE,Félkövér"&amp;12
Az önkormányzat által nyújtott hitel és kölcsön alakulása
 lejárat és eszközök szerinti bontásban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9"/>
  <sheetViews>
    <sheetView zoomScaleNormal="100" workbookViewId="0">
      <selection activeCell="D7" sqref="D7"/>
    </sheetView>
  </sheetViews>
  <sheetFormatPr defaultRowHeight="12.75" x14ac:dyDescent="0.2"/>
  <cols>
    <col min="1" max="1" width="5.5" style="8" customWidth="1"/>
    <col min="2" max="2" width="36.83203125" style="8" customWidth="1"/>
    <col min="3" max="8" width="13.83203125" style="8" customWidth="1"/>
    <col min="9" max="9" width="15.1640625" style="8" customWidth="1"/>
    <col min="10" max="10" width="5" style="8" customWidth="1"/>
    <col min="11" max="16384" width="9.33203125" style="8"/>
  </cols>
  <sheetData>
    <row r="1" spans="1:10" ht="34.5" customHeight="1" x14ac:dyDescent="0.2">
      <c r="A1" s="686" t="str">
        <f>+CONCATENATE("Adósság állomány alakulása lejárat, eszközök, bel- és külföldi hitelezők szerinti bontásban ",CHAR(10),LEFT(ÖSSZEFÜGGÉSEK!A4,4),". december 31-én")</f>
        <v>Adósság állomány alakulása lejárat, eszközök, bel- és külföldi hitelezők szerinti bontásban 
2015. december 31-én</v>
      </c>
      <c r="B1" s="687"/>
      <c r="C1" s="687"/>
      <c r="D1" s="687"/>
      <c r="E1" s="687"/>
      <c r="F1" s="687"/>
      <c r="G1" s="687"/>
      <c r="H1" s="687"/>
      <c r="I1" s="687"/>
      <c r="J1" s="669" t="str">
        <f>+CONCATENATE("4. tájékoztató tábla a ......../",LEFT(ÖSSZEFÜGGÉSEK!A4,4)+1,". (........) önkormányzati rendelethez")</f>
        <v>4. tájékoztató tábla a ......../2016. (........) önkormányzati rendelethez</v>
      </c>
    </row>
    <row r="2" spans="1:10" ht="14.25" thickBot="1" x14ac:dyDescent="0.3">
      <c r="H2" s="688" t="s">
        <v>203</v>
      </c>
      <c r="I2" s="688"/>
      <c r="J2" s="669"/>
    </row>
    <row r="3" spans="1:10" ht="13.5" thickBot="1" x14ac:dyDescent="0.25">
      <c r="A3" s="689" t="s">
        <v>4</v>
      </c>
      <c r="B3" s="691" t="s">
        <v>204</v>
      </c>
      <c r="C3" s="693" t="s">
        <v>205</v>
      </c>
      <c r="D3" s="695" t="s">
        <v>206</v>
      </c>
      <c r="E3" s="696"/>
      <c r="F3" s="696"/>
      <c r="G3" s="696"/>
      <c r="H3" s="696"/>
      <c r="I3" s="697" t="s">
        <v>207</v>
      </c>
      <c r="J3" s="669"/>
    </row>
    <row r="4" spans="1:10" s="21" customFormat="1" ht="42" customHeight="1" thickBot="1" x14ac:dyDescent="0.25">
      <c r="A4" s="690"/>
      <c r="B4" s="692"/>
      <c r="C4" s="694"/>
      <c r="D4" s="180" t="s">
        <v>208</v>
      </c>
      <c r="E4" s="180" t="s">
        <v>209</v>
      </c>
      <c r="F4" s="180" t="s">
        <v>210</v>
      </c>
      <c r="G4" s="181" t="s">
        <v>211</v>
      </c>
      <c r="H4" s="181" t="s">
        <v>212</v>
      </c>
      <c r="I4" s="698"/>
      <c r="J4" s="669"/>
    </row>
    <row r="5" spans="1:10" s="21" customFormat="1" ht="12" customHeight="1" thickBot="1" x14ac:dyDescent="0.25">
      <c r="A5" s="547" t="s">
        <v>413</v>
      </c>
      <c r="B5" s="182" t="s">
        <v>414</v>
      </c>
      <c r="C5" s="182" t="s">
        <v>415</v>
      </c>
      <c r="D5" s="182" t="s">
        <v>416</v>
      </c>
      <c r="E5" s="182" t="s">
        <v>417</v>
      </c>
      <c r="F5" s="182" t="s">
        <v>493</v>
      </c>
      <c r="G5" s="182" t="s">
        <v>494</v>
      </c>
      <c r="H5" s="182" t="s">
        <v>552</v>
      </c>
      <c r="I5" s="183" t="s">
        <v>553</v>
      </c>
      <c r="J5" s="669"/>
    </row>
    <row r="6" spans="1:10" s="21" customFormat="1" ht="18" customHeight="1" x14ac:dyDescent="0.2">
      <c r="A6" s="699" t="s">
        <v>213</v>
      </c>
      <c r="B6" s="700"/>
      <c r="C6" s="700"/>
      <c r="D6" s="700"/>
      <c r="E6" s="700"/>
      <c r="F6" s="700"/>
      <c r="G6" s="700"/>
      <c r="H6" s="700"/>
      <c r="I6" s="701"/>
      <c r="J6" s="669"/>
    </row>
    <row r="7" spans="1:10" ht="15.95" customHeight="1" x14ac:dyDescent="0.2">
      <c r="A7" s="34" t="s">
        <v>6</v>
      </c>
      <c r="B7" s="32" t="s">
        <v>214</v>
      </c>
      <c r="C7" s="24" t="s">
        <v>694</v>
      </c>
      <c r="D7" s="24"/>
      <c r="E7" s="24"/>
      <c r="F7" s="24"/>
      <c r="G7" s="185"/>
      <c r="H7" s="186">
        <f t="shared" ref="H7:H13" si="0">SUM(D7:G7)</f>
        <v>0</v>
      </c>
      <c r="I7" s="35" t="e">
        <f t="shared" ref="I7:I13" si="1">C7+H7</f>
        <v>#VALUE!</v>
      </c>
      <c r="J7" s="669"/>
    </row>
    <row r="8" spans="1:10" ht="22.5" x14ac:dyDescent="0.2">
      <c r="A8" s="34" t="s">
        <v>7</v>
      </c>
      <c r="B8" s="32" t="s">
        <v>145</v>
      </c>
      <c r="C8" s="24"/>
      <c r="D8" s="24"/>
      <c r="E8" s="24"/>
      <c r="F8" s="24"/>
      <c r="G8" s="185"/>
      <c r="H8" s="186">
        <f t="shared" si="0"/>
        <v>0</v>
      </c>
      <c r="I8" s="35">
        <f t="shared" si="1"/>
        <v>0</v>
      </c>
      <c r="J8" s="669"/>
    </row>
    <row r="9" spans="1:10" ht="22.5" x14ac:dyDescent="0.2">
      <c r="A9" s="34" t="s">
        <v>8</v>
      </c>
      <c r="B9" s="32" t="s">
        <v>146</v>
      </c>
      <c r="C9" s="24"/>
      <c r="D9" s="24"/>
      <c r="E9" s="24"/>
      <c r="F9" s="24"/>
      <c r="G9" s="185"/>
      <c r="H9" s="186">
        <f t="shared" si="0"/>
        <v>0</v>
      </c>
      <c r="I9" s="35">
        <f t="shared" si="1"/>
        <v>0</v>
      </c>
      <c r="J9" s="669"/>
    </row>
    <row r="10" spans="1:10" ht="15.95" customHeight="1" x14ac:dyDescent="0.2">
      <c r="A10" s="34" t="s">
        <v>9</v>
      </c>
      <c r="B10" s="32" t="s">
        <v>147</v>
      </c>
      <c r="C10" s="24"/>
      <c r="D10" s="24"/>
      <c r="E10" s="24"/>
      <c r="F10" s="24"/>
      <c r="G10" s="185"/>
      <c r="H10" s="186">
        <f t="shared" si="0"/>
        <v>0</v>
      </c>
      <c r="I10" s="35">
        <f t="shared" si="1"/>
        <v>0</v>
      </c>
      <c r="J10" s="669"/>
    </row>
    <row r="11" spans="1:10" ht="22.5" x14ac:dyDescent="0.2">
      <c r="A11" s="34" t="s">
        <v>10</v>
      </c>
      <c r="B11" s="32" t="s">
        <v>148</v>
      </c>
      <c r="C11" s="24"/>
      <c r="D11" s="24"/>
      <c r="E11" s="24"/>
      <c r="F11" s="24"/>
      <c r="G11" s="185"/>
      <c r="H11" s="186">
        <f t="shared" si="0"/>
        <v>0</v>
      </c>
      <c r="I11" s="35">
        <f t="shared" si="1"/>
        <v>0</v>
      </c>
      <c r="J11" s="669"/>
    </row>
    <row r="12" spans="1:10" ht="15.95" customHeight="1" x14ac:dyDescent="0.2">
      <c r="A12" s="36" t="s">
        <v>11</v>
      </c>
      <c r="B12" s="37" t="s">
        <v>215</v>
      </c>
      <c r="C12" s="25"/>
      <c r="D12" s="25"/>
      <c r="E12" s="25"/>
      <c r="F12" s="25"/>
      <c r="G12" s="187"/>
      <c r="H12" s="186">
        <f t="shared" si="0"/>
        <v>0</v>
      </c>
      <c r="I12" s="35">
        <f t="shared" si="1"/>
        <v>0</v>
      </c>
      <c r="J12" s="669"/>
    </row>
    <row r="13" spans="1:10" ht="15.95" customHeight="1" thickBot="1" x14ac:dyDescent="0.25">
      <c r="A13" s="188" t="s">
        <v>12</v>
      </c>
      <c r="B13" s="189" t="s">
        <v>216</v>
      </c>
      <c r="C13" s="191"/>
      <c r="D13" s="191"/>
      <c r="E13" s="191"/>
      <c r="F13" s="191"/>
      <c r="G13" s="192"/>
      <c r="H13" s="186">
        <f t="shared" si="0"/>
        <v>0</v>
      </c>
      <c r="I13" s="35">
        <f t="shared" si="1"/>
        <v>0</v>
      </c>
      <c r="J13" s="669"/>
    </row>
    <row r="14" spans="1:10" s="26" customFormat="1" ht="18" customHeight="1" thickBot="1" x14ac:dyDescent="0.25">
      <c r="A14" s="682" t="s">
        <v>217</v>
      </c>
      <c r="B14" s="683"/>
      <c r="C14" s="38">
        <f t="shared" ref="C14:I14" si="2">SUM(C7:C13)</f>
        <v>0</v>
      </c>
      <c r="D14" s="38">
        <f>SUM(D7:D13)</f>
        <v>0</v>
      </c>
      <c r="E14" s="38">
        <f t="shared" si="2"/>
        <v>0</v>
      </c>
      <c r="F14" s="38">
        <f t="shared" si="2"/>
        <v>0</v>
      </c>
      <c r="G14" s="193">
        <f t="shared" si="2"/>
        <v>0</v>
      </c>
      <c r="H14" s="193">
        <f t="shared" si="2"/>
        <v>0</v>
      </c>
      <c r="I14" s="39" t="e">
        <f t="shared" si="2"/>
        <v>#VALUE!</v>
      </c>
      <c r="J14" s="669"/>
    </row>
    <row r="15" spans="1:10" s="23" customFormat="1" ht="18" customHeight="1" x14ac:dyDescent="0.2">
      <c r="A15" s="679" t="s">
        <v>218</v>
      </c>
      <c r="B15" s="680"/>
      <c r="C15" s="680"/>
      <c r="D15" s="680"/>
      <c r="E15" s="680"/>
      <c r="F15" s="680"/>
      <c r="G15" s="680"/>
      <c r="H15" s="680"/>
      <c r="I15" s="681"/>
      <c r="J15" s="669"/>
    </row>
    <row r="16" spans="1:10" s="23" customFormat="1" x14ac:dyDescent="0.2">
      <c r="A16" s="34" t="s">
        <v>6</v>
      </c>
      <c r="B16" s="32" t="s">
        <v>219</v>
      </c>
      <c r="C16" s="24"/>
      <c r="D16" s="24"/>
      <c r="E16" s="24"/>
      <c r="F16" s="24"/>
      <c r="G16" s="185"/>
      <c r="H16" s="186">
        <f>SUM(D16:G16)</f>
        <v>0</v>
      </c>
      <c r="I16" s="35">
        <f>C16+H16</f>
        <v>0</v>
      </c>
      <c r="J16" s="669"/>
    </row>
    <row r="17" spans="1:10" ht="13.5" thickBot="1" x14ac:dyDescent="0.25">
      <c r="A17" s="188" t="s">
        <v>7</v>
      </c>
      <c r="B17" s="189" t="s">
        <v>216</v>
      </c>
      <c r="C17" s="191"/>
      <c r="D17" s="191"/>
      <c r="E17" s="191"/>
      <c r="F17" s="191"/>
      <c r="G17" s="192"/>
      <c r="H17" s="186">
        <f>SUM(D17:G17)</f>
        <v>0</v>
      </c>
      <c r="I17" s="194">
        <f>C17+H17</f>
        <v>0</v>
      </c>
      <c r="J17" s="669"/>
    </row>
    <row r="18" spans="1:10" ht="15.95" customHeight="1" thickBot="1" x14ac:dyDescent="0.25">
      <c r="A18" s="682" t="s">
        <v>220</v>
      </c>
      <c r="B18" s="683"/>
      <c r="C18" s="38">
        <f t="shared" ref="C18:I18" si="3">SUM(C16:C17)</f>
        <v>0</v>
      </c>
      <c r="D18" s="38">
        <f t="shared" si="3"/>
        <v>0</v>
      </c>
      <c r="E18" s="38">
        <f t="shared" si="3"/>
        <v>0</v>
      </c>
      <c r="F18" s="38">
        <f t="shared" si="3"/>
        <v>0</v>
      </c>
      <c r="G18" s="193">
        <f t="shared" si="3"/>
        <v>0</v>
      </c>
      <c r="H18" s="193">
        <f t="shared" si="3"/>
        <v>0</v>
      </c>
      <c r="I18" s="39">
        <f t="shared" si="3"/>
        <v>0</v>
      </c>
      <c r="J18" s="669"/>
    </row>
    <row r="19" spans="1:10" ht="18" customHeight="1" thickBot="1" x14ac:dyDescent="0.25">
      <c r="A19" s="684" t="s">
        <v>221</v>
      </c>
      <c r="B19" s="685"/>
      <c r="C19" s="195">
        <f t="shared" ref="C19:I19" si="4">C14+C18</f>
        <v>0</v>
      </c>
      <c r="D19" s="195">
        <f t="shared" si="4"/>
        <v>0</v>
      </c>
      <c r="E19" s="195">
        <f t="shared" si="4"/>
        <v>0</v>
      </c>
      <c r="F19" s="195">
        <f t="shared" si="4"/>
        <v>0</v>
      </c>
      <c r="G19" s="195">
        <f t="shared" si="4"/>
        <v>0</v>
      </c>
      <c r="H19" s="195">
        <f t="shared" si="4"/>
        <v>0</v>
      </c>
      <c r="I19" s="39" t="e">
        <f t="shared" si="4"/>
        <v>#VALUE!</v>
      </c>
      <c r="J19" s="669"/>
    </row>
  </sheetData>
  <mergeCells count="13">
    <mergeCell ref="A15:I15"/>
    <mergeCell ref="A18:B18"/>
    <mergeCell ref="J1:J19"/>
    <mergeCell ref="A19:B19"/>
    <mergeCell ref="A1:I1"/>
    <mergeCell ref="H2:I2"/>
    <mergeCell ref="A3:A4"/>
    <mergeCell ref="B3:B4"/>
    <mergeCell ref="C3:C4"/>
    <mergeCell ref="D3:H3"/>
    <mergeCell ref="I3:I4"/>
    <mergeCell ref="A6:I6"/>
    <mergeCell ref="A14:B14"/>
  </mergeCells>
  <printOptions horizontalCentered="1"/>
  <pageMargins left="0.78740157480314965" right="0.78740157480314965" top="1.18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&amp;C&amp;"Times New Roman CE,Félkövér dőlt"&amp;12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61"/>
  <sheetViews>
    <sheetView view="pageLayout" zoomScaleNormal="130" zoomScaleSheetLayoutView="100" workbookViewId="0">
      <selection activeCell="C93" sqref="C93:E107"/>
    </sheetView>
  </sheetViews>
  <sheetFormatPr defaultRowHeight="15.75" x14ac:dyDescent="0.25"/>
  <cols>
    <col min="1" max="1" width="9.5" style="386" customWidth="1"/>
    <col min="2" max="2" width="60.83203125" style="386" customWidth="1"/>
    <col min="3" max="5" width="15.83203125" style="387" customWidth="1"/>
    <col min="6" max="16384" width="9.33203125" style="397"/>
  </cols>
  <sheetData>
    <row r="1" spans="1:5" ht="15.95" customHeight="1" x14ac:dyDescent="0.25">
      <c r="A1" s="605" t="s">
        <v>3</v>
      </c>
      <c r="B1" s="605"/>
      <c r="C1" s="605"/>
      <c r="D1" s="605"/>
      <c r="E1" s="605"/>
    </row>
    <row r="2" spans="1:5" ht="15.95" customHeight="1" thickBot="1" x14ac:dyDescent="0.3">
      <c r="A2" s="45" t="s">
        <v>109</v>
      </c>
      <c r="B2" s="45"/>
      <c r="C2" s="384"/>
      <c r="D2" s="384"/>
      <c r="E2" s="384" t="s">
        <v>153</v>
      </c>
    </row>
    <row r="3" spans="1:5" ht="15.95" customHeight="1" x14ac:dyDescent="0.25">
      <c r="A3" s="606" t="s">
        <v>57</v>
      </c>
      <c r="B3" s="608" t="s">
        <v>5</v>
      </c>
      <c r="C3" s="610" t="str">
        <f>+CONCATENATE(LEFT(ÖSSZEFÜGGÉSEK!A4,4),". évi")</f>
        <v>2015. évi</v>
      </c>
      <c r="D3" s="610"/>
      <c r="E3" s="611"/>
    </row>
    <row r="4" spans="1:5" ht="38.1" customHeight="1" thickBot="1" x14ac:dyDescent="0.3">
      <c r="A4" s="607"/>
      <c r="B4" s="609"/>
      <c r="C4" s="47" t="s">
        <v>175</v>
      </c>
      <c r="D4" s="47" t="s">
        <v>180</v>
      </c>
      <c r="E4" s="48" t="s">
        <v>181</v>
      </c>
    </row>
    <row r="5" spans="1:5" s="398" customFormat="1" ht="12" customHeight="1" thickBot="1" x14ac:dyDescent="0.25">
      <c r="A5" s="362" t="s">
        <v>413</v>
      </c>
      <c r="B5" s="363" t="s">
        <v>414</v>
      </c>
      <c r="C5" s="363" t="s">
        <v>415</v>
      </c>
      <c r="D5" s="363" t="s">
        <v>416</v>
      </c>
      <c r="E5" s="409" t="s">
        <v>417</v>
      </c>
    </row>
    <row r="6" spans="1:5" s="399" customFormat="1" ht="12" customHeight="1" thickBot="1" x14ac:dyDescent="0.25">
      <c r="A6" s="357" t="s">
        <v>6</v>
      </c>
      <c r="B6" s="358" t="s">
        <v>305</v>
      </c>
      <c r="C6" s="389">
        <f>SUM(C7:C12)</f>
        <v>16449</v>
      </c>
      <c r="D6" s="389">
        <f>SUM(D7:D12)</f>
        <v>36190</v>
      </c>
      <c r="E6" s="372">
        <f>SUM(E7:E12)</f>
        <v>36190</v>
      </c>
    </row>
    <row r="7" spans="1:5" s="399" customFormat="1" ht="12" customHeight="1" x14ac:dyDescent="0.2">
      <c r="A7" s="352" t="s">
        <v>69</v>
      </c>
      <c r="B7" s="400" t="s">
        <v>306</v>
      </c>
      <c r="C7" s="391">
        <v>7752</v>
      </c>
      <c r="D7" s="391">
        <v>7775</v>
      </c>
      <c r="E7" s="374">
        <v>7775</v>
      </c>
    </row>
    <row r="8" spans="1:5" s="399" customFormat="1" ht="12" customHeight="1" x14ac:dyDescent="0.2">
      <c r="A8" s="351" t="s">
        <v>70</v>
      </c>
      <c r="B8" s="401" t="s">
        <v>307</v>
      </c>
      <c r="C8" s="390"/>
      <c r="D8" s="390"/>
      <c r="E8" s="373"/>
    </row>
    <row r="9" spans="1:5" s="399" customFormat="1" ht="12" customHeight="1" x14ac:dyDescent="0.2">
      <c r="A9" s="351" t="s">
        <v>71</v>
      </c>
      <c r="B9" s="401" t="s">
        <v>308</v>
      </c>
      <c r="C9" s="390">
        <v>7497</v>
      </c>
      <c r="D9" s="390">
        <v>8288</v>
      </c>
      <c r="E9" s="373">
        <v>8288</v>
      </c>
    </row>
    <row r="10" spans="1:5" s="399" customFormat="1" ht="12" customHeight="1" x14ac:dyDescent="0.2">
      <c r="A10" s="351" t="s">
        <v>72</v>
      </c>
      <c r="B10" s="401" t="s">
        <v>309</v>
      </c>
      <c r="C10" s="390">
        <v>1200</v>
      </c>
      <c r="D10" s="390">
        <v>1200</v>
      </c>
      <c r="E10" s="373">
        <v>1200</v>
      </c>
    </row>
    <row r="11" spans="1:5" s="399" customFormat="1" ht="12" customHeight="1" x14ac:dyDescent="0.2">
      <c r="A11" s="351" t="s">
        <v>105</v>
      </c>
      <c r="B11" s="401" t="s">
        <v>310</v>
      </c>
      <c r="C11" s="390"/>
      <c r="D11" s="390">
        <v>18927</v>
      </c>
      <c r="E11" s="373">
        <v>18927</v>
      </c>
    </row>
    <row r="12" spans="1:5" s="399" customFormat="1" ht="12" customHeight="1" thickBot="1" x14ac:dyDescent="0.25">
      <c r="A12" s="353" t="s">
        <v>73</v>
      </c>
      <c r="B12" s="402" t="s">
        <v>311</v>
      </c>
      <c r="C12" s="392"/>
      <c r="D12" s="392"/>
      <c r="E12" s="375">
        <v>0</v>
      </c>
    </row>
    <row r="13" spans="1:5" s="399" customFormat="1" ht="12" customHeight="1" thickBot="1" x14ac:dyDescent="0.25">
      <c r="A13" s="357" t="s">
        <v>7</v>
      </c>
      <c r="B13" s="379" t="s">
        <v>312</v>
      </c>
      <c r="C13" s="389">
        <f>SUM(C14:C18)</f>
        <v>23151</v>
      </c>
      <c r="D13" s="389">
        <f>SUM(D14:D18)</f>
        <v>39560</v>
      </c>
      <c r="E13" s="372">
        <f>SUM(E14:E18)</f>
        <v>38113</v>
      </c>
    </row>
    <row r="14" spans="1:5" s="399" customFormat="1" ht="12" customHeight="1" x14ac:dyDescent="0.2">
      <c r="A14" s="352" t="s">
        <v>75</v>
      </c>
      <c r="B14" s="400" t="s">
        <v>313</v>
      </c>
      <c r="C14" s="391"/>
      <c r="D14" s="391"/>
      <c r="E14" s="374"/>
    </row>
    <row r="15" spans="1:5" s="399" customFormat="1" ht="12" customHeight="1" x14ac:dyDescent="0.2">
      <c r="A15" s="351" t="s">
        <v>76</v>
      </c>
      <c r="B15" s="401" t="s">
        <v>314</v>
      </c>
      <c r="C15" s="390"/>
      <c r="D15" s="390"/>
      <c r="E15" s="373"/>
    </row>
    <row r="16" spans="1:5" s="399" customFormat="1" ht="12" customHeight="1" x14ac:dyDescent="0.2">
      <c r="A16" s="351" t="s">
        <v>77</v>
      </c>
      <c r="B16" s="401" t="s">
        <v>315</v>
      </c>
      <c r="C16" s="390"/>
      <c r="D16" s="390"/>
      <c r="E16" s="373"/>
    </row>
    <row r="17" spans="1:5" s="399" customFormat="1" ht="12" customHeight="1" x14ac:dyDescent="0.2">
      <c r="A17" s="351" t="s">
        <v>78</v>
      </c>
      <c r="B17" s="401" t="s">
        <v>316</v>
      </c>
      <c r="C17" s="390"/>
      <c r="D17" s="390"/>
      <c r="E17" s="373"/>
    </row>
    <row r="18" spans="1:5" s="399" customFormat="1" ht="12" customHeight="1" x14ac:dyDescent="0.2">
      <c r="A18" s="351" t="s">
        <v>79</v>
      </c>
      <c r="B18" s="401" t="s">
        <v>317</v>
      </c>
      <c r="C18" s="390">
        <v>23151</v>
      </c>
      <c r="D18" s="390">
        <v>39560</v>
      </c>
      <c r="E18" s="373">
        <v>38113</v>
      </c>
    </row>
    <row r="19" spans="1:5" s="399" customFormat="1" ht="12" customHeight="1" thickBot="1" x14ac:dyDescent="0.25">
      <c r="A19" s="353" t="s">
        <v>86</v>
      </c>
      <c r="B19" s="402" t="s">
        <v>318</v>
      </c>
      <c r="C19" s="392"/>
      <c r="D19" s="392"/>
      <c r="E19" s="375"/>
    </row>
    <row r="20" spans="1:5" s="399" customFormat="1" ht="12" customHeight="1" thickBot="1" x14ac:dyDescent="0.25">
      <c r="A20" s="357" t="s">
        <v>8</v>
      </c>
      <c r="B20" s="358" t="s">
        <v>319</v>
      </c>
      <c r="C20" s="389">
        <f>SUM(C21:C25)</f>
        <v>0</v>
      </c>
      <c r="D20" s="389">
        <f>SUM(D21:D25)</f>
        <v>28221</v>
      </c>
      <c r="E20" s="372">
        <f>SUM(E21:E25)</f>
        <v>28221</v>
      </c>
    </row>
    <row r="21" spans="1:5" s="399" customFormat="1" ht="12" customHeight="1" x14ac:dyDescent="0.2">
      <c r="A21" s="352" t="s">
        <v>58</v>
      </c>
      <c r="B21" s="400" t="s">
        <v>320</v>
      </c>
      <c r="C21" s="391"/>
      <c r="D21" s="391"/>
      <c r="E21" s="374"/>
    </row>
    <row r="22" spans="1:5" s="399" customFormat="1" ht="12" customHeight="1" x14ac:dyDescent="0.2">
      <c r="A22" s="351" t="s">
        <v>59</v>
      </c>
      <c r="B22" s="401" t="s">
        <v>321</v>
      </c>
      <c r="C22" s="390"/>
      <c r="D22" s="390"/>
      <c r="E22" s="373"/>
    </row>
    <row r="23" spans="1:5" s="399" customFormat="1" ht="12" customHeight="1" x14ac:dyDescent="0.2">
      <c r="A23" s="351" t="s">
        <v>60</v>
      </c>
      <c r="B23" s="401" t="s">
        <v>322</v>
      </c>
      <c r="C23" s="390"/>
      <c r="D23" s="390"/>
      <c r="E23" s="373"/>
    </row>
    <row r="24" spans="1:5" s="399" customFormat="1" ht="12" customHeight="1" x14ac:dyDescent="0.2">
      <c r="A24" s="351" t="s">
        <v>61</v>
      </c>
      <c r="B24" s="401" t="s">
        <v>323</v>
      </c>
      <c r="C24" s="390"/>
      <c r="D24" s="390"/>
      <c r="E24" s="373"/>
    </row>
    <row r="25" spans="1:5" s="399" customFormat="1" ht="12" customHeight="1" x14ac:dyDescent="0.2">
      <c r="A25" s="351" t="s">
        <v>119</v>
      </c>
      <c r="B25" s="401" t="s">
        <v>324</v>
      </c>
      <c r="C25" s="390"/>
      <c r="D25" s="390">
        <v>28221</v>
      </c>
      <c r="E25" s="373">
        <v>28221</v>
      </c>
    </row>
    <row r="26" spans="1:5" s="399" customFormat="1" ht="12" customHeight="1" thickBot="1" x14ac:dyDescent="0.25">
      <c r="A26" s="353" t="s">
        <v>120</v>
      </c>
      <c r="B26" s="381" t="s">
        <v>325</v>
      </c>
      <c r="C26" s="392"/>
      <c r="D26" s="392"/>
      <c r="E26" s="375"/>
    </row>
    <row r="27" spans="1:5" s="399" customFormat="1" ht="12" customHeight="1" thickBot="1" x14ac:dyDescent="0.25">
      <c r="A27" s="357" t="s">
        <v>121</v>
      </c>
      <c r="B27" s="358" t="s">
        <v>682</v>
      </c>
      <c r="C27" s="395">
        <f>SUM(C28:C33)</f>
        <v>5422</v>
      </c>
      <c r="D27" s="395">
        <f>SUM(D28:D33)</f>
        <v>5423</v>
      </c>
      <c r="E27" s="408">
        <f>SUM(E28:E33)</f>
        <v>946</v>
      </c>
    </row>
    <row r="28" spans="1:5" s="399" customFormat="1" ht="12" customHeight="1" x14ac:dyDescent="0.2">
      <c r="A28" s="352" t="s">
        <v>326</v>
      </c>
      <c r="B28" s="400" t="s">
        <v>686</v>
      </c>
      <c r="C28" s="391"/>
      <c r="D28" s="391"/>
      <c r="E28" s="374"/>
    </row>
    <row r="29" spans="1:5" s="399" customFormat="1" ht="12" customHeight="1" x14ac:dyDescent="0.2">
      <c r="A29" s="351" t="s">
        <v>327</v>
      </c>
      <c r="B29" s="401" t="s">
        <v>687</v>
      </c>
      <c r="C29" s="390"/>
      <c r="D29" s="390"/>
      <c r="E29" s="373"/>
    </row>
    <row r="30" spans="1:5" s="399" customFormat="1" ht="12" customHeight="1" x14ac:dyDescent="0.2">
      <c r="A30" s="351" t="s">
        <v>328</v>
      </c>
      <c r="B30" s="401" t="s">
        <v>699</v>
      </c>
      <c r="C30" s="390">
        <v>2247</v>
      </c>
      <c r="D30" s="390">
        <v>2247</v>
      </c>
      <c r="E30" s="373">
        <v>197</v>
      </c>
    </row>
    <row r="31" spans="1:5" s="399" customFormat="1" ht="12" customHeight="1" x14ac:dyDescent="0.2">
      <c r="A31" s="351" t="s">
        <v>683</v>
      </c>
      <c r="B31" s="401" t="s">
        <v>689</v>
      </c>
      <c r="C31" s="390"/>
      <c r="D31" s="390"/>
      <c r="E31" s="373"/>
    </row>
    <row r="32" spans="1:5" s="399" customFormat="1" ht="12" customHeight="1" x14ac:dyDescent="0.2">
      <c r="A32" s="351" t="s">
        <v>684</v>
      </c>
      <c r="B32" s="401" t="s">
        <v>695</v>
      </c>
      <c r="C32" s="390">
        <v>2275</v>
      </c>
      <c r="D32" s="390">
        <v>2275</v>
      </c>
      <c r="E32" s="373">
        <v>548</v>
      </c>
    </row>
    <row r="33" spans="1:5" s="399" customFormat="1" ht="12" customHeight="1" thickBot="1" x14ac:dyDescent="0.25">
      <c r="A33" s="353" t="s">
        <v>685</v>
      </c>
      <c r="B33" s="381" t="s">
        <v>330</v>
      </c>
      <c r="C33" s="392">
        <v>900</v>
      </c>
      <c r="D33" s="392">
        <v>901</v>
      </c>
      <c r="E33" s="375">
        <v>201</v>
      </c>
    </row>
    <row r="34" spans="1:5" s="399" customFormat="1" ht="12" customHeight="1" thickBot="1" x14ac:dyDescent="0.25">
      <c r="A34" s="357" t="s">
        <v>10</v>
      </c>
      <c r="B34" s="358" t="s">
        <v>331</v>
      </c>
      <c r="C34" s="389">
        <f>SUM(C35:C44)</f>
        <v>8100</v>
      </c>
      <c r="D34" s="389">
        <f>SUM(D35:D44)</f>
        <v>13956</v>
      </c>
      <c r="E34" s="372">
        <f>SUM(E35:E44)</f>
        <v>10498</v>
      </c>
    </row>
    <row r="35" spans="1:5" s="399" customFormat="1" ht="12" customHeight="1" x14ac:dyDescent="0.2">
      <c r="A35" s="352" t="s">
        <v>62</v>
      </c>
      <c r="B35" s="400" t="s">
        <v>332</v>
      </c>
      <c r="C35" s="391"/>
      <c r="D35" s="391"/>
      <c r="E35" s="374"/>
    </row>
    <row r="36" spans="1:5" s="399" customFormat="1" ht="12" customHeight="1" x14ac:dyDescent="0.2">
      <c r="A36" s="351" t="s">
        <v>63</v>
      </c>
      <c r="B36" s="401" t="s">
        <v>333</v>
      </c>
      <c r="C36" s="390">
        <v>1786</v>
      </c>
      <c r="D36" s="390">
        <v>4911</v>
      </c>
      <c r="E36" s="373">
        <v>2878</v>
      </c>
    </row>
    <row r="37" spans="1:5" s="399" customFormat="1" ht="12" customHeight="1" x14ac:dyDescent="0.2">
      <c r="A37" s="351" t="s">
        <v>64</v>
      </c>
      <c r="B37" s="401" t="s">
        <v>334</v>
      </c>
      <c r="C37" s="390">
        <v>2337</v>
      </c>
      <c r="D37" s="390">
        <v>2740</v>
      </c>
      <c r="E37" s="373">
        <v>2601</v>
      </c>
    </row>
    <row r="38" spans="1:5" s="399" customFormat="1" ht="12" customHeight="1" x14ac:dyDescent="0.2">
      <c r="A38" s="351" t="s">
        <v>123</v>
      </c>
      <c r="B38" s="401" t="s">
        <v>335</v>
      </c>
      <c r="C38" s="390"/>
      <c r="D38" s="390"/>
      <c r="E38" s="373"/>
    </row>
    <row r="39" spans="1:5" s="399" customFormat="1" ht="12" customHeight="1" x14ac:dyDescent="0.2">
      <c r="A39" s="351" t="s">
        <v>124</v>
      </c>
      <c r="B39" s="401" t="s">
        <v>336</v>
      </c>
      <c r="C39" s="390">
        <v>2550</v>
      </c>
      <c r="D39" s="390">
        <v>2550</v>
      </c>
      <c r="E39" s="373">
        <v>1645</v>
      </c>
    </row>
    <row r="40" spans="1:5" s="399" customFormat="1" ht="12" customHeight="1" x14ac:dyDescent="0.2">
      <c r="A40" s="351" t="s">
        <v>125</v>
      </c>
      <c r="B40" s="401" t="s">
        <v>337</v>
      </c>
      <c r="C40" s="390">
        <v>1427</v>
      </c>
      <c r="D40" s="390">
        <v>3755</v>
      </c>
      <c r="E40" s="373">
        <v>3348</v>
      </c>
    </row>
    <row r="41" spans="1:5" s="399" customFormat="1" ht="12" customHeight="1" x14ac:dyDescent="0.2">
      <c r="A41" s="351" t="s">
        <v>126</v>
      </c>
      <c r="B41" s="401" t="s">
        <v>338</v>
      </c>
      <c r="C41" s="390"/>
      <c r="D41" s="390"/>
      <c r="E41" s="373"/>
    </row>
    <row r="42" spans="1:5" s="399" customFormat="1" ht="12" customHeight="1" x14ac:dyDescent="0.2">
      <c r="A42" s="351" t="s">
        <v>127</v>
      </c>
      <c r="B42" s="401" t="s">
        <v>339</v>
      </c>
      <c r="C42" s="390"/>
      <c r="D42" s="390"/>
      <c r="E42" s="373">
        <v>25</v>
      </c>
    </row>
    <row r="43" spans="1:5" s="399" customFormat="1" ht="12" customHeight="1" x14ac:dyDescent="0.2">
      <c r="A43" s="351" t="s">
        <v>340</v>
      </c>
      <c r="B43" s="401" t="s">
        <v>341</v>
      </c>
      <c r="C43" s="393"/>
      <c r="D43" s="393"/>
      <c r="E43" s="376">
        <v>1</v>
      </c>
    </row>
    <row r="44" spans="1:5" s="399" customFormat="1" ht="12" customHeight="1" thickBot="1" x14ac:dyDescent="0.25">
      <c r="A44" s="353" t="s">
        <v>342</v>
      </c>
      <c r="B44" s="402" t="s">
        <v>343</v>
      </c>
      <c r="C44" s="394"/>
      <c r="D44" s="394"/>
      <c r="E44" s="377"/>
    </row>
    <row r="45" spans="1:5" s="399" customFormat="1" ht="12" customHeight="1" thickBot="1" x14ac:dyDescent="0.25">
      <c r="A45" s="357" t="s">
        <v>11</v>
      </c>
      <c r="B45" s="358" t="s">
        <v>344</v>
      </c>
      <c r="C45" s="389">
        <f>SUM(C46:C50)</f>
        <v>0</v>
      </c>
      <c r="D45" s="389">
        <f>SUM(D46:D50)</f>
        <v>3985</v>
      </c>
      <c r="E45" s="372">
        <f>SUM(E46:E50)</f>
        <v>5725</v>
      </c>
    </row>
    <row r="46" spans="1:5" s="399" customFormat="1" ht="12" customHeight="1" x14ac:dyDescent="0.2">
      <c r="A46" s="352" t="s">
        <v>65</v>
      </c>
      <c r="B46" s="400" t="s">
        <v>345</v>
      </c>
      <c r="C46" s="410"/>
      <c r="D46" s="410"/>
      <c r="E46" s="378"/>
    </row>
    <row r="47" spans="1:5" s="399" customFormat="1" ht="12" customHeight="1" x14ac:dyDescent="0.2">
      <c r="A47" s="351" t="s">
        <v>66</v>
      </c>
      <c r="B47" s="401" t="s">
        <v>346</v>
      </c>
      <c r="C47" s="393"/>
      <c r="D47" s="393"/>
      <c r="E47" s="376"/>
    </row>
    <row r="48" spans="1:5" s="399" customFormat="1" ht="12" customHeight="1" x14ac:dyDescent="0.2">
      <c r="A48" s="351" t="s">
        <v>347</v>
      </c>
      <c r="B48" s="401" t="s">
        <v>348</v>
      </c>
      <c r="C48" s="393"/>
      <c r="D48" s="393">
        <v>3985</v>
      </c>
      <c r="E48" s="376">
        <v>5725</v>
      </c>
    </row>
    <row r="49" spans="1:5" s="399" customFormat="1" ht="12" customHeight="1" x14ac:dyDescent="0.2">
      <c r="A49" s="351" t="s">
        <v>349</v>
      </c>
      <c r="B49" s="401" t="s">
        <v>350</v>
      </c>
      <c r="C49" s="393"/>
      <c r="D49" s="393"/>
      <c r="E49" s="376"/>
    </row>
    <row r="50" spans="1:5" s="399" customFormat="1" ht="12" customHeight="1" thickBot="1" x14ac:dyDescent="0.25">
      <c r="A50" s="353" t="s">
        <v>351</v>
      </c>
      <c r="B50" s="402" t="s">
        <v>352</v>
      </c>
      <c r="C50" s="394"/>
      <c r="D50" s="394"/>
      <c r="E50" s="377"/>
    </row>
    <row r="51" spans="1:5" s="399" customFormat="1" ht="17.25" customHeight="1" thickBot="1" x14ac:dyDescent="0.25">
      <c r="A51" s="357" t="s">
        <v>128</v>
      </c>
      <c r="B51" s="358" t="s">
        <v>353</v>
      </c>
      <c r="C51" s="389">
        <f>SUM(C52:C54)</f>
        <v>0</v>
      </c>
      <c r="D51" s="389">
        <f>SUM(D52:D54)</f>
        <v>0</v>
      </c>
      <c r="E51" s="372">
        <f>SUM(E52:E54)</f>
        <v>0</v>
      </c>
    </row>
    <row r="52" spans="1:5" s="399" customFormat="1" ht="12" customHeight="1" x14ac:dyDescent="0.2">
      <c r="A52" s="352" t="s">
        <v>67</v>
      </c>
      <c r="B52" s="400" t="s">
        <v>354</v>
      </c>
      <c r="C52" s="391"/>
      <c r="D52" s="391"/>
      <c r="E52" s="374"/>
    </row>
    <row r="53" spans="1:5" s="399" customFormat="1" ht="12" customHeight="1" x14ac:dyDescent="0.2">
      <c r="A53" s="351" t="s">
        <v>68</v>
      </c>
      <c r="B53" s="401" t="s">
        <v>355</v>
      </c>
      <c r="C53" s="390"/>
      <c r="D53" s="390"/>
      <c r="E53" s="373"/>
    </row>
    <row r="54" spans="1:5" s="399" customFormat="1" ht="12" customHeight="1" x14ac:dyDescent="0.2">
      <c r="A54" s="351" t="s">
        <v>356</v>
      </c>
      <c r="B54" s="401" t="s">
        <v>357</v>
      </c>
      <c r="C54" s="390"/>
      <c r="D54" s="390"/>
      <c r="E54" s="373"/>
    </row>
    <row r="55" spans="1:5" s="399" customFormat="1" ht="12" customHeight="1" thickBot="1" x14ac:dyDescent="0.25">
      <c r="A55" s="353" t="s">
        <v>358</v>
      </c>
      <c r="B55" s="402" t="s">
        <v>359</v>
      </c>
      <c r="C55" s="392"/>
      <c r="D55" s="392"/>
      <c r="E55" s="375"/>
    </row>
    <row r="56" spans="1:5" s="399" customFormat="1" ht="12" customHeight="1" thickBot="1" x14ac:dyDescent="0.25">
      <c r="A56" s="357" t="s">
        <v>13</v>
      </c>
      <c r="B56" s="379" t="s">
        <v>360</v>
      </c>
      <c r="C56" s="389">
        <f>SUM(C57:C59)</f>
        <v>0</v>
      </c>
      <c r="D56" s="389">
        <f>SUM(D57:D59)</f>
        <v>0</v>
      </c>
      <c r="E56" s="372">
        <f>SUM(E57:E59)</f>
        <v>0</v>
      </c>
    </row>
    <row r="57" spans="1:5" s="399" customFormat="1" ht="12" customHeight="1" x14ac:dyDescent="0.2">
      <c r="A57" s="352" t="s">
        <v>129</v>
      </c>
      <c r="B57" s="400" t="s">
        <v>361</v>
      </c>
      <c r="C57" s="393"/>
      <c r="D57" s="393"/>
      <c r="E57" s="376"/>
    </row>
    <row r="58" spans="1:5" s="399" customFormat="1" ht="12" customHeight="1" x14ac:dyDescent="0.2">
      <c r="A58" s="351" t="s">
        <v>130</v>
      </c>
      <c r="B58" s="401" t="s">
        <v>362</v>
      </c>
      <c r="C58" s="393"/>
      <c r="D58" s="393"/>
      <c r="E58" s="376"/>
    </row>
    <row r="59" spans="1:5" s="399" customFormat="1" ht="12" customHeight="1" x14ac:dyDescent="0.2">
      <c r="A59" s="351" t="s">
        <v>154</v>
      </c>
      <c r="B59" s="401" t="s">
        <v>363</v>
      </c>
      <c r="C59" s="393"/>
      <c r="D59" s="393"/>
      <c r="E59" s="376"/>
    </row>
    <row r="60" spans="1:5" s="399" customFormat="1" ht="12" customHeight="1" thickBot="1" x14ac:dyDescent="0.25">
      <c r="A60" s="353" t="s">
        <v>364</v>
      </c>
      <c r="B60" s="402" t="s">
        <v>365</v>
      </c>
      <c r="C60" s="393"/>
      <c r="D60" s="393"/>
      <c r="E60" s="376"/>
    </row>
    <row r="61" spans="1:5" s="399" customFormat="1" ht="12" customHeight="1" thickBot="1" x14ac:dyDescent="0.25">
      <c r="A61" s="357" t="s">
        <v>14</v>
      </c>
      <c r="B61" s="358" t="s">
        <v>366</v>
      </c>
      <c r="C61" s="395">
        <f>+C6+C13+C20+C27+C34+C45+C51+C56</f>
        <v>53122</v>
      </c>
      <c r="D61" s="395">
        <f>+D6+D13+D20+D27+D34+D45+D51+D56</f>
        <v>127335</v>
      </c>
      <c r="E61" s="408">
        <f>+E6+E13+E20+E27+E34+E45+E51+E56</f>
        <v>119693</v>
      </c>
    </row>
    <row r="62" spans="1:5" s="399" customFormat="1" ht="12" customHeight="1" thickBot="1" x14ac:dyDescent="0.25">
      <c r="A62" s="411" t="s">
        <v>367</v>
      </c>
      <c r="B62" s="379" t="s">
        <v>368</v>
      </c>
      <c r="C62" s="389">
        <f>+C63+C64+C65</f>
        <v>0</v>
      </c>
      <c r="D62" s="389">
        <f>+D63+D64+D65</f>
        <v>15985</v>
      </c>
      <c r="E62" s="372">
        <f>+E63+E64+E65</f>
        <v>15985</v>
      </c>
    </row>
    <row r="63" spans="1:5" s="399" customFormat="1" ht="12" customHeight="1" x14ac:dyDescent="0.2">
      <c r="A63" s="352" t="s">
        <v>369</v>
      </c>
      <c r="B63" s="400" t="s">
        <v>370</v>
      </c>
      <c r="C63" s="393"/>
      <c r="D63" s="393"/>
      <c r="E63" s="376"/>
    </row>
    <row r="64" spans="1:5" s="399" customFormat="1" ht="12" customHeight="1" x14ac:dyDescent="0.2">
      <c r="A64" s="351" t="s">
        <v>371</v>
      </c>
      <c r="B64" s="401" t="s">
        <v>372</v>
      </c>
      <c r="C64" s="393"/>
      <c r="D64" s="393">
        <v>5990</v>
      </c>
      <c r="E64" s="376">
        <v>5990</v>
      </c>
    </row>
    <row r="65" spans="1:5" s="399" customFormat="1" ht="12" customHeight="1" thickBot="1" x14ac:dyDescent="0.25">
      <c r="A65" s="353" t="s">
        <v>373</v>
      </c>
      <c r="B65" s="337" t="s">
        <v>418</v>
      </c>
      <c r="C65" s="393"/>
      <c r="D65" s="393">
        <v>9995</v>
      </c>
      <c r="E65" s="376">
        <v>9995</v>
      </c>
    </row>
    <row r="66" spans="1:5" s="399" customFormat="1" ht="12" customHeight="1" thickBot="1" x14ac:dyDescent="0.25">
      <c r="A66" s="411" t="s">
        <v>375</v>
      </c>
      <c r="B66" s="379" t="s">
        <v>376</v>
      </c>
      <c r="C66" s="389">
        <f>+C67+C68+C69+C70</f>
        <v>0</v>
      </c>
      <c r="D66" s="389">
        <f>+D67+D68+D69+D70</f>
        <v>0</v>
      </c>
      <c r="E66" s="372">
        <f>+E67+E68+E69+E70</f>
        <v>0</v>
      </c>
    </row>
    <row r="67" spans="1:5" s="399" customFormat="1" ht="13.5" customHeight="1" x14ac:dyDescent="0.2">
      <c r="A67" s="352" t="s">
        <v>106</v>
      </c>
      <c r="B67" s="400" t="s">
        <v>377</v>
      </c>
      <c r="C67" s="393"/>
      <c r="D67" s="393"/>
      <c r="E67" s="376"/>
    </row>
    <row r="68" spans="1:5" s="399" customFormat="1" ht="12" customHeight="1" x14ac:dyDescent="0.2">
      <c r="A68" s="351" t="s">
        <v>107</v>
      </c>
      <c r="B68" s="401" t="s">
        <v>378</v>
      </c>
      <c r="C68" s="393"/>
      <c r="D68" s="393"/>
      <c r="E68" s="376"/>
    </row>
    <row r="69" spans="1:5" s="399" customFormat="1" ht="12" customHeight="1" x14ac:dyDescent="0.2">
      <c r="A69" s="351" t="s">
        <v>379</v>
      </c>
      <c r="B69" s="401" t="s">
        <v>380</v>
      </c>
      <c r="C69" s="393"/>
      <c r="D69" s="393"/>
      <c r="E69" s="376"/>
    </row>
    <row r="70" spans="1:5" s="399" customFormat="1" ht="12" customHeight="1" thickBot="1" x14ac:dyDescent="0.25">
      <c r="A70" s="353" t="s">
        <v>381</v>
      </c>
      <c r="B70" s="402" t="s">
        <v>382</v>
      </c>
      <c r="C70" s="393"/>
      <c r="D70" s="393"/>
      <c r="E70" s="376"/>
    </row>
    <row r="71" spans="1:5" s="399" customFormat="1" ht="12" customHeight="1" thickBot="1" x14ac:dyDescent="0.25">
      <c r="A71" s="411" t="s">
        <v>383</v>
      </c>
      <c r="B71" s="379" t="s">
        <v>384</v>
      </c>
      <c r="C71" s="389">
        <f>+C72+C73</f>
        <v>6878</v>
      </c>
      <c r="D71" s="389">
        <f>+D72+D73</f>
        <v>1680</v>
      </c>
      <c r="E71" s="372">
        <f>+E72+E73</f>
        <v>1680</v>
      </c>
    </row>
    <row r="72" spans="1:5" s="399" customFormat="1" ht="12" customHeight="1" x14ac:dyDescent="0.2">
      <c r="A72" s="352" t="s">
        <v>385</v>
      </c>
      <c r="B72" s="400" t="s">
        <v>386</v>
      </c>
      <c r="C72" s="393">
        <v>6878</v>
      </c>
      <c r="D72" s="393">
        <v>1680</v>
      </c>
      <c r="E72" s="376">
        <v>1680</v>
      </c>
    </row>
    <row r="73" spans="1:5" s="399" customFormat="1" ht="12" customHeight="1" thickBot="1" x14ac:dyDescent="0.25">
      <c r="A73" s="353" t="s">
        <v>387</v>
      </c>
      <c r="B73" s="402" t="s">
        <v>388</v>
      </c>
      <c r="C73" s="393"/>
      <c r="D73" s="393"/>
      <c r="E73" s="376"/>
    </row>
    <row r="74" spans="1:5" s="399" customFormat="1" ht="12" customHeight="1" thickBot="1" x14ac:dyDescent="0.25">
      <c r="A74" s="411" t="s">
        <v>389</v>
      </c>
      <c r="B74" s="379" t="s">
        <v>390</v>
      </c>
      <c r="C74" s="389">
        <f>+C75+C76+C77</f>
        <v>0</v>
      </c>
      <c r="D74" s="389">
        <f>+D75+D76+D77</f>
        <v>0</v>
      </c>
      <c r="E74" s="372">
        <f>+E75+E76+E77</f>
        <v>602</v>
      </c>
    </row>
    <row r="75" spans="1:5" s="399" customFormat="1" ht="12" customHeight="1" x14ac:dyDescent="0.2">
      <c r="A75" s="352" t="s">
        <v>391</v>
      </c>
      <c r="B75" s="400" t="s">
        <v>392</v>
      </c>
      <c r="C75" s="393"/>
      <c r="D75" s="393"/>
      <c r="E75" s="376">
        <v>602</v>
      </c>
    </row>
    <row r="76" spans="1:5" s="399" customFormat="1" ht="12" customHeight="1" x14ac:dyDescent="0.2">
      <c r="A76" s="351" t="s">
        <v>393</v>
      </c>
      <c r="B76" s="401" t="s">
        <v>394</v>
      </c>
      <c r="C76" s="393"/>
      <c r="D76" s="393"/>
      <c r="E76" s="376"/>
    </row>
    <row r="77" spans="1:5" s="399" customFormat="1" ht="12" customHeight="1" thickBot="1" x14ac:dyDescent="0.25">
      <c r="A77" s="353" t="s">
        <v>395</v>
      </c>
      <c r="B77" s="381" t="s">
        <v>396</v>
      </c>
      <c r="C77" s="393"/>
      <c r="D77" s="393"/>
      <c r="E77" s="376"/>
    </row>
    <row r="78" spans="1:5" s="399" customFormat="1" ht="12" customHeight="1" thickBot="1" x14ac:dyDescent="0.25">
      <c r="A78" s="411" t="s">
        <v>397</v>
      </c>
      <c r="B78" s="379" t="s">
        <v>398</v>
      </c>
      <c r="C78" s="389">
        <f>+C79+C80+C81+C82</f>
        <v>0</v>
      </c>
      <c r="D78" s="389">
        <f>+D79+D80+D81+D82</f>
        <v>0</v>
      </c>
      <c r="E78" s="372">
        <f>+E79+E80+E81+E82</f>
        <v>0</v>
      </c>
    </row>
    <row r="79" spans="1:5" s="399" customFormat="1" ht="12" customHeight="1" x14ac:dyDescent="0.2">
      <c r="A79" s="403" t="s">
        <v>399</v>
      </c>
      <c r="B79" s="400" t="s">
        <v>400</v>
      </c>
      <c r="C79" s="393"/>
      <c r="D79" s="393"/>
      <c r="E79" s="376"/>
    </row>
    <row r="80" spans="1:5" s="399" customFormat="1" ht="12" customHeight="1" x14ac:dyDescent="0.2">
      <c r="A80" s="404" t="s">
        <v>401</v>
      </c>
      <c r="B80" s="401" t="s">
        <v>402</v>
      </c>
      <c r="C80" s="393"/>
      <c r="D80" s="393"/>
      <c r="E80" s="376"/>
    </row>
    <row r="81" spans="1:5" s="399" customFormat="1" ht="12" customHeight="1" x14ac:dyDescent="0.2">
      <c r="A81" s="404" t="s">
        <v>403</v>
      </c>
      <c r="B81" s="401" t="s">
        <v>404</v>
      </c>
      <c r="C81" s="393"/>
      <c r="D81" s="393"/>
      <c r="E81" s="376"/>
    </row>
    <row r="82" spans="1:5" s="399" customFormat="1" ht="12" customHeight="1" thickBot="1" x14ac:dyDescent="0.25">
      <c r="A82" s="412" t="s">
        <v>405</v>
      </c>
      <c r="B82" s="381" t="s">
        <v>406</v>
      </c>
      <c r="C82" s="393"/>
      <c r="D82" s="393"/>
      <c r="E82" s="376"/>
    </row>
    <row r="83" spans="1:5" s="399" customFormat="1" ht="12" customHeight="1" thickBot="1" x14ac:dyDescent="0.25">
      <c r="A83" s="411" t="s">
        <v>407</v>
      </c>
      <c r="B83" s="379" t="s">
        <v>408</v>
      </c>
      <c r="C83" s="414"/>
      <c r="D83" s="414"/>
      <c r="E83" s="415"/>
    </row>
    <row r="84" spans="1:5" s="399" customFormat="1" ht="12" customHeight="1" thickBot="1" x14ac:dyDescent="0.25">
      <c r="A84" s="411" t="s">
        <v>409</v>
      </c>
      <c r="B84" s="335" t="s">
        <v>410</v>
      </c>
      <c r="C84" s="395">
        <f>+C62+C66+C71+C74+C78+C83</f>
        <v>6878</v>
      </c>
      <c r="D84" s="395">
        <f>+D62+D66+D71+D74+D78+D83</f>
        <v>17665</v>
      </c>
      <c r="E84" s="408">
        <f>+E62+E66+E71+E74+E78+E83</f>
        <v>18267</v>
      </c>
    </row>
    <row r="85" spans="1:5" s="399" customFormat="1" ht="12" customHeight="1" thickBot="1" x14ac:dyDescent="0.25">
      <c r="A85" s="413" t="s">
        <v>411</v>
      </c>
      <c r="B85" s="338" t="s">
        <v>412</v>
      </c>
      <c r="C85" s="395">
        <f>+C61+C84</f>
        <v>60000</v>
      </c>
      <c r="D85" s="395">
        <f>+D61+D84</f>
        <v>145000</v>
      </c>
      <c r="E85" s="408">
        <f>+E61+E84</f>
        <v>137960</v>
      </c>
    </row>
    <row r="86" spans="1:5" s="399" customFormat="1" ht="12" customHeight="1" x14ac:dyDescent="0.2">
      <c r="A86" s="333"/>
      <c r="B86" s="333"/>
      <c r="C86" s="334"/>
      <c r="D86" s="334"/>
      <c r="E86" s="334"/>
    </row>
    <row r="87" spans="1:5" ht="16.5" customHeight="1" x14ac:dyDescent="0.25">
      <c r="A87" s="605" t="s">
        <v>35</v>
      </c>
      <c r="B87" s="605"/>
      <c r="C87" s="605"/>
      <c r="D87" s="605"/>
      <c r="E87" s="605"/>
    </row>
    <row r="88" spans="1:5" s="405" customFormat="1" ht="16.5" customHeight="1" thickBot="1" x14ac:dyDescent="0.3">
      <c r="A88" s="46" t="s">
        <v>110</v>
      </c>
      <c r="B88" s="46"/>
      <c r="C88" s="366"/>
      <c r="D88" s="366"/>
      <c r="E88" s="366" t="s">
        <v>153</v>
      </c>
    </row>
    <row r="89" spans="1:5" s="405" customFormat="1" ht="16.5" customHeight="1" x14ac:dyDescent="0.25">
      <c r="A89" s="606" t="s">
        <v>57</v>
      </c>
      <c r="B89" s="608" t="s">
        <v>174</v>
      </c>
      <c r="C89" s="610" t="str">
        <f>+C3</f>
        <v>2015. évi</v>
      </c>
      <c r="D89" s="610"/>
      <c r="E89" s="611"/>
    </row>
    <row r="90" spans="1:5" ht="38.1" customHeight="1" thickBot="1" x14ac:dyDescent="0.3">
      <c r="A90" s="607"/>
      <c r="B90" s="609"/>
      <c r="C90" s="47" t="s">
        <v>175</v>
      </c>
      <c r="D90" s="47" t="s">
        <v>180</v>
      </c>
      <c r="E90" s="48" t="s">
        <v>181</v>
      </c>
    </row>
    <row r="91" spans="1:5" s="398" customFormat="1" ht="12" customHeight="1" thickBot="1" x14ac:dyDescent="0.25">
      <c r="A91" s="362" t="s">
        <v>413</v>
      </c>
      <c r="B91" s="363" t="s">
        <v>414</v>
      </c>
      <c r="C91" s="363" t="s">
        <v>415</v>
      </c>
      <c r="D91" s="363" t="s">
        <v>416</v>
      </c>
      <c r="E91" s="364" t="s">
        <v>417</v>
      </c>
    </row>
    <row r="92" spans="1:5" ht="12" customHeight="1" thickBot="1" x14ac:dyDescent="0.3">
      <c r="A92" s="359" t="s">
        <v>6</v>
      </c>
      <c r="B92" s="361" t="s">
        <v>419</v>
      </c>
      <c r="C92" s="388">
        <f>SUM(C93:C97)</f>
        <v>60000</v>
      </c>
      <c r="D92" s="388">
        <f>SUM(D93:D97)</f>
        <v>97517</v>
      </c>
      <c r="E92" s="343">
        <f>SUM(E93:E97)</f>
        <v>86971</v>
      </c>
    </row>
    <row r="93" spans="1:5" ht="12" customHeight="1" x14ac:dyDescent="0.25">
      <c r="A93" s="354" t="s">
        <v>69</v>
      </c>
      <c r="B93" s="347" t="s">
        <v>36</v>
      </c>
      <c r="C93" s="98">
        <v>28769</v>
      </c>
      <c r="D93" s="98">
        <v>43618</v>
      </c>
      <c r="E93" s="342">
        <v>38189</v>
      </c>
    </row>
    <row r="94" spans="1:5" ht="12" customHeight="1" x14ac:dyDescent="0.25">
      <c r="A94" s="351" t="s">
        <v>70</v>
      </c>
      <c r="B94" s="345" t="s">
        <v>131</v>
      </c>
      <c r="C94" s="390">
        <v>5733</v>
      </c>
      <c r="D94" s="390">
        <v>6837</v>
      </c>
      <c r="E94" s="373">
        <v>6735</v>
      </c>
    </row>
    <row r="95" spans="1:5" ht="12" customHeight="1" x14ac:dyDescent="0.25">
      <c r="A95" s="351" t="s">
        <v>71</v>
      </c>
      <c r="B95" s="345" t="s">
        <v>98</v>
      </c>
      <c r="C95" s="392">
        <v>18358</v>
      </c>
      <c r="D95" s="392">
        <v>31606</v>
      </c>
      <c r="E95" s="375">
        <v>29062</v>
      </c>
    </row>
    <row r="96" spans="1:5" ht="12" customHeight="1" x14ac:dyDescent="0.25">
      <c r="A96" s="351" t="s">
        <v>72</v>
      </c>
      <c r="B96" s="348" t="s">
        <v>132</v>
      </c>
      <c r="C96" s="392">
        <v>6801</v>
      </c>
      <c r="D96" s="392">
        <v>7547</v>
      </c>
      <c r="E96" s="375">
        <v>5088</v>
      </c>
    </row>
    <row r="97" spans="1:5" ht="12" customHeight="1" x14ac:dyDescent="0.25">
      <c r="A97" s="351" t="s">
        <v>81</v>
      </c>
      <c r="B97" s="356" t="s">
        <v>133</v>
      </c>
      <c r="C97" s="392">
        <v>339</v>
      </c>
      <c r="D97" s="392">
        <v>7909</v>
      </c>
      <c r="E97" s="375">
        <v>7897</v>
      </c>
    </row>
    <row r="98" spans="1:5" ht="12" customHeight="1" x14ac:dyDescent="0.25">
      <c r="A98" s="351" t="s">
        <v>73</v>
      </c>
      <c r="B98" s="345" t="s">
        <v>420</v>
      </c>
      <c r="C98" s="392"/>
      <c r="D98" s="392">
        <v>82</v>
      </c>
      <c r="E98" s="375">
        <v>82</v>
      </c>
    </row>
    <row r="99" spans="1:5" ht="12" customHeight="1" x14ac:dyDescent="0.25">
      <c r="A99" s="351" t="s">
        <v>74</v>
      </c>
      <c r="B99" s="368" t="s">
        <v>421</v>
      </c>
      <c r="C99" s="392"/>
      <c r="D99" s="392"/>
      <c r="E99" s="375"/>
    </row>
    <row r="100" spans="1:5" ht="12" customHeight="1" x14ac:dyDescent="0.25">
      <c r="A100" s="351" t="s">
        <v>82</v>
      </c>
      <c r="B100" s="369" t="s">
        <v>422</v>
      </c>
      <c r="C100" s="392"/>
      <c r="D100" s="392"/>
      <c r="E100" s="375"/>
    </row>
    <row r="101" spans="1:5" ht="12" customHeight="1" x14ac:dyDescent="0.25">
      <c r="A101" s="351" t="s">
        <v>83</v>
      </c>
      <c r="B101" s="369" t="s">
        <v>423</v>
      </c>
      <c r="C101" s="392">
        <v>65</v>
      </c>
      <c r="D101" s="392">
        <v>159</v>
      </c>
      <c r="E101" s="375">
        <v>159</v>
      </c>
    </row>
    <row r="102" spans="1:5" ht="12" customHeight="1" x14ac:dyDescent="0.25">
      <c r="A102" s="351" t="s">
        <v>84</v>
      </c>
      <c r="B102" s="368" t="s">
        <v>424</v>
      </c>
      <c r="C102" s="392"/>
      <c r="D102" s="392"/>
      <c r="E102" s="375"/>
    </row>
    <row r="103" spans="1:5" ht="12" customHeight="1" x14ac:dyDescent="0.25">
      <c r="A103" s="351" t="s">
        <v>85</v>
      </c>
      <c r="B103" s="368" t="s">
        <v>425</v>
      </c>
      <c r="C103" s="392"/>
      <c r="D103" s="392"/>
      <c r="E103" s="375"/>
    </row>
    <row r="104" spans="1:5" ht="12" customHeight="1" x14ac:dyDescent="0.25">
      <c r="A104" s="351" t="s">
        <v>87</v>
      </c>
      <c r="B104" s="369" t="s">
        <v>426</v>
      </c>
      <c r="C104" s="392"/>
      <c r="D104" s="392"/>
      <c r="E104" s="375"/>
    </row>
    <row r="105" spans="1:5" ht="12" customHeight="1" x14ac:dyDescent="0.25">
      <c r="A105" s="350" t="s">
        <v>134</v>
      </c>
      <c r="B105" s="370" t="s">
        <v>427</v>
      </c>
      <c r="C105" s="392"/>
      <c r="D105" s="392"/>
      <c r="E105" s="375"/>
    </row>
    <row r="106" spans="1:5" ht="12" customHeight="1" x14ac:dyDescent="0.25">
      <c r="A106" s="351" t="s">
        <v>428</v>
      </c>
      <c r="B106" s="370" t="s">
        <v>429</v>
      </c>
      <c r="C106" s="392"/>
      <c r="D106" s="392"/>
      <c r="E106" s="375"/>
    </row>
    <row r="107" spans="1:5" ht="12" customHeight="1" thickBot="1" x14ac:dyDescent="0.3">
      <c r="A107" s="355" t="s">
        <v>430</v>
      </c>
      <c r="B107" s="371" t="s">
        <v>431</v>
      </c>
      <c r="C107" s="99">
        <v>274</v>
      </c>
      <c r="D107" s="99">
        <v>7668</v>
      </c>
      <c r="E107" s="336">
        <v>7656</v>
      </c>
    </row>
    <row r="108" spans="1:5" ht="12" customHeight="1" thickBot="1" x14ac:dyDescent="0.3">
      <c r="A108" s="357" t="s">
        <v>7</v>
      </c>
      <c r="B108" s="360" t="s">
        <v>432</v>
      </c>
      <c r="C108" s="389">
        <f>+C109+C111+C113</f>
        <v>0</v>
      </c>
      <c r="D108" s="389">
        <f>+D109+D111+D113</f>
        <v>31320</v>
      </c>
      <c r="E108" s="372">
        <f>+E109+E111+E113</f>
        <v>31320</v>
      </c>
    </row>
    <row r="109" spans="1:5" ht="12" customHeight="1" x14ac:dyDescent="0.25">
      <c r="A109" s="352" t="s">
        <v>75</v>
      </c>
      <c r="B109" s="345" t="s">
        <v>152</v>
      </c>
      <c r="C109" s="391"/>
      <c r="D109" s="391">
        <v>13513</v>
      </c>
      <c r="E109" s="374">
        <v>13513</v>
      </c>
    </row>
    <row r="110" spans="1:5" ht="12" customHeight="1" x14ac:dyDescent="0.25">
      <c r="A110" s="352" t="s">
        <v>76</v>
      </c>
      <c r="B110" s="349" t="s">
        <v>433</v>
      </c>
      <c r="C110" s="391"/>
      <c r="D110" s="391"/>
      <c r="E110" s="374"/>
    </row>
    <row r="111" spans="1:5" x14ac:dyDescent="0.25">
      <c r="A111" s="352" t="s">
        <v>77</v>
      </c>
      <c r="B111" s="349" t="s">
        <v>135</v>
      </c>
      <c r="C111" s="390">
        <v>0</v>
      </c>
      <c r="D111" s="390">
        <v>17807</v>
      </c>
      <c r="E111" s="373">
        <v>17807</v>
      </c>
    </row>
    <row r="112" spans="1:5" ht="12" customHeight="1" x14ac:dyDescent="0.25">
      <c r="A112" s="352" t="s">
        <v>78</v>
      </c>
      <c r="B112" s="349" t="s">
        <v>434</v>
      </c>
      <c r="C112" s="390"/>
      <c r="D112" s="390"/>
      <c r="E112" s="373"/>
    </row>
    <row r="113" spans="1:5" ht="12" customHeight="1" x14ac:dyDescent="0.25">
      <c r="A113" s="352" t="s">
        <v>79</v>
      </c>
      <c r="B113" s="381" t="s">
        <v>155</v>
      </c>
      <c r="C113" s="390"/>
      <c r="D113" s="390"/>
      <c r="E113" s="373"/>
    </row>
    <row r="114" spans="1:5" ht="21.75" customHeight="1" x14ac:dyDescent="0.25">
      <c r="A114" s="352" t="s">
        <v>86</v>
      </c>
      <c r="B114" s="380" t="s">
        <v>435</v>
      </c>
      <c r="C114" s="390"/>
      <c r="D114" s="390"/>
      <c r="E114" s="373"/>
    </row>
    <row r="115" spans="1:5" ht="24" customHeight="1" x14ac:dyDescent="0.25">
      <c r="A115" s="352" t="s">
        <v>88</v>
      </c>
      <c r="B115" s="396" t="s">
        <v>436</v>
      </c>
      <c r="C115" s="390"/>
      <c r="D115" s="390"/>
      <c r="E115" s="373"/>
    </row>
    <row r="116" spans="1:5" ht="12" customHeight="1" x14ac:dyDescent="0.25">
      <c r="A116" s="352" t="s">
        <v>136</v>
      </c>
      <c r="B116" s="369" t="s">
        <v>423</v>
      </c>
      <c r="C116" s="390"/>
      <c r="D116" s="390"/>
      <c r="E116" s="373"/>
    </row>
    <row r="117" spans="1:5" ht="12" customHeight="1" x14ac:dyDescent="0.25">
      <c r="A117" s="352" t="s">
        <v>137</v>
      </c>
      <c r="B117" s="369" t="s">
        <v>437</v>
      </c>
      <c r="C117" s="390"/>
      <c r="D117" s="390"/>
      <c r="E117" s="373"/>
    </row>
    <row r="118" spans="1:5" ht="12" customHeight="1" x14ac:dyDescent="0.25">
      <c r="A118" s="352" t="s">
        <v>138</v>
      </c>
      <c r="B118" s="369" t="s">
        <v>438</v>
      </c>
      <c r="C118" s="390"/>
      <c r="D118" s="390"/>
      <c r="E118" s="373"/>
    </row>
    <row r="119" spans="1:5" s="416" customFormat="1" ht="12" customHeight="1" x14ac:dyDescent="0.2">
      <c r="A119" s="352" t="s">
        <v>439</v>
      </c>
      <c r="B119" s="369" t="s">
        <v>426</v>
      </c>
      <c r="C119" s="390"/>
      <c r="D119" s="390"/>
      <c r="E119" s="373"/>
    </row>
    <row r="120" spans="1:5" ht="12" customHeight="1" x14ac:dyDescent="0.25">
      <c r="A120" s="352" t="s">
        <v>440</v>
      </c>
      <c r="B120" s="369" t="s">
        <v>441</v>
      </c>
      <c r="C120" s="390"/>
      <c r="D120" s="390"/>
      <c r="E120" s="373"/>
    </row>
    <row r="121" spans="1:5" ht="12" customHeight="1" thickBot="1" x14ac:dyDescent="0.3">
      <c r="A121" s="350" t="s">
        <v>442</v>
      </c>
      <c r="B121" s="369" t="s">
        <v>443</v>
      </c>
      <c r="C121" s="392"/>
      <c r="D121" s="392"/>
      <c r="E121" s="375"/>
    </row>
    <row r="122" spans="1:5" ht="12" customHeight="1" thickBot="1" x14ac:dyDescent="0.3">
      <c r="A122" s="357" t="s">
        <v>8</v>
      </c>
      <c r="B122" s="365" t="s">
        <v>444</v>
      </c>
      <c r="C122" s="389">
        <f>+C123+C124</f>
        <v>0</v>
      </c>
      <c r="D122" s="389">
        <f>+D123+D124</f>
        <v>0</v>
      </c>
      <c r="E122" s="372">
        <f>+E123+E124</f>
        <v>0</v>
      </c>
    </row>
    <row r="123" spans="1:5" ht="12" customHeight="1" x14ac:dyDescent="0.25">
      <c r="A123" s="352" t="s">
        <v>58</v>
      </c>
      <c r="B123" s="346" t="s">
        <v>44</v>
      </c>
      <c r="C123" s="391"/>
      <c r="D123" s="391"/>
      <c r="E123" s="374"/>
    </row>
    <row r="124" spans="1:5" ht="12" customHeight="1" thickBot="1" x14ac:dyDescent="0.3">
      <c r="A124" s="353" t="s">
        <v>59</v>
      </c>
      <c r="B124" s="349" t="s">
        <v>45</v>
      </c>
      <c r="C124" s="392"/>
      <c r="D124" s="392"/>
      <c r="E124" s="375"/>
    </row>
    <row r="125" spans="1:5" ht="12" customHeight="1" thickBot="1" x14ac:dyDescent="0.3">
      <c r="A125" s="357" t="s">
        <v>9</v>
      </c>
      <c r="B125" s="365" t="s">
        <v>445</v>
      </c>
      <c r="C125" s="389">
        <f>+C92+C108+C122</f>
        <v>60000</v>
      </c>
      <c r="D125" s="389">
        <f>+D92+D108+D122</f>
        <v>128837</v>
      </c>
      <c r="E125" s="372">
        <f>+E92+E108+E122</f>
        <v>118291</v>
      </c>
    </row>
    <row r="126" spans="1:5" ht="12" customHeight="1" thickBot="1" x14ac:dyDescent="0.3">
      <c r="A126" s="357" t="s">
        <v>10</v>
      </c>
      <c r="B126" s="365" t="s">
        <v>446</v>
      </c>
      <c r="C126" s="389">
        <f>+C127+C128+C129</f>
        <v>0</v>
      </c>
      <c r="D126" s="389">
        <f>+D127+D128+D129</f>
        <v>15985</v>
      </c>
      <c r="E126" s="372">
        <f>+E127+E128+E129</f>
        <v>15985</v>
      </c>
    </row>
    <row r="127" spans="1:5" ht="12" customHeight="1" x14ac:dyDescent="0.25">
      <c r="A127" s="352" t="s">
        <v>62</v>
      </c>
      <c r="B127" s="346" t="s">
        <v>447</v>
      </c>
      <c r="C127" s="390"/>
      <c r="D127" s="390"/>
      <c r="E127" s="373"/>
    </row>
    <row r="128" spans="1:5" ht="12" customHeight="1" x14ac:dyDescent="0.25">
      <c r="A128" s="352" t="s">
        <v>63</v>
      </c>
      <c r="B128" s="346" t="s">
        <v>448</v>
      </c>
      <c r="C128" s="390"/>
      <c r="D128" s="390">
        <v>5990</v>
      </c>
      <c r="E128" s="373">
        <v>5990</v>
      </c>
    </row>
    <row r="129" spans="1:9" ht="12" customHeight="1" thickBot="1" x14ac:dyDescent="0.3">
      <c r="A129" s="350" t="s">
        <v>64</v>
      </c>
      <c r="B129" s="344" t="s">
        <v>449</v>
      </c>
      <c r="C129" s="390"/>
      <c r="D129" s="390">
        <v>9995</v>
      </c>
      <c r="E129" s="373">
        <v>9995</v>
      </c>
    </row>
    <row r="130" spans="1:9" ht="12" customHeight="1" thickBot="1" x14ac:dyDescent="0.3">
      <c r="A130" s="357" t="s">
        <v>11</v>
      </c>
      <c r="B130" s="365" t="s">
        <v>450</v>
      </c>
      <c r="C130" s="389">
        <f>+C131+C132+C134+C133</f>
        <v>0</v>
      </c>
      <c r="D130" s="389">
        <f>+D131+D132+D134+D133</f>
        <v>0</v>
      </c>
      <c r="E130" s="372">
        <f>+E131+E132+E134+E133</f>
        <v>0</v>
      </c>
    </row>
    <row r="131" spans="1:9" ht="12" customHeight="1" x14ac:dyDescent="0.25">
      <c r="A131" s="352" t="s">
        <v>65</v>
      </c>
      <c r="B131" s="346" t="s">
        <v>451</v>
      </c>
      <c r="C131" s="390"/>
      <c r="D131" s="390"/>
      <c r="E131" s="373"/>
    </row>
    <row r="132" spans="1:9" ht="12" customHeight="1" x14ac:dyDescent="0.25">
      <c r="A132" s="352" t="s">
        <v>66</v>
      </c>
      <c r="B132" s="346" t="s">
        <v>452</v>
      </c>
      <c r="C132" s="390"/>
      <c r="D132" s="390"/>
      <c r="E132" s="373"/>
    </row>
    <row r="133" spans="1:9" ht="12" customHeight="1" x14ac:dyDescent="0.25">
      <c r="A133" s="352" t="s">
        <v>347</v>
      </c>
      <c r="B133" s="346" t="s">
        <v>453</v>
      </c>
      <c r="C133" s="390"/>
      <c r="D133" s="390"/>
      <c r="E133" s="373"/>
    </row>
    <row r="134" spans="1:9" ht="12" customHeight="1" thickBot="1" x14ac:dyDescent="0.3">
      <c r="A134" s="350" t="s">
        <v>349</v>
      </c>
      <c r="B134" s="344" t="s">
        <v>454</v>
      </c>
      <c r="C134" s="390"/>
      <c r="D134" s="390"/>
      <c r="E134" s="373"/>
    </row>
    <row r="135" spans="1:9" ht="12" customHeight="1" thickBot="1" x14ac:dyDescent="0.3">
      <c r="A135" s="357" t="s">
        <v>12</v>
      </c>
      <c r="B135" s="365" t="s">
        <v>455</v>
      </c>
      <c r="C135" s="395">
        <f>+C136+C137+C138+C139</f>
        <v>0</v>
      </c>
      <c r="D135" s="395">
        <f>+D136+D137+D138+D139</f>
        <v>178</v>
      </c>
      <c r="E135" s="408">
        <f>+E136+E137+E138+E139</f>
        <v>178</v>
      </c>
    </row>
    <row r="136" spans="1:9" ht="12" customHeight="1" x14ac:dyDescent="0.25">
      <c r="A136" s="352" t="s">
        <v>67</v>
      </c>
      <c r="B136" s="346" t="s">
        <v>456</v>
      </c>
      <c r="C136" s="390"/>
      <c r="D136" s="390"/>
      <c r="E136" s="373"/>
    </row>
    <row r="137" spans="1:9" ht="12" customHeight="1" x14ac:dyDescent="0.25">
      <c r="A137" s="352" t="s">
        <v>68</v>
      </c>
      <c r="B137" s="346" t="s">
        <v>457</v>
      </c>
      <c r="C137" s="390"/>
      <c r="D137" s="390">
        <v>178</v>
      </c>
      <c r="E137" s="373">
        <v>178</v>
      </c>
    </row>
    <row r="138" spans="1:9" ht="12" customHeight="1" x14ac:dyDescent="0.25">
      <c r="A138" s="352" t="s">
        <v>356</v>
      </c>
      <c r="B138" s="346" t="s">
        <v>458</v>
      </c>
      <c r="C138" s="390"/>
      <c r="D138" s="390"/>
      <c r="E138" s="373"/>
    </row>
    <row r="139" spans="1:9" ht="12" customHeight="1" thickBot="1" x14ac:dyDescent="0.3">
      <c r="A139" s="350" t="s">
        <v>358</v>
      </c>
      <c r="B139" s="344" t="s">
        <v>459</v>
      </c>
      <c r="C139" s="390"/>
      <c r="D139" s="390"/>
      <c r="E139" s="373"/>
    </row>
    <row r="140" spans="1:9" ht="15" customHeight="1" thickBot="1" x14ac:dyDescent="0.3">
      <c r="A140" s="357" t="s">
        <v>13</v>
      </c>
      <c r="B140" s="365" t="s">
        <v>460</v>
      </c>
      <c r="C140" s="100">
        <f>+C141+C142+C143+C144</f>
        <v>0</v>
      </c>
      <c r="D140" s="100">
        <f>+D141+D142+D143+D144</f>
        <v>0</v>
      </c>
      <c r="E140" s="341">
        <f>+E141+E142+E143+E144</f>
        <v>0</v>
      </c>
      <c r="F140" s="406"/>
      <c r="G140" s="407"/>
      <c r="H140" s="407"/>
      <c r="I140" s="407"/>
    </row>
    <row r="141" spans="1:9" s="399" customFormat="1" ht="12.95" customHeight="1" x14ac:dyDescent="0.2">
      <c r="A141" s="352" t="s">
        <v>129</v>
      </c>
      <c r="B141" s="346" t="s">
        <v>461</v>
      </c>
      <c r="C141" s="390"/>
      <c r="D141" s="390"/>
      <c r="E141" s="373"/>
    </row>
    <row r="142" spans="1:9" ht="12.75" customHeight="1" x14ac:dyDescent="0.25">
      <c r="A142" s="352" t="s">
        <v>130</v>
      </c>
      <c r="B142" s="346" t="s">
        <v>462</v>
      </c>
      <c r="C142" s="390"/>
      <c r="D142" s="390"/>
      <c r="E142" s="373"/>
    </row>
    <row r="143" spans="1:9" ht="12.75" customHeight="1" x14ac:dyDescent="0.25">
      <c r="A143" s="352" t="s">
        <v>154</v>
      </c>
      <c r="B143" s="346" t="s">
        <v>463</v>
      </c>
      <c r="C143" s="390"/>
      <c r="D143" s="390"/>
      <c r="E143" s="373"/>
    </row>
    <row r="144" spans="1:9" ht="12.75" customHeight="1" thickBot="1" x14ac:dyDescent="0.3">
      <c r="A144" s="352" t="s">
        <v>364</v>
      </c>
      <c r="B144" s="346" t="s">
        <v>464</v>
      </c>
      <c r="C144" s="390"/>
      <c r="D144" s="390"/>
      <c r="E144" s="373"/>
    </row>
    <row r="145" spans="1:5" ht="16.5" thickBot="1" x14ac:dyDescent="0.3">
      <c r="A145" s="357" t="s">
        <v>14</v>
      </c>
      <c r="B145" s="365" t="s">
        <v>465</v>
      </c>
      <c r="C145" s="339">
        <f>+C126+C130+C135+C140</f>
        <v>0</v>
      </c>
      <c r="D145" s="339">
        <f>+D126+D130+D135+D140</f>
        <v>16163</v>
      </c>
      <c r="E145" s="340">
        <f>+E126+E130+E135+E140</f>
        <v>16163</v>
      </c>
    </row>
    <row r="146" spans="1:5" ht="16.5" thickBot="1" x14ac:dyDescent="0.3">
      <c r="A146" s="382" t="s">
        <v>15</v>
      </c>
      <c r="B146" s="385" t="s">
        <v>466</v>
      </c>
      <c r="C146" s="339">
        <f>+C125+C145</f>
        <v>60000</v>
      </c>
      <c r="D146" s="339">
        <f>+D125+D145</f>
        <v>145000</v>
      </c>
      <c r="E146" s="340">
        <f>+E125+E145</f>
        <v>134454</v>
      </c>
    </row>
    <row r="148" spans="1:5" ht="18.75" customHeight="1" x14ac:dyDescent="0.25">
      <c r="A148" s="604" t="s">
        <v>467</v>
      </c>
      <c r="B148" s="604"/>
      <c r="C148" s="604"/>
      <c r="D148" s="604"/>
      <c r="E148" s="604"/>
    </row>
    <row r="149" spans="1:5" ht="13.5" customHeight="1" thickBot="1" x14ac:dyDescent="0.3">
      <c r="A149" s="367" t="s">
        <v>111</v>
      </c>
      <c r="B149" s="367"/>
      <c r="C149" s="397"/>
      <c r="E149" s="384" t="s">
        <v>153</v>
      </c>
    </row>
    <row r="150" spans="1:5" ht="21.75" thickBot="1" x14ac:dyDescent="0.3">
      <c r="A150" s="357">
        <v>1</v>
      </c>
      <c r="B150" s="360" t="s">
        <v>468</v>
      </c>
      <c r="C150" s="383">
        <f>+C61-C125</f>
        <v>-6878</v>
      </c>
      <c r="D150" s="383">
        <f>+D61-D125</f>
        <v>-1502</v>
      </c>
      <c r="E150" s="383">
        <f>+E61-E125</f>
        <v>1402</v>
      </c>
    </row>
    <row r="151" spans="1:5" ht="21.75" thickBot="1" x14ac:dyDescent="0.3">
      <c r="A151" s="357" t="s">
        <v>7</v>
      </c>
      <c r="B151" s="360" t="s">
        <v>469</v>
      </c>
      <c r="C151" s="383">
        <f>+C84-C145</f>
        <v>6878</v>
      </c>
      <c r="D151" s="383">
        <f>+D84-D145</f>
        <v>1502</v>
      </c>
      <c r="E151" s="383">
        <f>+E84-E145</f>
        <v>2104</v>
      </c>
    </row>
    <row r="152" spans="1:5" ht="7.5" customHeight="1" x14ac:dyDescent="0.25"/>
    <row r="154" spans="1:5" ht="12.7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  <row r="158" spans="1:5" ht="12.75" customHeight="1" x14ac:dyDescent="0.25"/>
    <row r="159" spans="1:5" ht="12.75" customHeight="1" x14ac:dyDescent="0.25"/>
    <row r="160" spans="1:5" ht="12.75" customHeight="1" x14ac:dyDescent="0.25"/>
    <row r="161" ht="12.75" customHeight="1" x14ac:dyDescent="0.25"/>
  </sheetData>
  <mergeCells count="9">
    <mergeCell ref="A148:E148"/>
    <mergeCell ref="A1:E1"/>
    <mergeCell ref="A87:E87"/>
    <mergeCell ref="A89:A90"/>
    <mergeCell ref="B89:B90"/>
    <mergeCell ref="C89:E89"/>
    <mergeCell ref="A3:A4"/>
    <mergeCell ref="B3:B4"/>
    <mergeCell ref="C3:E3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Tomor Önkormányzat
2015. ÉVI ZÁRSZÁMADÁSÁNAK PÉNZÜGYI MÉRLEGE&amp;10
&amp;R&amp;"Times New Roman CE,Félkövér dőlt"&amp;11 1.1. melléklet a .5/2016. (V.20.) önkormányzati rendelethez</oddHeader>
  </headerFooter>
  <rowBreaks count="1" manualBreakCount="1">
    <brk id="86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0"/>
  <sheetViews>
    <sheetView topLeftCell="A16" zoomScaleNormal="100" workbookViewId="0">
      <selection activeCell="B20" sqref="B20"/>
    </sheetView>
  </sheetViews>
  <sheetFormatPr defaultRowHeight="12.75" x14ac:dyDescent="0.2"/>
  <cols>
    <col min="1" max="1" width="5.83203125" style="215" customWidth="1"/>
    <col min="2" max="2" width="55.83203125" style="1" customWidth="1"/>
    <col min="3" max="4" width="14.83203125" style="1" customWidth="1"/>
    <col min="5" max="16384" width="9.33203125" style="1"/>
  </cols>
  <sheetData>
    <row r="1" spans="1:4" s="20" customFormat="1" ht="15.75" thickBot="1" x14ac:dyDescent="0.25">
      <c r="A1" s="157"/>
      <c r="D1" s="158" t="s">
        <v>49</v>
      </c>
    </row>
    <row r="2" spans="1:4" s="21" customFormat="1" ht="48" customHeight="1" thickBot="1" x14ac:dyDescent="0.25">
      <c r="A2" s="196" t="s">
        <v>4</v>
      </c>
      <c r="B2" s="180" t="s">
        <v>5</v>
      </c>
      <c r="C2" s="180" t="s">
        <v>222</v>
      </c>
      <c r="D2" s="197" t="s">
        <v>223</v>
      </c>
    </row>
    <row r="3" spans="1:4" s="21" customFormat="1" ht="14.1" customHeight="1" thickBot="1" x14ac:dyDescent="0.25">
      <c r="A3" s="198" t="s">
        <v>413</v>
      </c>
      <c r="B3" s="199" t="s">
        <v>414</v>
      </c>
      <c r="C3" s="199" t="s">
        <v>415</v>
      </c>
      <c r="D3" s="200" t="s">
        <v>416</v>
      </c>
    </row>
    <row r="4" spans="1:4" ht="18" customHeight="1" x14ac:dyDescent="0.2">
      <c r="A4" s="201" t="s">
        <v>6</v>
      </c>
      <c r="B4" s="202" t="s">
        <v>224</v>
      </c>
      <c r="C4" s="203"/>
      <c r="D4" s="204"/>
    </row>
    <row r="5" spans="1:4" ht="18" customHeight="1" x14ac:dyDescent="0.2">
      <c r="A5" s="205" t="s">
        <v>7</v>
      </c>
      <c r="B5" s="206" t="s">
        <v>225</v>
      </c>
      <c r="C5" s="207"/>
      <c r="D5" s="208"/>
    </row>
    <row r="6" spans="1:4" ht="18" customHeight="1" x14ac:dyDescent="0.2">
      <c r="A6" s="205" t="s">
        <v>8</v>
      </c>
      <c r="B6" s="206" t="s">
        <v>226</v>
      </c>
      <c r="C6" s="207"/>
      <c r="D6" s="208"/>
    </row>
    <row r="7" spans="1:4" ht="18" customHeight="1" x14ac:dyDescent="0.2">
      <c r="A7" s="205" t="s">
        <v>9</v>
      </c>
      <c r="B7" s="206" t="s">
        <v>227</v>
      </c>
      <c r="C7" s="207"/>
      <c r="D7" s="208"/>
    </row>
    <row r="8" spans="1:4" ht="18" customHeight="1" x14ac:dyDescent="0.2">
      <c r="A8" s="209" t="s">
        <v>10</v>
      </c>
      <c r="B8" s="206" t="s">
        <v>228</v>
      </c>
      <c r="C8" s="207"/>
      <c r="D8" s="208"/>
    </row>
    <row r="9" spans="1:4" ht="18" customHeight="1" x14ac:dyDescent="0.2">
      <c r="A9" s="205" t="s">
        <v>11</v>
      </c>
      <c r="B9" s="206" t="s">
        <v>229</v>
      </c>
      <c r="C9" s="207"/>
      <c r="D9" s="208"/>
    </row>
    <row r="10" spans="1:4" ht="18" customHeight="1" x14ac:dyDescent="0.2">
      <c r="A10" s="209" t="s">
        <v>12</v>
      </c>
      <c r="B10" s="210" t="s">
        <v>230</v>
      </c>
      <c r="C10" s="207"/>
      <c r="D10" s="208"/>
    </row>
    <row r="11" spans="1:4" ht="18" customHeight="1" x14ac:dyDescent="0.2">
      <c r="A11" s="209" t="s">
        <v>13</v>
      </c>
      <c r="B11" s="210" t="s">
        <v>231</v>
      </c>
      <c r="C11" s="207"/>
      <c r="D11" s="208"/>
    </row>
    <row r="12" spans="1:4" ht="18" customHeight="1" x14ac:dyDescent="0.2">
      <c r="A12" s="205" t="s">
        <v>14</v>
      </c>
      <c r="B12" s="210" t="s">
        <v>232</v>
      </c>
      <c r="C12" s="207"/>
      <c r="D12" s="208"/>
    </row>
    <row r="13" spans="1:4" ht="18" customHeight="1" x14ac:dyDescent="0.2">
      <c r="A13" s="209" t="s">
        <v>15</v>
      </c>
      <c r="B13" s="210" t="s">
        <v>233</v>
      </c>
      <c r="C13" s="207"/>
      <c r="D13" s="208"/>
    </row>
    <row r="14" spans="1:4" ht="22.5" x14ac:dyDescent="0.2">
      <c r="A14" s="205" t="s">
        <v>16</v>
      </c>
      <c r="B14" s="210" t="s">
        <v>234</v>
      </c>
      <c r="C14" s="207"/>
      <c r="D14" s="208"/>
    </row>
    <row r="15" spans="1:4" ht="18" customHeight="1" x14ac:dyDescent="0.2">
      <c r="A15" s="209" t="s">
        <v>17</v>
      </c>
      <c r="B15" s="206" t="s">
        <v>235</v>
      </c>
      <c r="C15" s="207"/>
      <c r="D15" s="208"/>
    </row>
    <row r="16" spans="1:4" ht="18" customHeight="1" x14ac:dyDescent="0.2">
      <c r="A16" s="205" t="s">
        <v>18</v>
      </c>
      <c r="B16" s="206" t="s">
        <v>236</v>
      </c>
      <c r="C16" s="207"/>
      <c r="D16" s="208"/>
    </row>
    <row r="17" spans="1:4" ht="18" customHeight="1" x14ac:dyDescent="0.2">
      <c r="A17" s="209" t="s">
        <v>19</v>
      </c>
      <c r="B17" s="206" t="s">
        <v>237</v>
      </c>
      <c r="C17" s="207"/>
      <c r="D17" s="208"/>
    </row>
    <row r="18" spans="1:4" ht="18" customHeight="1" x14ac:dyDescent="0.2">
      <c r="A18" s="205" t="s">
        <v>20</v>
      </c>
      <c r="B18" s="206" t="s">
        <v>238</v>
      </c>
      <c r="C18" s="207"/>
      <c r="D18" s="208"/>
    </row>
    <row r="19" spans="1:4" ht="18" customHeight="1" x14ac:dyDescent="0.2">
      <c r="A19" s="209" t="s">
        <v>21</v>
      </c>
      <c r="B19" s="206" t="s">
        <v>239</v>
      </c>
      <c r="C19" s="207"/>
      <c r="D19" s="208"/>
    </row>
    <row r="20" spans="1:4" ht="18" customHeight="1" x14ac:dyDescent="0.2">
      <c r="A20" s="205" t="s">
        <v>22</v>
      </c>
      <c r="B20" s="184"/>
      <c r="C20" s="207" t="s">
        <v>694</v>
      </c>
      <c r="D20" s="208"/>
    </row>
    <row r="21" spans="1:4" ht="18" customHeight="1" x14ac:dyDescent="0.2">
      <c r="A21" s="209" t="s">
        <v>23</v>
      </c>
      <c r="B21" s="184"/>
      <c r="C21" s="207"/>
      <c r="D21" s="208"/>
    </row>
    <row r="22" spans="1:4" ht="18" customHeight="1" x14ac:dyDescent="0.2">
      <c r="A22" s="205" t="s">
        <v>24</v>
      </c>
      <c r="B22" s="184"/>
      <c r="C22" s="207"/>
      <c r="D22" s="208"/>
    </row>
    <row r="23" spans="1:4" ht="18" customHeight="1" x14ac:dyDescent="0.2">
      <c r="A23" s="209" t="s">
        <v>25</v>
      </c>
      <c r="B23" s="184"/>
      <c r="C23" s="207"/>
      <c r="D23" s="208"/>
    </row>
    <row r="24" spans="1:4" ht="18" customHeight="1" x14ac:dyDescent="0.2">
      <c r="A24" s="205" t="s">
        <v>26</v>
      </c>
      <c r="B24" s="184"/>
      <c r="C24" s="207"/>
      <c r="D24" s="208"/>
    </row>
    <row r="25" spans="1:4" ht="18" customHeight="1" x14ac:dyDescent="0.2">
      <c r="A25" s="209" t="s">
        <v>27</v>
      </c>
      <c r="B25" s="184"/>
      <c r="C25" s="207"/>
      <c r="D25" s="208"/>
    </row>
    <row r="26" spans="1:4" ht="18" customHeight="1" x14ac:dyDescent="0.2">
      <c r="A26" s="205" t="s">
        <v>28</v>
      </c>
      <c r="B26" s="184"/>
      <c r="C26" s="207"/>
      <c r="D26" s="208"/>
    </row>
    <row r="27" spans="1:4" ht="18" customHeight="1" x14ac:dyDescent="0.2">
      <c r="A27" s="209" t="s">
        <v>29</v>
      </c>
      <c r="B27" s="184"/>
      <c r="C27" s="207"/>
      <c r="D27" s="208"/>
    </row>
    <row r="28" spans="1:4" ht="18" customHeight="1" thickBot="1" x14ac:dyDescent="0.25">
      <c r="A28" s="211" t="s">
        <v>30</v>
      </c>
      <c r="B28" s="190"/>
      <c r="C28" s="212"/>
      <c r="D28" s="213"/>
    </row>
    <row r="29" spans="1:4" ht="18" customHeight="1" thickBot="1" x14ac:dyDescent="0.25">
      <c r="A29" s="288" t="s">
        <v>31</v>
      </c>
      <c r="B29" s="289" t="s">
        <v>39</v>
      </c>
      <c r="C29" s="290" t="e">
        <f>+C4+C5+C6+C7+C8+C15+C16+C17+C18+C19+C20+C21+C22+C23+C24+C25+C26+C27+C28</f>
        <v>#VALUE!</v>
      </c>
      <c r="D29" s="291">
        <f>+D4+D5+D6+D7+D8+D15+D16+D17+D18+D19+D20+D21+D22+D23+D24+D25+D26+D27+D28</f>
        <v>0</v>
      </c>
    </row>
    <row r="30" spans="1:4" ht="25.5" customHeight="1" x14ac:dyDescent="0.2">
      <c r="A30" s="214"/>
      <c r="B30" s="702" t="s">
        <v>240</v>
      </c>
      <c r="C30" s="702"/>
      <c r="D30" s="702"/>
    </row>
  </sheetData>
  <mergeCells count="1">
    <mergeCell ref="B30:D30"/>
  </mergeCells>
  <printOptions horizontalCentered="1"/>
  <pageMargins left="0.78740157480314965" right="0.78740157480314965" top="1.7716535433070868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CE,Félkövér"&amp;14
&amp;12
Az önkormányzat által adott közvetett támogatások
(kedvezmények)
&amp;R&amp;"Times New Roman CE,Félkövér dőlt"&amp;11 5. tájékoztató tábla a ......../2016. (........)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73"/>
  <sheetViews>
    <sheetView zoomScaleNormal="100" zoomScaleSheetLayoutView="120" workbookViewId="0">
      <selection activeCell="E25" sqref="E25"/>
    </sheetView>
  </sheetViews>
  <sheetFormatPr defaultColWidth="12" defaultRowHeight="15.75" x14ac:dyDescent="0.25"/>
  <cols>
    <col min="1" max="1" width="67.1640625" style="552" customWidth="1"/>
    <col min="2" max="2" width="6.1640625" style="553" customWidth="1"/>
    <col min="3" max="4" width="12.1640625" style="552" customWidth="1"/>
    <col min="5" max="5" width="12.1640625" style="577" customWidth="1"/>
    <col min="6" max="16384" width="12" style="552"/>
  </cols>
  <sheetData>
    <row r="1" spans="1:5" ht="49.5" customHeight="1" x14ac:dyDescent="0.25">
      <c r="A1" s="704" t="str">
        <f>+CONCATENATE("VAGYONKIMUTATÁS",CHAR(10),"a könyvviteli mérlegben értékkel szereplő eszközökről",CHAR(10),LEFT(ÖSSZEFÜGGÉSEK!A4,4),".")</f>
        <v>VAGYONKIMUTATÁS
a könyvviteli mérlegben értékkel szereplő eszközökről
2015.</v>
      </c>
      <c r="B1" s="705"/>
      <c r="C1" s="705"/>
      <c r="D1" s="705"/>
      <c r="E1" s="705"/>
    </row>
    <row r="2" spans="1:5" ht="16.5" thickBot="1" x14ac:dyDescent="0.3">
      <c r="C2" s="706" t="s">
        <v>243</v>
      </c>
      <c r="D2" s="706"/>
      <c r="E2" s="706"/>
    </row>
    <row r="3" spans="1:5" ht="15.75" customHeight="1" x14ac:dyDescent="0.25">
      <c r="A3" s="707" t="s">
        <v>244</v>
      </c>
      <c r="B3" s="710" t="s">
        <v>245</v>
      </c>
      <c r="C3" s="713" t="s">
        <v>246</v>
      </c>
      <c r="D3" s="713" t="s">
        <v>247</v>
      </c>
      <c r="E3" s="715" t="s">
        <v>248</v>
      </c>
    </row>
    <row r="4" spans="1:5" ht="11.25" customHeight="1" x14ac:dyDescent="0.25">
      <c r="A4" s="708"/>
      <c r="B4" s="711"/>
      <c r="C4" s="714"/>
      <c r="D4" s="714"/>
      <c r="E4" s="716"/>
    </row>
    <row r="5" spans="1:5" x14ac:dyDescent="0.25">
      <c r="A5" s="709"/>
      <c r="B5" s="712"/>
      <c r="C5" s="717" t="s">
        <v>249</v>
      </c>
      <c r="D5" s="717"/>
      <c r="E5" s="718"/>
    </row>
    <row r="6" spans="1:5" s="557" customFormat="1" ht="16.5" thickBot="1" x14ac:dyDescent="0.25">
      <c r="A6" s="554" t="s">
        <v>616</v>
      </c>
      <c r="B6" s="555" t="s">
        <v>414</v>
      </c>
      <c r="C6" s="555" t="s">
        <v>415</v>
      </c>
      <c r="D6" s="555" t="s">
        <v>416</v>
      </c>
      <c r="E6" s="556" t="s">
        <v>417</v>
      </c>
    </row>
    <row r="7" spans="1:5" s="562" customFormat="1" x14ac:dyDescent="0.2">
      <c r="A7" s="558" t="s">
        <v>554</v>
      </c>
      <c r="B7" s="559" t="s">
        <v>250</v>
      </c>
      <c r="C7" s="560">
        <v>7301</v>
      </c>
      <c r="D7" s="560"/>
      <c r="E7" s="561"/>
    </row>
    <row r="8" spans="1:5" s="562" customFormat="1" x14ac:dyDescent="0.2">
      <c r="A8" s="563" t="s">
        <v>555</v>
      </c>
      <c r="B8" s="231" t="s">
        <v>251</v>
      </c>
      <c r="C8" s="564">
        <f>+C9+C14+C19+C24+C29</f>
        <v>39283</v>
      </c>
      <c r="D8" s="564">
        <f>+D9+D14+D19+D24+D29</f>
        <v>14036</v>
      </c>
      <c r="E8" s="565">
        <f>+E9+E14+E19+E24+E29</f>
        <v>0</v>
      </c>
    </row>
    <row r="9" spans="1:5" s="562" customFormat="1" x14ac:dyDescent="0.2">
      <c r="A9" s="563" t="s">
        <v>556</v>
      </c>
      <c r="B9" s="231" t="s">
        <v>252</v>
      </c>
      <c r="C9" s="564">
        <f>+C10+C11+C12+C13</f>
        <v>25247</v>
      </c>
      <c r="D9" s="564">
        <f>+D10+D11+D12+D13</f>
        <v>0</v>
      </c>
      <c r="E9" s="565">
        <f>+E10+E11+E12+E13</f>
        <v>0</v>
      </c>
    </row>
    <row r="10" spans="1:5" s="562" customFormat="1" x14ac:dyDescent="0.2">
      <c r="A10" s="566" t="s">
        <v>557</v>
      </c>
      <c r="B10" s="231" t="s">
        <v>253</v>
      </c>
      <c r="C10" s="219"/>
      <c r="D10" s="219"/>
      <c r="E10" s="567"/>
    </row>
    <row r="11" spans="1:5" s="562" customFormat="1" ht="26.25" customHeight="1" x14ac:dyDescent="0.2">
      <c r="A11" s="566" t="s">
        <v>558</v>
      </c>
      <c r="B11" s="231" t="s">
        <v>254</v>
      </c>
      <c r="C11" s="217"/>
      <c r="D11" s="217"/>
      <c r="E11" s="218"/>
    </row>
    <row r="12" spans="1:5" s="562" customFormat="1" ht="22.5" x14ac:dyDescent="0.2">
      <c r="A12" s="566" t="s">
        <v>559</v>
      </c>
      <c r="B12" s="231" t="s">
        <v>255</v>
      </c>
      <c r="C12" s="217"/>
      <c r="D12" s="217"/>
      <c r="E12" s="218"/>
    </row>
    <row r="13" spans="1:5" s="562" customFormat="1" x14ac:dyDescent="0.2">
      <c r="A13" s="566" t="s">
        <v>560</v>
      </c>
      <c r="B13" s="231" t="s">
        <v>256</v>
      </c>
      <c r="C13" s="217">
        <v>25247</v>
      </c>
      <c r="D13" s="217"/>
      <c r="E13" s="218"/>
    </row>
    <row r="14" spans="1:5" s="562" customFormat="1" x14ac:dyDescent="0.2">
      <c r="A14" s="563" t="s">
        <v>561</v>
      </c>
      <c r="B14" s="231" t="s">
        <v>257</v>
      </c>
      <c r="C14" s="568">
        <f>+C15+C16+C17+C18</f>
        <v>0</v>
      </c>
      <c r="D14" s="568">
        <f>+D15+D16+D17+D18</f>
        <v>0</v>
      </c>
      <c r="E14" s="569">
        <f>+E15+E16+E17+E18</f>
        <v>0</v>
      </c>
    </row>
    <row r="15" spans="1:5" s="562" customFormat="1" x14ac:dyDescent="0.2">
      <c r="A15" s="566" t="s">
        <v>562</v>
      </c>
      <c r="B15" s="231" t="s">
        <v>258</v>
      </c>
      <c r="C15" s="217"/>
      <c r="D15" s="217"/>
      <c r="E15" s="218"/>
    </row>
    <row r="16" spans="1:5" s="562" customFormat="1" ht="22.5" x14ac:dyDescent="0.2">
      <c r="A16" s="566" t="s">
        <v>563</v>
      </c>
      <c r="B16" s="231" t="s">
        <v>15</v>
      </c>
      <c r="C16" s="217"/>
      <c r="D16" s="217"/>
      <c r="E16" s="218"/>
    </row>
    <row r="17" spans="1:5" s="562" customFormat="1" x14ac:dyDescent="0.2">
      <c r="A17" s="566" t="s">
        <v>564</v>
      </c>
      <c r="B17" s="231" t="s">
        <v>16</v>
      </c>
      <c r="C17" s="217"/>
      <c r="D17" s="217"/>
      <c r="E17" s="218"/>
    </row>
    <row r="18" spans="1:5" s="562" customFormat="1" x14ac:dyDescent="0.2">
      <c r="A18" s="566" t="s">
        <v>565</v>
      </c>
      <c r="B18" s="231" t="s">
        <v>17</v>
      </c>
      <c r="C18" s="217"/>
      <c r="D18" s="217"/>
      <c r="E18" s="218"/>
    </row>
    <row r="19" spans="1:5" s="562" customFormat="1" x14ac:dyDescent="0.2">
      <c r="A19" s="563" t="s">
        <v>566</v>
      </c>
      <c r="B19" s="231" t="s">
        <v>18</v>
      </c>
      <c r="C19" s="568">
        <f>+C20+C21+C22+C23</f>
        <v>0</v>
      </c>
      <c r="D19" s="568">
        <f>+D20+D21+D22+D23</f>
        <v>0</v>
      </c>
      <c r="E19" s="569">
        <f>+E20+E21+E22+E23</f>
        <v>0</v>
      </c>
    </row>
    <row r="20" spans="1:5" s="562" customFormat="1" x14ac:dyDescent="0.2">
      <c r="A20" s="566" t="s">
        <v>567</v>
      </c>
      <c r="B20" s="231" t="s">
        <v>19</v>
      </c>
      <c r="C20" s="217"/>
      <c r="D20" s="217"/>
      <c r="E20" s="218"/>
    </row>
    <row r="21" spans="1:5" s="562" customFormat="1" x14ac:dyDescent="0.2">
      <c r="A21" s="566" t="s">
        <v>568</v>
      </c>
      <c r="B21" s="231" t="s">
        <v>20</v>
      </c>
      <c r="C21" s="217"/>
      <c r="D21" s="217"/>
      <c r="E21" s="218"/>
    </row>
    <row r="22" spans="1:5" s="562" customFormat="1" x14ac:dyDescent="0.2">
      <c r="A22" s="566" t="s">
        <v>569</v>
      </c>
      <c r="B22" s="231" t="s">
        <v>21</v>
      </c>
      <c r="C22" s="217"/>
      <c r="D22" s="217"/>
      <c r="E22" s="218"/>
    </row>
    <row r="23" spans="1:5" s="562" customFormat="1" x14ac:dyDescent="0.2">
      <c r="A23" s="566" t="s">
        <v>570</v>
      </c>
      <c r="B23" s="231" t="s">
        <v>22</v>
      </c>
      <c r="C23" s="217"/>
      <c r="D23" s="217"/>
      <c r="E23" s="218"/>
    </row>
    <row r="24" spans="1:5" s="562" customFormat="1" x14ac:dyDescent="0.2">
      <c r="A24" s="563" t="s">
        <v>571</v>
      </c>
      <c r="B24" s="231" t="s">
        <v>23</v>
      </c>
      <c r="C24" s="568">
        <f>+C25+C26+C27+C28</f>
        <v>14036</v>
      </c>
      <c r="D24" s="568">
        <f>+D25+D26+D27+D28</f>
        <v>14036</v>
      </c>
      <c r="E24" s="569">
        <f>+E25+E26+E27+E28</f>
        <v>0</v>
      </c>
    </row>
    <row r="25" spans="1:5" s="562" customFormat="1" x14ac:dyDescent="0.2">
      <c r="A25" s="566" t="s">
        <v>572</v>
      </c>
      <c r="B25" s="231" t="s">
        <v>24</v>
      </c>
      <c r="C25" s="217">
        <v>14036</v>
      </c>
      <c r="D25" s="217">
        <v>14036</v>
      </c>
      <c r="E25" s="218"/>
    </row>
    <row r="26" spans="1:5" s="562" customFormat="1" x14ac:dyDescent="0.2">
      <c r="A26" s="566" t="s">
        <v>573</v>
      </c>
      <c r="B26" s="231" t="s">
        <v>25</v>
      </c>
      <c r="C26" s="217"/>
      <c r="D26" s="217"/>
      <c r="E26" s="218"/>
    </row>
    <row r="27" spans="1:5" s="562" customFormat="1" x14ac:dyDescent="0.2">
      <c r="A27" s="566" t="s">
        <v>574</v>
      </c>
      <c r="B27" s="231" t="s">
        <v>26</v>
      </c>
      <c r="C27" s="217"/>
      <c r="D27" s="217"/>
      <c r="E27" s="218"/>
    </row>
    <row r="28" spans="1:5" s="562" customFormat="1" x14ac:dyDescent="0.2">
      <c r="A28" s="566" t="s">
        <v>575</v>
      </c>
      <c r="B28" s="231" t="s">
        <v>27</v>
      </c>
      <c r="C28" s="217"/>
      <c r="D28" s="217"/>
      <c r="E28" s="218"/>
    </row>
    <row r="29" spans="1:5" s="562" customFormat="1" x14ac:dyDescent="0.2">
      <c r="A29" s="563" t="s">
        <v>576</v>
      </c>
      <c r="B29" s="231" t="s">
        <v>28</v>
      </c>
      <c r="C29" s="568">
        <f>+C30+C31+C32+C33</f>
        <v>0</v>
      </c>
      <c r="D29" s="568">
        <f>+D30+D31+D32+D33</f>
        <v>0</v>
      </c>
      <c r="E29" s="569">
        <f>+E30+E31+E32+E33</f>
        <v>0</v>
      </c>
    </row>
    <row r="30" spans="1:5" s="562" customFormat="1" x14ac:dyDescent="0.2">
      <c r="A30" s="566" t="s">
        <v>577</v>
      </c>
      <c r="B30" s="231" t="s">
        <v>29</v>
      </c>
      <c r="C30" s="217"/>
      <c r="D30" s="217"/>
      <c r="E30" s="218"/>
    </row>
    <row r="31" spans="1:5" s="562" customFormat="1" ht="22.5" x14ac:dyDescent="0.2">
      <c r="A31" s="566" t="s">
        <v>578</v>
      </c>
      <c r="B31" s="231" t="s">
        <v>30</v>
      </c>
      <c r="C31" s="217"/>
      <c r="D31" s="217"/>
      <c r="E31" s="218"/>
    </row>
    <row r="32" spans="1:5" s="562" customFormat="1" x14ac:dyDescent="0.2">
      <c r="A32" s="566" t="s">
        <v>579</v>
      </c>
      <c r="B32" s="231" t="s">
        <v>31</v>
      </c>
      <c r="C32" s="217"/>
      <c r="D32" s="217"/>
      <c r="E32" s="218"/>
    </row>
    <row r="33" spans="1:5" s="562" customFormat="1" x14ac:dyDescent="0.2">
      <c r="A33" s="566" t="s">
        <v>580</v>
      </c>
      <c r="B33" s="231" t="s">
        <v>32</v>
      </c>
      <c r="C33" s="217"/>
      <c r="D33" s="217"/>
      <c r="E33" s="218"/>
    </row>
    <row r="34" spans="1:5" s="562" customFormat="1" x14ac:dyDescent="0.2">
      <c r="A34" s="563" t="s">
        <v>581</v>
      </c>
      <c r="B34" s="231" t="s">
        <v>33</v>
      </c>
      <c r="C34" s="568">
        <f>+C35+C40+C45</f>
        <v>29</v>
      </c>
      <c r="D34" s="568">
        <f>+D35+D40+D45</f>
        <v>29</v>
      </c>
      <c r="E34" s="569">
        <f>+E35+E40+E45</f>
        <v>0</v>
      </c>
    </row>
    <row r="35" spans="1:5" s="562" customFormat="1" x14ac:dyDescent="0.2">
      <c r="A35" s="563" t="s">
        <v>582</v>
      </c>
      <c r="B35" s="231" t="s">
        <v>34</v>
      </c>
      <c r="C35" s="568">
        <f>+C36+C37+C38+C39</f>
        <v>29</v>
      </c>
      <c r="D35" s="568">
        <f>+D36+D37+D38+D39</f>
        <v>29</v>
      </c>
      <c r="E35" s="569">
        <f>+E36+E37+E38+E39</f>
        <v>0</v>
      </c>
    </row>
    <row r="36" spans="1:5" s="562" customFormat="1" x14ac:dyDescent="0.2">
      <c r="A36" s="566" t="s">
        <v>583</v>
      </c>
      <c r="B36" s="231" t="s">
        <v>89</v>
      </c>
      <c r="C36" s="217">
        <v>29</v>
      </c>
      <c r="D36" s="217">
        <v>29</v>
      </c>
      <c r="E36" s="218"/>
    </row>
    <row r="37" spans="1:5" s="562" customFormat="1" x14ac:dyDescent="0.2">
      <c r="A37" s="566" t="s">
        <v>584</v>
      </c>
      <c r="B37" s="231" t="s">
        <v>184</v>
      </c>
      <c r="C37" s="217"/>
      <c r="D37" s="217"/>
      <c r="E37" s="218"/>
    </row>
    <row r="38" spans="1:5" s="562" customFormat="1" x14ac:dyDescent="0.2">
      <c r="A38" s="566" t="s">
        <v>585</v>
      </c>
      <c r="B38" s="231" t="s">
        <v>241</v>
      </c>
      <c r="C38" s="217"/>
      <c r="D38" s="217"/>
      <c r="E38" s="218"/>
    </row>
    <row r="39" spans="1:5" s="562" customFormat="1" x14ac:dyDescent="0.2">
      <c r="A39" s="566" t="s">
        <v>586</v>
      </c>
      <c r="B39" s="231" t="s">
        <v>242</v>
      </c>
      <c r="C39" s="217"/>
      <c r="D39" s="217"/>
      <c r="E39" s="218"/>
    </row>
    <row r="40" spans="1:5" s="562" customFormat="1" x14ac:dyDescent="0.2">
      <c r="A40" s="563" t="s">
        <v>587</v>
      </c>
      <c r="B40" s="231" t="s">
        <v>259</v>
      </c>
      <c r="C40" s="568">
        <f>+C41+C42+C43+C44</f>
        <v>0</v>
      </c>
      <c r="D40" s="568">
        <f>+D41+D42+D43+D44</f>
        <v>0</v>
      </c>
      <c r="E40" s="569">
        <f>+E41+E42+E43+E44</f>
        <v>0</v>
      </c>
    </row>
    <row r="41" spans="1:5" s="562" customFormat="1" x14ac:dyDescent="0.2">
      <c r="A41" s="566" t="s">
        <v>588</v>
      </c>
      <c r="B41" s="231" t="s">
        <v>260</v>
      </c>
      <c r="C41" s="217"/>
      <c r="D41" s="217"/>
      <c r="E41" s="218"/>
    </row>
    <row r="42" spans="1:5" s="562" customFormat="1" ht="22.5" x14ac:dyDescent="0.2">
      <c r="A42" s="566" t="s">
        <v>589</v>
      </c>
      <c r="B42" s="231" t="s">
        <v>261</v>
      </c>
      <c r="C42" s="217"/>
      <c r="D42" s="217"/>
      <c r="E42" s="218"/>
    </row>
    <row r="43" spans="1:5" s="562" customFormat="1" x14ac:dyDescent="0.2">
      <c r="A43" s="566" t="s">
        <v>590</v>
      </c>
      <c r="B43" s="231" t="s">
        <v>262</v>
      </c>
      <c r="C43" s="217"/>
      <c r="D43" s="217"/>
      <c r="E43" s="218"/>
    </row>
    <row r="44" spans="1:5" s="562" customFormat="1" x14ac:dyDescent="0.2">
      <c r="A44" s="566" t="s">
        <v>591</v>
      </c>
      <c r="B44" s="231" t="s">
        <v>263</v>
      </c>
      <c r="C44" s="217"/>
      <c r="D44" s="217"/>
      <c r="E44" s="218"/>
    </row>
    <row r="45" spans="1:5" s="562" customFormat="1" x14ac:dyDescent="0.2">
      <c r="A45" s="563" t="s">
        <v>592</v>
      </c>
      <c r="B45" s="231" t="s">
        <v>264</v>
      </c>
      <c r="C45" s="568">
        <f>+C46+C47+C48+C49</f>
        <v>0</v>
      </c>
      <c r="D45" s="568">
        <f>+D46+D47+D48+D49</f>
        <v>0</v>
      </c>
      <c r="E45" s="569">
        <f>+E46+E47+E48+E49</f>
        <v>0</v>
      </c>
    </row>
    <row r="46" spans="1:5" s="562" customFormat="1" x14ac:dyDescent="0.2">
      <c r="A46" s="566" t="s">
        <v>593</v>
      </c>
      <c r="B46" s="231" t="s">
        <v>265</v>
      </c>
      <c r="C46" s="217"/>
      <c r="D46" s="217"/>
      <c r="E46" s="218"/>
    </row>
    <row r="47" spans="1:5" s="562" customFormat="1" ht="22.5" x14ac:dyDescent="0.2">
      <c r="A47" s="566" t="s">
        <v>594</v>
      </c>
      <c r="B47" s="231" t="s">
        <v>266</v>
      </c>
      <c r="C47" s="217"/>
      <c r="D47" s="217"/>
      <c r="E47" s="218"/>
    </row>
    <row r="48" spans="1:5" s="562" customFormat="1" x14ac:dyDescent="0.2">
      <c r="A48" s="566" t="s">
        <v>595</v>
      </c>
      <c r="B48" s="231" t="s">
        <v>267</v>
      </c>
      <c r="C48" s="217"/>
      <c r="D48" s="217"/>
      <c r="E48" s="218"/>
    </row>
    <row r="49" spans="1:5" s="562" customFormat="1" x14ac:dyDescent="0.2">
      <c r="A49" s="566" t="s">
        <v>596</v>
      </c>
      <c r="B49" s="231" t="s">
        <v>268</v>
      </c>
      <c r="C49" s="217"/>
      <c r="D49" s="217"/>
      <c r="E49" s="218"/>
    </row>
    <row r="50" spans="1:5" s="562" customFormat="1" x14ac:dyDescent="0.2">
      <c r="A50" s="563" t="s">
        <v>597</v>
      </c>
      <c r="B50" s="231" t="s">
        <v>269</v>
      </c>
      <c r="C50" s="217"/>
      <c r="D50" s="217"/>
      <c r="E50" s="218"/>
    </row>
    <row r="51" spans="1:5" s="562" customFormat="1" ht="21" x14ac:dyDescent="0.2">
      <c r="A51" s="563" t="s">
        <v>598</v>
      </c>
      <c r="B51" s="231" t="s">
        <v>270</v>
      </c>
      <c r="C51" s="568">
        <f>+C7+C8+C34+C50</f>
        <v>46613</v>
      </c>
      <c r="D51" s="568">
        <f>+D7+D8+D34+D50</f>
        <v>14065</v>
      </c>
      <c r="E51" s="569">
        <f>+E7+E8+E34+E50</f>
        <v>0</v>
      </c>
    </row>
    <row r="52" spans="1:5" s="562" customFormat="1" x14ac:dyDescent="0.2">
      <c r="A52" s="563" t="s">
        <v>599</v>
      </c>
      <c r="B52" s="231" t="s">
        <v>271</v>
      </c>
      <c r="C52" s="217"/>
      <c r="D52" s="217"/>
      <c r="E52" s="218"/>
    </row>
    <row r="53" spans="1:5" s="562" customFormat="1" x14ac:dyDescent="0.2">
      <c r="A53" s="563" t="s">
        <v>600</v>
      </c>
      <c r="B53" s="231" t="s">
        <v>272</v>
      </c>
      <c r="C53" s="217"/>
      <c r="D53" s="217"/>
      <c r="E53" s="218"/>
    </row>
    <row r="54" spans="1:5" s="562" customFormat="1" x14ac:dyDescent="0.2">
      <c r="A54" s="563" t="s">
        <v>601</v>
      </c>
      <c r="B54" s="231" t="s">
        <v>273</v>
      </c>
      <c r="C54" s="568">
        <f>+C52+C53</f>
        <v>0</v>
      </c>
      <c r="D54" s="568">
        <f>+D52+D53</f>
        <v>0</v>
      </c>
      <c r="E54" s="569">
        <f>+E52+E53</f>
        <v>0</v>
      </c>
    </row>
    <row r="55" spans="1:5" s="562" customFormat="1" x14ac:dyDescent="0.2">
      <c r="A55" s="563" t="s">
        <v>602</v>
      </c>
      <c r="B55" s="231" t="s">
        <v>274</v>
      </c>
      <c r="C55" s="217"/>
      <c r="D55" s="217"/>
      <c r="E55" s="218"/>
    </row>
    <row r="56" spans="1:5" s="562" customFormat="1" x14ac:dyDescent="0.2">
      <c r="A56" s="563" t="s">
        <v>603</v>
      </c>
      <c r="B56" s="231" t="s">
        <v>275</v>
      </c>
      <c r="C56" s="217"/>
      <c r="D56" s="217"/>
      <c r="E56" s="218"/>
    </row>
    <row r="57" spans="1:5" s="562" customFormat="1" x14ac:dyDescent="0.2">
      <c r="A57" s="563" t="s">
        <v>604</v>
      </c>
      <c r="B57" s="231" t="s">
        <v>276</v>
      </c>
      <c r="C57" s="217"/>
      <c r="D57" s="217"/>
      <c r="E57" s="218"/>
    </row>
    <row r="58" spans="1:5" s="562" customFormat="1" x14ac:dyDescent="0.2">
      <c r="A58" s="563" t="s">
        <v>605</v>
      </c>
      <c r="B58" s="231" t="s">
        <v>277</v>
      </c>
      <c r="C58" s="217"/>
      <c r="D58" s="217"/>
      <c r="E58" s="218"/>
    </row>
    <row r="59" spans="1:5" s="562" customFormat="1" x14ac:dyDescent="0.2">
      <c r="A59" s="563" t="s">
        <v>606</v>
      </c>
      <c r="B59" s="231" t="s">
        <v>278</v>
      </c>
      <c r="C59" s="568">
        <f>+C55+C56+C57+C58</f>
        <v>0</v>
      </c>
      <c r="D59" s="568">
        <f>+D55+D56+D57+D58</f>
        <v>0</v>
      </c>
      <c r="E59" s="569">
        <f>+E55+E56+E57+E58</f>
        <v>0</v>
      </c>
    </row>
    <row r="60" spans="1:5" s="562" customFormat="1" x14ac:dyDescent="0.2">
      <c r="A60" s="563" t="s">
        <v>607</v>
      </c>
      <c r="B60" s="231" t="s">
        <v>279</v>
      </c>
      <c r="C60" s="217"/>
      <c r="D60" s="217"/>
      <c r="E60" s="218"/>
    </row>
    <row r="61" spans="1:5" s="562" customFormat="1" x14ac:dyDescent="0.2">
      <c r="A61" s="563" t="s">
        <v>608</v>
      </c>
      <c r="B61" s="231" t="s">
        <v>280</v>
      </c>
      <c r="C61" s="217"/>
      <c r="D61" s="217"/>
      <c r="E61" s="218"/>
    </row>
    <row r="62" spans="1:5" s="562" customFormat="1" x14ac:dyDescent="0.2">
      <c r="A62" s="563" t="s">
        <v>609</v>
      </c>
      <c r="B62" s="231" t="s">
        <v>281</v>
      </c>
      <c r="C62" s="217"/>
      <c r="D62" s="217"/>
      <c r="E62" s="218"/>
    </row>
    <row r="63" spans="1:5" s="562" customFormat="1" x14ac:dyDescent="0.2">
      <c r="A63" s="563" t="s">
        <v>610</v>
      </c>
      <c r="B63" s="231" t="s">
        <v>282</v>
      </c>
      <c r="C63" s="568">
        <f>+C60+C61+C62</f>
        <v>0</v>
      </c>
      <c r="D63" s="568">
        <f>+D60+D61+D62</f>
        <v>0</v>
      </c>
      <c r="E63" s="569">
        <f>+E60+E61+E62</f>
        <v>0</v>
      </c>
    </row>
    <row r="64" spans="1:5" s="562" customFormat="1" x14ac:dyDescent="0.2">
      <c r="A64" s="563" t="s">
        <v>611</v>
      </c>
      <c r="B64" s="231" t="s">
        <v>283</v>
      </c>
      <c r="C64" s="217"/>
      <c r="D64" s="217"/>
      <c r="E64" s="218"/>
    </row>
    <row r="65" spans="1:5" s="562" customFormat="1" ht="21" x14ac:dyDescent="0.2">
      <c r="A65" s="563" t="s">
        <v>612</v>
      </c>
      <c r="B65" s="231" t="s">
        <v>284</v>
      </c>
      <c r="C65" s="217"/>
      <c r="D65" s="217"/>
      <c r="E65" s="218"/>
    </row>
    <row r="66" spans="1:5" s="562" customFormat="1" x14ac:dyDescent="0.2">
      <c r="A66" s="563" t="s">
        <v>613</v>
      </c>
      <c r="B66" s="231" t="s">
        <v>285</v>
      </c>
      <c r="C66" s="568">
        <f>+C64+C65</f>
        <v>0</v>
      </c>
      <c r="D66" s="568">
        <f>+D64+D65</f>
        <v>0</v>
      </c>
      <c r="E66" s="569">
        <f>+E64+E65</f>
        <v>0</v>
      </c>
    </row>
    <row r="67" spans="1:5" s="562" customFormat="1" x14ac:dyDescent="0.2">
      <c r="A67" s="563" t="s">
        <v>614</v>
      </c>
      <c r="B67" s="231" t="s">
        <v>286</v>
      </c>
      <c r="C67" s="217"/>
      <c r="D67" s="217"/>
      <c r="E67" s="218"/>
    </row>
    <row r="68" spans="1:5" s="562" customFormat="1" ht="16.5" thickBot="1" x14ac:dyDescent="0.25">
      <c r="A68" s="570" t="s">
        <v>615</v>
      </c>
      <c r="B68" s="235" t="s">
        <v>287</v>
      </c>
      <c r="C68" s="571">
        <f>+C51+C54+C59+C63+C66+C67</f>
        <v>46613</v>
      </c>
      <c r="D68" s="571">
        <f>+D51+D54+D59+D63+D66+D67</f>
        <v>14065</v>
      </c>
      <c r="E68" s="572">
        <f>+E51+E54+E59+E63+E66+E67</f>
        <v>0</v>
      </c>
    </row>
    <row r="69" spans="1:5" x14ac:dyDescent="0.25">
      <c r="A69" s="573"/>
      <c r="C69" s="574"/>
      <c r="D69" s="574"/>
      <c r="E69" s="575"/>
    </row>
    <row r="70" spans="1:5" x14ac:dyDescent="0.25">
      <c r="A70" s="573"/>
      <c r="C70" s="574"/>
      <c r="D70" s="574"/>
      <c r="E70" s="575"/>
    </row>
    <row r="71" spans="1:5" x14ac:dyDescent="0.25">
      <c r="A71" s="576"/>
      <c r="C71" s="574"/>
      <c r="D71" s="574"/>
      <c r="E71" s="575"/>
    </row>
    <row r="72" spans="1:5" x14ac:dyDescent="0.25">
      <c r="A72" s="703"/>
      <c r="B72" s="703"/>
      <c r="C72" s="703"/>
      <c r="D72" s="703"/>
      <c r="E72" s="703"/>
    </row>
    <row r="73" spans="1:5" x14ac:dyDescent="0.25">
      <c r="A73" s="703"/>
      <c r="B73" s="703"/>
      <c r="C73" s="703"/>
      <c r="D73" s="703"/>
      <c r="E73" s="703"/>
    </row>
  </sheetData>
  <mergeCells count="10">
    <mergeCell ref="A72:E72"/>
    <mergeCell ref="A73:E73"/>
    <mergeCell ref="A1:E1"/>
    <mergeCell ref="C2:E2"/>
    <mergeCell ref="A3:A5"/>
    <mergeCell ref="B3:B5"/>
    <mergeCell ref="C3:C4"/>
    <mergeCell ref="D3:D4"/>
    <mergeCell ref="E3:E4"/>
    <mergeCell ref="C5:E5"/>
  </mergeCells>
  <printOptions horizontalCentered="1"/>
  <pageMargins left="0.78740157480314965" right="0.82677165354330717" top="1.1023622047244095" bottom="0.98425196850393704" header="0.78740157480314965" footer="0.78740157480314965"/>
  <pageSetup paperSize="9" scale="85" orientation="portrait" horizontalDpi="300" verticalDpi="300" r:id="rId1"/>
  <headerFooter alignWithMargins="0">
    <oddHeader>&amp;L&amp;"Times New Roman,Félkövér dőlt"............................................Önkormányzat&amp;R&amp;"Times New Roman,Félkövér dőlt"7.1. tájékoztató tábla a ……/2016. (……) önkormányzati rendelethez</oddHeader>
    <oddFooter>&amp;C&amp;P</oddFooter>
  </headerFooter>
  <rowBreaks count="1" manualBreakCount="1">
    <brk id="44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6"/>
  <sheetViews>
    <sheetView zoomScaleNormal="100" workbookViewId="0">
      <selection activeCell="A30" sqref="A30"/>
    </sheetView>
  </sheetViews>
  <sheetFormatPr defaultRowHeight="12.75" x14ac:dyDescent="0.2"/>
  <cols>
    <col min="1" max="1" width="71.1640625" style="223" customWidth="1"/>
    <col min="2" max="2" width="6.1640625" style="238" customWidth="1"/>
    <col min="3" max="3" width="18" style="578" customWidth="1"/>
    <col min="4" max="16384" width="9.33203125" style="578"/>
  </cols>
  <sheetData>
    <row r="1" spans="1:3" ht="32.25" customHeight="1" x14ac:dyDescent="0.2">
      <c r="A1" s="720" t="s">
        <v>288</v>
      </c>
      <c r="B1" s="720"/>
      <c r="C1" s="720"/>
    </row>
    <row r="2" spans="1:3" ht="15.75" x14ac:dyDescent="0.2">
      <c r="A2" s="721" t="str">
        <f>+CONCATENATE(LEFT(ÖSSZEFÜGGÉSEK!A4,4),". év")</f>
        <v>2015. év</v>
      </c>
      <c r="B2" s="721"/>
      <c r="C2" s="721"/>
    </row>
    <row r="4" spans="1:3" ht="13.5" thickBot="1" x14ac:dyDescent="0.25">
      <c r="B4" s="722" t="s">
        <v>243</v>
      </c>
      <c r="C4" s="722"/>
    </row>
    <row r="5" spans="1:3" s="224" customFormat="1" ht="31.5" customHeight="1" x14ac:dyDescent="0.2">
      <c r="A5" s="723" t="s">
        <v>289</v>
      </c>
      <c r="B5" s="725" t="s">
        <v>245</v>
      </c>
      <c r="C5" s="727" t="s">
        <v>290</v>
      </c>
    </row>
    <row r="6" spans="1:3" s="224" customFormat="1" x14ac:dyDescent="0.2">
      <c r="A6" s="724"/>
      <c r="B6" s="726"/>
      <c r="C6" s="728"/>
    </row>
    <row r="7" spans="1:3" s="228" customFormat="1" ht="13.5" thickBot="1" x14ac:dyDescent="0.25">
      <c r="A7" s="225" t="s">
        <v>413</v>
      </c>
      <c r="B7" s="226" t="s">
        <v>414</v>
      </c>
      <c r="C7" s="227" t="s">
        <v>415</v>
      </c>
    </row>
    <row r="8" spans="1:3" ht="15.75" customHeight="1" x14ac:dyDescent="0.2">
      <c r="A8" s="563" t="s">
        <v>617</v>
      </c>
      <c r="B8" s="229" t="s">
        <v>250</v>
      </c>
      <c r="C8" s="230"/>
    </row>
    <row r="9" spans="1:3" ht="15.75" customHeight="1" x14ac:dyDescent="0.2">
      <c r="A9" s="563" t="s">
        <v>618</v>
      </c>
      <c r="B9" s="231" t="s">
        <v>251</v>
      </c>
      <c r="C9" s="230"/>
    </row>
    <row r="10" spans="1:3" ht="15.75" customHeight="1" x14ac:dyDescent="0.2">
      <c r="A10" s="563" t="s">
        <v>619</v>
      </c>
      <c r="B10" s="231" t="s">
        <v>252</v>
      </c>
      <c r="C10" s="230"/>
    </row>
    <row r="11" spans="1:3" ht="15.75" customHeight="1" x14ac:dyDescent="0.2">
      <c r="A11" s="563" t="s">
        <v>620</v>
      </c>
      <c r="B11" s="231" t="s">
        <v>253</v>
      </c>
      <c r="C11" s="232"/>
    </row>
    <row r="12" spans="1:3" ht="15.75" customHeight="1" x14ac:dyDescent="0.2">
      <c r="A12" s="563" t="s">
        <v>621</v>
      </c>
      <c r="B12" s="231" t="s">
        <v>254</v>
      </c>
      <c r="C12" s="232"/>
    </row>
    <row r="13" spans="1:3" ht="15.75" customHeight="1" x14ac:dyDescent="0.2">
      <c r="A13" s="563" t="s">
        <v>622</v>
      </c>
      <c r="B13" s="231" t="s">
        <v>255</v>
      </c>
      <c r="C13" s="232"/>
    </row>
    <row r="14" spans="1:3" ht="15.75" customHeight="1" x14ac:dyDescent="0.2">
      <c r="A14" s="563" t="s">
        <v>623</v>
      </c>
      <c r="B14" s="231" t="s">
        <v>256</v>
      </c>
      <c r="C14" s="233">
        <f>+C8+C9+C10+C11+C12+C13</f>
        <v>0</v>
      </c>
    </row>
    <row r="15" spans="1:3" ht="15.75" customHeight="1" x14ac:dyDescent="0.2">
      <c r="A15" s="563" t="s">
        <v>678</v>
      </c>
      <c r="B15" s="231" t="s">
        <v>257</v>
      </c>
      <c r="C15" s="579"/>
    </row>
    <row r="16" spans="1:3" ht="15.75" customHeight="1" x14ac:dyDescent="0.2">
      <c r="A16" s="563" t="s">
        <v>624</v>
      </c>
      <c r="B16" s="231" t="s">
        <v>258</v>
      </c>
      <c r="C16" s="232"/>
    </row>
    <row r="17" spans="1:5" ht="15.75" customHeight="1" x14ac:dyDescent="0.2">
      <c r="A17" s="563" t="s">
        <v>625</v>
      </c>
      <c r="B17" s="231" t="s">
        <v>15</v>
      </c>
      <c r="C17" s="232"/>
    </row>
    <row r="18" spans="1:5" ht="15.75" customHeight="1" x14ac:dyDescent="0.2">
      <c r="A18" s="563" t="s">
        <v>626</v>
      </c>
      <c r="B18" s="231" t="s">
        <v>16</v>
      </c>
      <c r="C18" s="233">
        <f>+C15+C16+C17</f>
        <v>0</v>
      </c>
    </row>
    <row r="19" spans="1:5" s="580" customFormat="1" ht="15.75" customHeight="1" x14ac:dyDescent="0.2">
      <c r="A19" s="563" t="s">
        <v>627</v>
      </c>
      <c r="B19" s="231" t="s">
        <v>17</v>
      </c>
      <c r="C19" s="232"/>
    </row>
    <row r="20" spans="1:5" ht="15.75" customHeight="1" x14ac:dyDescent="0.2">
      <c r="A20" s="563" t="s">
        <v>628</v>
      </c>
      <c r="B20" s="231" t="s">
        <v>18</v>
      </c>
      <c r="C20" s="232"/>
    </row>
    <row r="21" spans="1:5" ht="15.75" customHeight="1" thickBot="1" x14ac:dyDescent="0.25">
      <c r="A21" s="234" t="s">
        <v>629</v>
      </c>
      <c r="B21" s="235" t="s">
        <v>19</v>
      </c>
      <c r="C21" s="236">
        <f>+C14+C18+C19+C20</f>
        <v>0</v>
      </c>
    </row>
    <row r="22" spans="1:5" ht="15.75" x14ac:dyDescent="0.25">
      <c r="A22" s="573"/>
      <c r="B22" s="576"/>
      <c r="C22" s="574"/>
      <c r="D22" s="574"/>
      <c r="E22" s="574"/>
    </row>
    <row r="23" spans="1:5" ht="15.75" x14ac:dyDescent="0.25">
      <c r="A23" s="573"/>
      <c r="B23" s="576"/>
      <c r="C23" s="574"/>
      <c r="D23" s="574"/>
      <c r="E23" s="574"/>
    </row>
    <row r="24" spans="1:5" ht="15.75" x14ac:dyDescent="0.25">
      <c r="A24" s="576"/>
      <c r="B24" s="576"/>
      <c r="C24" s="574"/>
      <c r="D24" s="574"/>
      <c r="E24" s="574"/>
    </row>
    <row r="25" spans="1:5" ht="15.75" x14ac:dyDescent="0.25">
      <c r="A25" s="719"/>
      <c r="B25" s="719"/>
      <c r="C25" s="719"/>
      <c r="D25" s="581"/>
      <c r="E25" s="581"/>
    </row>
    <row r="26" spans="1:5" ht="15.75" x14ac:dyDescent="0.25">
      <c r="A26" s="719"/>
      <c r="B26" s="719"/>
      <c r="C26" s="719"/>
      <c r="D26" s="581"/>
      <c r="E26" s="581"/>
    </row>
  </sheetData>
  <mergeCells count="8">
    <mergeCell ref="A25:C25"/>
    <mergeCell ref="A26:C26"/>
    <mergeCell ref="A1:C1"/>
    <mergeCell ref="A2:C2"/>
    <mergeCell ref="B4:C4"/>
    <mergeCell ref="A5:A6"/>
    <mergeCell ref="B5:B6"/>
    <mergeCell ref="C5:C6"/>
  </mergeCells>
  <printOptions horizontalCentered="1"/>
  <pageMargins left="0.78740157480314965" right="0.78740157480314965" top="1.2598425196850394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dőlt"............................................Önkormányzat&amp;R&amp;"Times New Roman CE,Félkövér dőlt"7.2. tájékoztató tábla a ……/2016. (……)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4"/>
  <sheetViews>
    <sheetView zoomScaleNormal="100" workbookViewId="0">
      <selection activeCell="D38" sqref="D38"/>
    </sheetView>
  </sheetViews>
  <sheetFormatPr defaultColWidth="12" defaultRowHeight="15.75" x14ac:dyDescent="0.25"/>
  <cols>
    <col min="1" max="1" width="58.83203125" style="216" customWidth="1"/>
    <col min="2" max="2" width="6.83203125" style="216" customWidth="1"/>
    <col min="3" max="3" width="17.1640625" style="216" customWidth="1"/>
    <col min="4" max="4" width="19.1640625" style="216" customWidth="1"/>
    <col min="5" max="16384" width="12" style="216"/>
  </cols>
  <sheetData>
    <row r="1" spans="1:4" ht="48" customHeight="1" x14ac:dyDescent="0.25">
      <c r="A1" s="729" t="str">
        <f>+CONCATENATE("VAGYONKIMUTATÁS",CHAR(10),"az érték nélkül nyilvántartott eszközökről",CHAR(10),LEFT(ÖSSZEFÜGGÉSEK!A4,4),".")</f>
        <v>VAGYONKIMUTATÁS
az érték nélkül nyilvántartott eszközökről
2015.</v>
      </c>
      <c r="B1" s="730"/>
      <c r="C1" s="730"/>
      <c r="D1" s="730"/>
    </row>
    <row r="2" spans="1:4" ht="16.5" thickBot="1" x14ac:dyDescent="0.3"/>
    <row r="3" spans="1:4" ht="43.5" customHeight="1" thickBot="1" x14ac:dyDescent="0.3">
      <c r="A3" s="584" t="s">
        <v>50</v>
      </c>
      <c r="B3" s="332" t="s">
        <v>245</v>
      </c>
      <c r="C3" s="585" t="s">
        <v>291</v>
      </c>
      <c r="D3" s="586" t="s">
        <v>292</v>
      </c>
    </row>
    <row r="4" spans="1:4" ht="16.5" thickBot="1" x14ac:dyDescent="0.3">
      <c r="A4" s="239" t="s">
        <v>413</v>
      </c>
      <c r="B4" s="240" t="s">
        <v>414</v>
      </c>
      <c r="C4" s="240" t="s">
        <v>415</v>
      </c>
      <c r="D4" s="241" t="s">
        <v>416</v>
      </c>
    </row>
    <row r="5" spans="1:4" ht="15.75" customHeight="1" x14ac:dyDescent="0.25">
      <c r="A5" s="250" t="s">
        <v>646</v>
      </c>
      <c r="B5" s="243" t="s">
        <v>6</v>
      </c>
      <c r="C5" s="244"/>
      <c r="D5" s="245"/>
    </row>
    <row r="6" spans="1:4" ht="15.75" customHeight="1" x14ac:dyDescent="0.25">
      <c r="A6" s="250" t="s">
        <v>647</v>
      </c>
      <c r="B6" s="247" t="s">
        <v>7</v>
      </c>
      <c r="C6" s="248"/>
      <c r="D6" s="249"/>
    </row>
    <row r="7" spans="1:4" ht="15.75" customHeight="1" x14ac:dyDescent="0.25">
      <c r="A7" s="250" t="s">
        <v>648</v>
      </c>
      <c r="B7" s="247" t="s">
        <v>8</v>
      </c>
      <c r="C7" s="248"/>
      <c r="D7" s="249"/>
    </row>
    <row r="8" spans="1:4" ht="15.75" customHeight="1" thickBot="1" x14ac:dyDescent="0.3">
      <c r="A8" s="251" t="s">
        <v>649</v>
      </c>
      <c r="B8" s="252" t="s">
        <v>9</v>
      </c>
      <c r="C8" s="253"/>
      <c r="D8" s="254"/>
    </row>
    <row r="9" spans="1:4" ht="15.75" customHeight="1" thickBot="1" x14ac:dyDescent="0.3">
      <c r="A9" s="588" t="s">
        <v>650</v>
      </c>
      <c r="B9" s="589" t="s">
        <v>10</v>
      </c>
      <c r="C9" s="590"/>
      <c r="D9" s="591">
        <f>+D10+D11+D12+D13</f>
        <v>0</v>
      </c>
    </row>
    <row r="10" spans="1:4" ht="15.75" customHeight="1" x14ac:dyDescent="0.25">
      <c r="A10" s="587" t="s">
        <v>651</v>
      </c>
      <c r="B10" s="243" t="s">
        <v>11</v>
      </c>
      <c r="C10" s="244"/>
      <c r="D10" s="245"/>
    </row>
    <row r="11" spans="1:4" ht="15.75" customHeight="1" x14ac:dyDescent="0.25">
      <c r="A11" s="250" t="s">
        <v>652</v>
      </c>
      <c r="B11" s="247" t="s">
        <v>12</v>
      </c>
      <c r="C11" s="248"/>
      <c r="D11" s="249"/>
    </row>
    <row r="12" spans="1:4" ht="15.75" customHeight="1" x14ac:dyDescent="0.25">
      <c r="A12" s="250" t="s">
        <v>653</v>
      </c>
      <c r="B12" s="247" t="s">
        <v>13</v>
      </c>
      <c r="C12" s="248"/>
      <c r="D12" s="249"/>
    </row>
    <row r="13" spans="1:4" ht="15.75" customHeight="1" thickBot="1" x14ac:dyDescent="0.3">
      <c r="A13" s="251" t="s">
        <v>654</v>
      </c>
      <c r="B13" s="252" t="s">
        <v>14</v>
      </c>
      <c r="C13" s="253"/>
      <c r="D13" s="254"/>
    </row>
    <row r="14" spans="1:4" ht="15.75" customHeight="1" thickBot="1" x14ac:dyDescent="0.3">
      <c r="A14" s="588" t="s">
        <v>655</v>
      </c>
      <c r="B14" s="589" t="s">
        <v>15</v>
      </c>
      <c r="C14" s="590"/>
      <c r="D14" s="591">
        <f>+D15+D16+D17</f>
        <v>0</v>
      </c>
    </row>
    <row r="15" spans="1:4" ht="15.75" customHeight="1" x14ac:dyDescent="0.25">
      <c r="A15" s="587" t="s">
        <v>656</v>
      </c>
      <c r="B15" s="243" t="s">
        <v>16</v>
      </c>
      <c r="C15" s="244"/>
      <c r="D15" s="245"/>
    </row>
    <row r="16" spans="1:4" ht="15.75" customHeight="1" x14ac:dyDescent="0.25">
      <c r="A16" s="250" t="s">
        <v>657</v>
      </c>
      <c r="B16" s="247" t="s">
        <v>17</v>
      </c>
      <c r="C16" s="248"/>
      <c r="D16" s="249"/>
    </row>
    <row r="17" spans="1:4" ht="15.75" customHeight="1" thickBot="1" x14ac:dyDescent="0.3">
      <c r="A17" s="251" t="s">
        <v>658</v>
      </c>
      <c r="B17" s="252" t="s">
        <v>18</v>
      </c>
      <c r="C17" s="253"/>
      <c r="D17" s="254"/>
    </row>
    <row r="18" spans="1:4" ht="15.75" customHeight="1" thickBot="1" x14ac:dyDescent="0.3">
      <c r="A18" s="588" t="s">
        <v>664</v>
      </c>
      <c r="B18" s="589" t="s">
        <v>19</v>
      </c>
      <c r="C18" s="590"/>
      <c r="D18" s="591">
        <f>+D19+D20+D21</f>
        <v>0</v>
      </c>
    </row>
    <row r="19" spans="1:4" ht="15.75" customHeight="1" x14ac:dyDescent="0.25">
      <c r="A19" s="587" t="s">
        <v>659</v>
      </c>
      <c r="B19" s="243" t="s">
        <v>20</v>
      </c>
      <c r="C19" s="244"/>
      <c r="D19" s="245"/>
    </row>
    <row r="20" spans="1:4" ht="15.75" customHeight="1" x14ac:dyDescent="0.25">
      <c r="A20" s="250" t="s">
        <v>660</v>
      </c>
      <c r="B20" s="247" t="s">
        <v>21</v>
      </c>
      <c r="C20" s="248"/>
      <c r="D20" s="249"/>
    </row>
    <row r="21" spans="1:4" ht="15.75" customHeight="1" x14ac:dyDescent="0.25">
      <c r="A21" s="250" t="s">
        <v>661</v>
      </c>
      <c r="B21" s="247" t="s">
        <v>22</v>
      </c>
      <c r="C21" s="248"/>
      <c r="D21" s="249"/>
    </row>
    <row r="22" spans="1:4" ht="15.75" customHeight="1" x14ac:dyDescent="0.25">
      <c r="A22" s="250" t="s">
        <v>662</v>
      </c>
      <c r="B22" s="247" t="s">
        <v>23</v>
      </c>
      <c r="C22" s="248"/>
      <c r="D22" s="249"/>
    </row>
    <row r="23" spans="1:4" ht="15.75" customHeight="1" x14ac:dyDescent="0.25">
      <c r="A23" s="250"/>
      <c r="B23" s="247" t="s">
        <v>24</v>
      </c>
      <c r="C23" s="248"/>
      <c r="D23" s="249"/>
    </row>
    <row r="24" spans="1:4" ht="15.75" customHeight="1" x14ac:dyDescent="0.25">
      <c r="A24" s="250"/>
      <c r="B24" s="247" t="s">
        <v>25</v>
      </c>
      <c r="C24" s="248"/>
      <c r="D24" s="249"/>
    </row>
    <row r="25" spans="1:4" ht="15.75" customHeight="1" x14ac:dyDescent="0.25">
      <c r="A25" s="250"/>
      <c r="B25" s="247" t="s">
        <v>26</v>
      </c>
      <c r="C25" s="248"/>
      <c r="D25" s="249"/>
    </row>
    <row r="26" spans="1:4" ht="15.75" customHeight="1" x14ac:dyDescent="0.25">
      <c r="A26" s="250"/>
      <c r="B26" s="247" t="s">
        <v>27</v>
      </c>
      <c r="C26" s="248"/>
      <c r="D26" s="249"/>
    </row>
    <row r="27" spans="1:4" ht="15.75" customHeight="1" x14ac:dyDescent="0.25">
      <c r="A27" s="250"/>
      <c r="B27" s="247" t="s">
        <v>28</v>
      </c>
      <c r="C27" s="248"/>
      <c r="D27" s="249"/>
    </row>
    <row r="28" spans="1:4" ht="15.75" customHeight="1" x14ac:dyDescent="0.25">
      <c r="A28" s="250"/>
      <c r="B28" s="247" t="s">
        <v>29</v>
      </c>
      <c r="C28" s="248"/>
      <c r="D28" s="249"/>
    </row>
    <row r="29" spans="1:4" ht="15.75" customHeight="1" x14ac:dyDescent="0.25">
      <c r="A29" s="250"/>
      <c r="B29" s="247" t="s">
        <v>30</v>
      </c>
      <c r="C29" s="248"/>
      <c r="D29" s="249"/>
    </row>
    <row r="30" spans="1:4" ht="15.75" customHeight="1" x14ac:dyDescent="0.25">
      <c r="A30" s="250"/>
      <c r="B30" s="247" t="s">
        <v>31</v>
      </c>
      <c r="C30" s="248"/>
      <c r="D30" s="249"/>
    </row>
    <row r="31" spans="1:4" ht="15.75" customHeight="1" x14ac:dyDescent="0.25">
      <c r="A31" s="250"/>
      <c r="B31" s="247" t="s">
        <v>32</v>
      </c>
      <c r="C31" s="248"/>
      <c r="D31" s="249"/>
    </row>
    <row r="32" spans="1:4" ht="15.75" customHeight="1" x14ac:dyDescent="0.25">
      <c r="A32" s="250"/>
      <c r="B32" s="247" t="s">
        <v>33</v>
      </c>
      <c r="C32" s="248"/>
      <c r="D32" s="249"/>
    </row>
    <row r="33" spans="1:6" ht="15.75" customHeight="1" x14ac:dyDescent="0.25">
      <c r="A33" s="250"/>
      <c r="B33" s="247" t="s">
        <v>34</v>
      </c>
      <c r="C33" s="248"/>
      <c r="D33" s="249"/>
    </row>
    <row r="34" spans="1:6" ht="15.75" customHeight="1" x14ac:dyDescent="0.25">
      <c r="A34" s="250"/>
      <c r="B34" s="247" t="s">
        <v>89</v>
      </c>
      <c r="C34" s="248"/>
      <c r="D34" s="249"/>
    </row>
    <row r="35" spans="1:6" ht="15.75" customHeight="1" x14ac:dyDescent="0.25">
      <c r="A35" s="250"/>
      <c r="B35" s="247" t="s">
        <v>184</v>
      </c>
      <c r="C35" s="248"/>
      <c r="D35" s="249"/>
    </row>
    <row r="36" spans="1:6" ht="15.75" customHeight="1" x14ac:dyDescent="0.25">
      <c r="A36" s="250"/>
      <c r="B36" s="247" t="s">
        <v>241</v>
      </c>
      <c r="C36" s="248"/>
      <c r="D36" s="249"/>
    </row>
    <row r="37" spans="1:6" ht="15.75" customHeight="1" thickBot="1" x14ac:dyDescent="0.3">
      <c r="A37" s="251"/>
      <c r="B37" s="252" t="s">
        <v>242</v>
      </c>
      <c r="C37" s="253"/>
      <c r="D37" s="254"/>
    </row>
    <row r="38" spans="1:6" ht="15.75" customHeight="1" thickBot="1" x14ac:dyDescent="0.3">
      <c r="A38" s="731" t="s">
        <v>663</v>
      </c>
      <c r="B38" s="732"/>
      <c r="C38" s="255"/>
      <c r="D38" s="591">
        <f>+D5+D6+D7+D8+D9+D14+D18+D22+D23+D24+D25+D26+D27+D28+D29+D30+D31+D32+D33+D34+D35+D36+D37</f>
        <v>0</v>
      </c>
      <c r="F38" s="256"/>
    </row>
    <row r="39" spans="1:6" x14ac:dyDescent="0.25">
      <c r="A39" s="592" t="s">
        <v>665</v>
      </c>
    </row>
    <row r="40" spans="1:6" x14ac:dyDescent="0.25">
      <c r="A40" s="220"/>
      <c r="B40" s="221"/>
      <c r="C40" s="733"/>
      <c r="D40" s="733"/>
    </row>
    <row r="41" spans="1:6" x14ac:dyDescent="0.25">
      <c r="A41" s="220"/>
      <c r="B41" s="221"/>
      <c r="C41" s="222"/>
      <c r="D41" s="222"/>
    </row>
    <row r="42" spans="1:6" x14ac:dyDescent="0.25">
      <c r="A42" s="221"/>
      <c r="B42" s="221"/>
      <c r="C42" s="733"/>
      <c r="D42" s="733"/>
    </row>
    <row r="43" spans="1:6" x14ac:dyDescent="0.25">
      <c r="A43" s="237"/>
      <c r="B43" s="237"/>
    </row>
    <row r="44" spans="1:6" x14ac:dyDescent="0.25">
      <c r="A44" s="237"/>
      <c r="B44" s="237"/>
      <c r="C44" s="237"/>
    </row>
  </sheetData>
  <mergeCells count="4">
    <mergeCell ref="A1:D1"/>
    <mergeCell ref="A38:B38"/>
    <mergeCell ref="C40:D40"/>
    <mergeCell ref="C42:D42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3" orientation="portrait" r:id="rId1"/>
  <headerFooter alignWithMargins="0">
    <oddHeader>&amp;L&amp;"Times New Roman,Félkövér dőlt"......................Önkormányzat&amp;R&amp;"Times New Roman,Félkövér dőlt"7.3. tájékoztató tábla a ……/2016. (……)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8"/>
  <sheetViews>
    <sheetView zoomScaleNormal="100" workbookViewId="0">
      <selection activeCell="I16" sqref="I16"/>
    </sheetView>
  </sheetViews>
  <sheetFormatPr defaultColWidth="12" defaultRowHeight="15.75" x14ac:dyDescent="0.25"/>
  <cols>
    <col min="1" max="1" width="56.1640625" style="216" customWidth="1"/>
    <col min="2" max="2" width="6.83203125" style="216" customWidth="1"/>
    <col min="3" max="3" width="17.1640625" style="216" customWidth="1"/>
    <col min="4" max="4" width="19.1640625" style="216" customWidth="1"/>
    <col min="5" max="16384" width="12" style="216"/>
  </cols>
  <sheetData>
    <row r="1" spans="1:4" ht="48.75" customHeight="1" x14ac:dyDescent="0.25">
      <c r="A1" s="734" t="str">
        <f>+CONCATENATE("VAGYONKIMUTATÁS",CHAR(10),"a függő követelésekről éa kötelezettségekről, a biztos (jövőbeni) követelésekről",CHAR(10),LEFT(ÖSSZEFÜGGÉSEK!A4,4),".")</f>
        <v>VAGYONKIMUTATÁS
a függő követelésekről éa kötelezettségekről, a biztos (jövőbeni) követelésekről
2015.</v>
      </c>
      <c r="B1" s="735"/>
      <c r="C1" s="735"/>
      <c r="D1" s="735"/>
    </row>
    <row r="2" spans="1:4" ht="16.5" thickBot="1" x14ac:dyDescent="0.3"/>
    <row r="3" spans="1:4" ht="64.5" thickBot="1" x14ac:dyDescent="0.3">
      <c r="A3" s="593" t="s">
        <v>50</v>
      </c>
      <c r="B3" s="332" t="s">
        <v>245</v>
      </c>
      <c r="C3" s="594" t="s">
        <v>666</v>
      </c>
      <c r="D3" s="595" t="s">
        <v>292</v>
      </c>
    </row>
    <row r="4" spans="1:4" ht="16.5" thickBot="1" x14ac:dyDescent="0.3">
      <c r="A4" s="257" t="s">
        <v>413</v>
      </c>
      <c r="B4" s="258" t="s">
        <v>414</v>
      </c>
      <c r="C4" s="258" t="s">
        <v>415</v>
      </c>
      <c r="D4" s="259" t="s">
        <v>416</v>
      </c>
    </row>
    <row r="5" spans="1:4" ht="15.75" customHeight="1" x14ac:dyDescent="0.25">
      <c r="A5" s="246" t="s">
        <v>667</v>
      </c>
      <c r="B5" s="243" t="s">
        <v>6</v>
      </c>
      <c r="C5" s="244"/>
      <c r="D5" s="245"/>
    </row>
    <row r="6" spans="1:4" ht="15.75" customHeight="1" x14ac:dyDescent="0.25">
      <c r="A6" s="246" t="s">
        <v>668</v>
      </c>
      <c r="B6" s="247" t="s">
        <v>7</v>
      </c>
      <c r="C6" s="248"/>
      <c r="D6" s="249"/>
    </row>
    <row r="7" spans="1:4" ht="15.75" customHeight="1" thickBot="1" x14ac:dyDescent="0.3">
      <c r="A7" s="596" t="s">
        <v>669</v>
      </c>
      <c r="B7" s="252" t="s">
        <v>8</v>
      </c>
      <c r="C7" s="253"/>
      <c r="D7" s="254"/>
    </row>
    <row r="8" spans="1:4" ht="15.75" customHeight="1" thickBot="1" x14ac:dyDescent="0.3">
      <c r="A8" s="588" t="s">
        <v>670</v>
      </c>
      <c r="B8" s="589" t="s">
        <v>9</v>
      </c>
      <c r="C8" s="590"/>
      <c r="D8" s="591">
        <f>+D5+D6+D7</f>
        <v>0</v>
      </c>
    </row>
    <row r="9" spans="1:4" ht="15.75" customHeight="1" x14ac:dyDescent="0.25">
      <c r="A9" s="242" t="s">
        <v>671</v>
      </c>
      <c r="B9" s="243" t="s">
        <v>10</v>
      </c>
      <c r="C9" s="244"/>
      <c r="D9" s="245"/>
    </row>
    <row r="10" spans="1:4" ht="15.75" customHeight="1" x14ac:dyDescent="0.25">
      <c r="A10" s="246" t="s">
        <v>672</v>
      </c>
      <c r="B10" s="247" t="s">
        <v>11</v>
      </c>
      <c r="C10" s="248"/>
      <c r="D10" s="249"/>
    </row>
    <row r="11" spans="1:4" ht="15.75" customHeight="1" x14ac:dyDescent="0.25">
      <c r="A11" s="246" t="s">
        <v>673</v>
      </c>
      <c r="B11" s="247" t="s">
        <v>12</v>
      </c>
      <c r="C11" s="248"/>
      <c r="D11" s="249"/>
    </row>
    <row r="12" spans="1:4" ht="15.75" customHeight="1" x14ac:dyDescent="0.25">
      <c r="A12" s="246" t="s">
        <v>674</v>
      </c>
      <c r="B12" s="247" t="s">
        <v>13</v>
      </c>
      <c r="C12" s="248"/>
      <c r="D12" s="249"/>
    </row>
    <row r="13" spans="1:4" ht="15.75" customHeight="1" thickBot="1" x14ac:dyDescent="0.3">
      <c r="A13" s="596" t="s">
        <v>675</v>
      </c>
      <c r="B13" s="252" t="s">
        <v>14</v>
      </c>
      <c r="C13" s="253"/>
      <c r="D13" s="254"/>
    </row>
    <row r="14" spans="1:4" ht="15.75" customHeight="1" thickBot="1" x14ac:dyDescent="0.3">
      <c r="A14" s="588" t="s">
        <v>676</v>
      </c>
      <c r="B14" s="589" t="s">
        <v>15</v>
      </c>
      <c r="C14" s="597"/>
      <c r="D14" s="591">
        <f>+D9+D10+D11+D12+D13</f>
        <v>0</v>
      </c>
    </row>
    <row r="15" spans="1:4" ht="15.75" customHeight="1" x14ac:dyDescent="0.25">
      <c r="A15" s="242"/>
      <c r="B15" s="243" t="s">
        <v>16</v>
      </c>
      <c r="C15" s="244"/>
      <c r="D15" s="245"/>
    </row>
    <row r="16" spans="1:4" ht="15.75" customHeight="1" x14ac:dyDescent="0.25">
      <c r="A16" s="246"/>
      <c r="B16" s="247" t="s">
        <v>17</v>
      </c>
      <c r="C16" s="248"/>
      <c r="D16" s="249"/>
    </row>
    <row r="17" spans="1:4" ht="15.75" customHeight="1" x14ac:dyDescent="0.25">
      <c r="A17" s="246"/>
      <c r="B17" s="247" t="s">
        <v>18</v>
      </c>
      <c r="C17" s="248"/>
      <c r="D17" s="249"/>
    </row>
    <row r="18" spans="1:4" ht="15.75" customHeight="1" x14ac:dyDescent="0.25">
      <c r="A18" s="246"/>
      <c r="B18" s="247" t="s">
        <v>19</v>
      </c>
      <c r="C18" s="248"/>
      <c r="D18" s="249"/>
    </row>
    <row r="19" spans="1:4" ht="15.75" customHeight="1" x14ac:dyDescent="0.25">
      <c r="A19" s="246"/>
      <c r="B19" s="247" t="s">
        <v>20</v>
      </c>
      <c r="C19" s="248"/>
      <c r="D19" s="249"/>
    </row>
    <row r="20" spans="1:4" ht="15.75" customHeight="1" x14ac:dyDescent="0.25">
      <c r="A20" s="246"/>
      <c r="B20" s="247" t="s">
        <v>21</v>
      </c>
      <c r="C20" s="248"/>
      <c r="D20" s="249"/>
    </row>
    <row r="21" spans="1:4" ht="15.75" customHeight="1" x14ac:dyDescent="0.25">
      <c r="A21" s="246"/>
      <c r="B21" s="247" t="s">
        <v>22</v>
      </c>
      <c r="C21" s="248"/>
      <c r="D21" s="249"/>
    </row>
    <row r="22" spans="1:4" ht="15.75" customHeight="1" x14ac:dyDescent="0.25">
      <c r="A22" s="246"/>
      <c r="B22" s="247" t="s">
        <v>23</v>
      </c>
      <c r="C22" s="248"/>
      <c r="D22" s="249"/>
    </row>
    <row r="23" spans="1:4" ht="15.75" customHeight="1" x14ac:dyDescent="0.25">
      <c r="A23" s="246"/>
      <c r="B23" s="247" t="s">
        <v>24</v>
      </c>
      <c r="C23" s="248"/>
      <c r="D23" s="249"/>
    </row>
    <row r="24" spans="1:4" ht="15.75" customHeight="1" x14ac:dyDescent="0.25">
      <c r="A24" s="246"/>
      <c r="B24" s="247" t="s">
        <v>25</v>
      </c>
      <c r="C24" s="248"/>
      <c r="D24" s="249"/>
    </row>
    <row r="25" spans="1:4" ht="15.75" customHeight="1" x14ac:dyDescent="0.25">
      <c r="A25" s="246"/>
      <c r="B25" s="247" t="s">
        <v>26</v>
      </c>
      <c r="C25" s="248"/>
      <c r="D25" s="249"/>
    </row>
    <row r="26" spans="1:4" ht="15.75" customHeight="1" x14ac:dyDescent="0.25">
      <c r="A26" s="246"/>
      <c r="B26" s="247" t="s">
        <v>27</v>
      </c>
      <c r="C26" s="248"/>
      <c r="D26" s="249"/>
    </row>
    <row r="27" spans="1:4" ht="15.75" customHeight="1" x14ac:dyDescent="0.25">
      <c r="A27" s="246"/>
      <c r="B27" s="247" t="s">
        <v>28</v>
      </c>
      <c r="C27" s="248"/>
      <c r="D27" s="249"/>
    </row>
    <row r="28" spans="1:4" ht="15.75" customHeight="1" x14ac:dyDescent="0.25">
      <c r="A28" s="246"/>
      <c r="B28" s="247" t="s">
        <v>29</v>
      </c>
      <c r="C28" s="248"/>
      <c r="D28" s="249"/>
    </row>
    <row r="29" spans="1:4" ht="15.75" customHeight="1" x14ac:dyDescent="0.25">
      <c r="A29" s="246"/>
      <c r="B29" s="247" t="s">
        <v>30</v>
      </c>
      <c r="C29" s="248"/>
      <c r="D29" s="249"/>
    </row>
    <row r="30" spans="1:4" ht="15.75" customHeight="1" x14ac:dyDescent="0.25">
      <c r="A30" s="246"/>
      <c r="B30" s="247" t="s">
        <v>31</v>
      </c>
      <c r="C30" s="248"/>
      <c r="D30" s="249"/>
    </row>
    <row r="31" spans="1:4" ht="15.75" customHeight="1" x14ac:dyDescent="0.25">
      <c r="A31" s="246"/>
      <c r="B31" s="247" t="s">
        <v>32</v>
      </c>
      <c r="C31" s="248"/>
      <c r="D31" s="249"/>
    </row>
    <row r="32" spans="1:4" ht="15.75" customHeight="1" x14ac:dyDescent="0.25">
      <c r="A32" s="246"/>
      <c r="B32" s="247" t="s">
        <v>33</v>
      </c>
      <c r="C32" s="248"/>
      <c r="D32" s="249"/>
    </row>
    <row r="33" spans="1:6" ht="15.75" customHeight="1" x14ac:dyDescent="0.25">
      <c r="A33" s="246"/>
      <c r="B33" s="247" t="s">
        <v>34</v>
      </c>
      <c r="C33" s="248"/>
      <c r="D33" s="249"/>
    </row>
    <row r="34" spans="1:6" ht="15.75" customHeight="1" x14ac:dyDescent="0.25">
      <c r="A34" s="246"/>
      <c r="B34" s="247" t="s">
        <v>89</v>
      </c>
      <c r="C34" s="248"/>
      <c r="D34" s="249"/>
    </row>
    <row r="35" spans="1:6" ht="15.75" customHeight="1" x14ac:dyDescent="0.25">
      <c r="A35" s="246"/>
      <c r="B35" s="247" t="s">
        <v>184</v>
      </c>
      <c r="C35" s="248"/>
      <c r="D35" s="249"/>
    </row>
    <row r="36" spans="1:6" ht="15.75" customHeight="1" x14ac:dyDescent="0.25">
      <c r="A36" s="246"/>
      <c r="B36" s="247" t="s">
        <v>241</v>
      </c>
      <c r="C36" s="248"/>
      <c r="D36" s="249"/>
    </row>
    <row r="37" spans="1:6" ht="15.75" customHeight="1" thickBot="1" x14ac:dyDescent="0.3">
      <c r="A37" s="260"/>
      <c r="B37" s="261" t="s">
        <v>242</v>
      </c>
      <c r="C37" s="262"/>
      <c r="D37" s="263"/>
    </row>
    <row r="38" spans="1:6" ht="15.75" customHeight="1" thickBot="1" x14ac:dyDescent="0.3">
      <c r="A38" s="736" t="s">
        <v>677</v>
      </c>
      <c r="B38" s="737"/>
      <c r="C38" s="255"/>
      <c r="D38" s="591">
        <f>+D8+D14+SUM(D15:D37)</f>
        <v>0</v>
      </c>
      <c r="F38" s="264"/>
    </row>
  </sheetData>
  <mergeCells count="2">
    <mergeCell ref="A1:D1"/>
    <mergeCell ref="A38:B38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r:id="rId1"/>
  <headerFooter alignWithMargins="0">
    <oddHeader>&amp;L&amp;"Times New Roman,Félkövér dőlt"......................Önkormányzat&amp;R&amp;"Times New Roman,Félkövér dőlt"7.4. tájékoztató tábla a ……/2016. (……)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73"/>
  <sheetViews>
    <sheetView zoomScaleNormal="100" zoomScaleSheetLayoutView="120" workbookViewId="0">
      <selection sqref="A1:E1"/>
    </sheetView>
  </sheetViews>
  <sheetFormatPr defaultColWidth="12" defaultRowHeight="15.75" x14ac:dyDescent="0.25"/>
  <cols>
    <col min="1" max="1" width="67.1640625" style="552" customWidth="1"/>
    <col min="2" max="2" width="6.1640625" style="553" customWidth="1"/>
    <col min="3" max="4" width="12.1640625" style="552" customWidth="1"/>
    <col min="5" max="5" width="12.1640625" style="577" customWidth="1"/>
    <col min="6" max="16384" width="12" style="552"/>
  </cols>
  <sheetData>
    <row r="1" spans="1:5" ht="49.5" customHeight="1" x14ac:dyDescent="0.25">
      <c r="A1" s="704" t="str">
        <f>+CONCATENATE("VAGYONKIMUTATÁS",CHAR(10),"a könyvviteli mérlegben értékkel szereplő eszközökről",CHAR(10),LEFT(ÖSSZEFÜGGÉSEK!A4,4),".")</f>
        <v>VAGYONKIMUTATÁS
a könyvviteli mérlegben értékkel szereplő eszközökről
2015.</v>
      </c>
      <c r="B1" s="705"/>
      <c r="C1" s="705"/>
      <c r="D1" s="705"/>
      <c r="E1" s="705"/>
    </row>
    <row r="2" spans="1:5" ht="16.5" thickBot="1" x14ac:dyDescent="0.3">
      <c r="C2" s="706" t="s">
        <v>243</v>
      </c>
      <c r="D2" s="706"/>
      <c r="E2" s="706"/>
    </row>
    <row r="3" spans="1:5" ht="15.75" customHeight="1" x14ac:dyDescent="0.25">
      <c r="A3" s="707" t="s">
        <v>244</v>
      </c>
      <c r="B3" s="710" t="s">
        <v>245</v>
      </c>
      <c r="C3" s="713" t="s">
        <v>246</v>
      </c>
      <c r="D3" s="713" t="s">
        <v>247</v>
      </c>
      <c r="E3" s="715" t="s">
        <v>248</v>
      </c>
    </row>
    <row r="4" spans="1:5" ht="11.25" customHeight="1" x14ac:dyDescent="0.25">
      <c r="A4" s="708"/>
      <c r="B4" s="711"/>
      <c r="C4" s="714"/>
      <c r="D4" s="714"/>
      <c r="E4" s="716"/>
    </row>
    <row r="5" spans="1:5" x14ac:dyDescent="0.25">
      <c r="A5" s="709"/>
      <c r="B5" s="712"/>
      <c r="C5" s="717" t="s">
        <v>249</v>
      </c>
      <c r="D5" s="717"/>
      <c r="E5" s="718"/>
    </row>
    <row r="6" spans="1:5" s="557" customFormat="1" ht="16.5" thickBot="1" x14ac:dyDescent="0.25">
      <c r="A6" s="554" t="s">
        <v>616</v>
      </c>
      <c r="B6" s="555" t="s">
        <v>414</v>
      </c>
      <c r="C6" s="555" t="s">
        <v>415</v>
      </c>
      <c r="D6" s="555" t="s">
        <v>416</v>
      </c>
      <c r="E6" s="556" t="s">
        <v>417</v>
      </c>
    </row>
    <row r="7" spans="1:5" s="562" customFormat="1" x14ac:dyDescent="0.2">
      <c r="A7" s="558" t="s">
        <v>554</v>
      </c>
      <c r="B7" s="559" t="s">
        <v>250</v>
      </c>
      <c r="C7" s="560"/>
      <c r="D7" s="560"/>
      <c r="E7" s="561"/>
    </row>
    <row r="8" spans="1:5" s="562" customFormat="1" x14ac:dyDescent="0.2">
      <c r="A8" s="563" t="s">
        <v>555</v>
      </c>
      <c r="B8" s="231" t="s">
        <v>251</v>
      </c>
      <c r="C8" s="564">
        <f>+C9+C14+C19+C24+C29</f>
        <v>0</v>
      </c>
      <c r="D8" s="564">
        <f>+D9+D14+D19+D24+D29</f>
        <v>0</v>
      </c>
      <c r="E8" s="565">
        <f>+E9+E14+E19+E24+E29</f>
        <v>0</v>
      </c>
    </row>
    <row r="9" spans="1:5" s="562" customFormat="1" x14ac:dyDescent="0.2">
      <c r="A9" s="563" t="s">
        <v>556</v>
      </c>
      <c r="B9" s="231" t="s">
        <v>252</v>
      </c>
      <c r="C9" s="564">
        <f>+C10+C11+C12+C13</f>
        <v>0</v>
      </c>
      <c r="D9" s="564">
        <f>+D10+D11+D12+D13</f>
        <v>0</v>
      </c>
      <c r="E9" s="565">
        <f>+E10+E11+E12+E13</f>
        <v>0</v>
      </c>
    </row>
    <row r="10" spans="1:5" s="562" customFormat="1" x14ac:dyDescent="0.2">
      <c r="A10" s="566" t="s">
        <v>557</v>
      </c>
      <c r="B10" s="231" t="s">
        <v>253</v>
      </c>
      <c r="C10" s="219"/>
      <c r="D10" s="219"/>
      <c r="E10" s="567"/>
    </row>
    <row r="11" spans="1:5" s="562" customFormat="1" ht="26.25" customHeight="1" x14ac:dyDescent="0.2">
      <c r="A11" s="566" t="s">
        <v>558</v>
      </c>
      <c r="B11" s="231" t="s">
        <v>254</v>
      </c>
      <c r="C11" s="217"/>
      <c r="D11" s="217"/>
      <c r="E11" s="218"/>
    </row>
    <row r="12" spans="1:5" s="562" customFormat="1" ht="22.5" x14ac:dyDescent="0.2">
      <c r="A12" s="566" t="s">
        <v>559</v>
      </c>
      <c r="B12" s="231" t="s">
        <v>255</v>
      </c>
      <c r="C12" s="217"/>
      <c r="D12" s="217"/>
      <c r="E12" s="218"/>
    </row>
    <row r="13" spans="1:5" s="562" customFormat="1" x14ac:dyDescent="0.2">
      <c r="A13" s="566" t="s">
        <v>560</v>
      </c>
      <c r="B13" s="231" t="s">
        <v>256</v>
      </c>
      <c r="C13" s="217"/>
      <c r="D13" s="217"/>
      <c r="E13" s="218"/>
    </row>
    <row r="14" spans="1:5" s="562" customFormat="1" x14ac:dyDescent="0.2">
      <c r="A14" s="563" t="s">
        <v>561</v>
      </c>
      <c r="B14" s="231" t="s">
        <v>257</v>
      </c>
      <c r="C14" s="568">
        <f>+C15+C16+C17+C18</f>
        <v>0</v>
      </c>
      <c r="D14" s="568">
        <f>+D15+D16+D17+D18</f>
        <v>0</v>
      </c>
      <c r="E14" s="569">
        <f>+E15+E16+E17+E18</f>
        <v>0</v>
      </c>
    </row>
    <row r="15" spans="1:5" s="562" customFormat="1" x14ac:dyDescent="0.2">
      <c r="A15" s="566" t="s">
        <v>562</v>
      </c>
      <c r="B15" s="231" t="s">
        <v>258</v>
      </c>
      <c r="C15" s="217"/>
      <c r="D15" s="217"/>
      <c r="E15" s="218"/>
    </row>
    <row r="16" spans="1:5" s="562" customFormat="1" ht="22.5" x14ac:dyDescent="0.2">
      <c r="A16" s="566" t="s">
        <v>563</v>
      </c>
      <c r="B16" s="231" t="s">
        <v>15</v>
      </c>
      <c r="C16" s="217"/>
      <c r="D16" s="217"/>
      <c r="E16" s="218"/>
    </row>
    <row r="17" spans="1:5" s="562" customFormat="1" x14ac:dyDescent="0.2">
      <c r="A17" s="566" t="s">
        <v>564</v>
      </c>
      <c r="B17" s="231" t="s">
        <v>16</v>
      </c>
      <c r="C17" s="217"/>
      <c r="D17" s="217"/>
      <c r="E17" s="218"/>
    </row>
    <row r="18" spans="1:5" s="562" customFormat="1" x14ac:dyDescent="0.2">
      <c r="A18" s="566" t="s">
        <v>565</v>
      </c>
      <c r="B18" s="231" t="s">
        <v>17</v>
      </c>
      <c r="C18" s="217"/>
      <c r="D18" s="217"/>
      <c r="E18" s="218"/>
    </row>
    <row r="19" spans="1:5" s="562" customFormat="1" x14ac:dyDescent="0.2">
      <c r="A19" s="563" t="s">
        <v>566</v>
      </c>
      <c r="B19" s="231" t="s">
        <v>18</v>
      </c>
      <c r="C19" s="568">
        <f>+C20+C21+C22+C23</f>
        <v>0</v>
      </c>
      <c r="D19" s="568">
        <f>+D20+D21+D22+D23</f>
        <v>0</v>
      </c>
      <c r="E19" s="569">
        <f>+E20+E21+E22+E23</f>
        <v>0</v>
      </c>
    </row>
    <row r="20" spans="1:5" s="562" customFormat="1" x14ac:dyDescent="0.2">
      <c r="A20" s="566" t="s">
        <v>567</v>
      </c>
      <c r="B20" s="231" t="s">
        <v>19</v>
      </c>
      <c r="C20" s="217"/>
      <c r="D20" s="217"/>
      <c r="E20" s="218"/>
    </row>
    <row r="21" spans="1:5" s="562" customFormat="1" x14ac:dyDescent="0.2">
      <c r="A21" s="566" t="s">
        <v>568</v>
      </c>
      <c r="B21" s="231" t="s">
        <v>20</v>
      </c>
      <c r="C21" s="217"/>
      <c r="D21" s="217"/>
      <c r="E21" s="218"/>
    </row>
    <row r="22" spans="1:5" s="562" customFormat="1" x14ac:dyDescent="0.2">
      <c r="A22" s="566" t="s">
        <v>569</v>
      </c>
      <c r="B22" s="231" t="s">
        <v>21</v>
      </c>
      <c r="C22" s="217"/>
      <c r="D22" s="217"/>
      <c r="E22" s="218"/>
    </row>
    <row r="23" spans="1:5" s="562" customFormat="1" x14ac:dyDescent="0.2">
      <c r="A23" s="566" t="s">
        <v>570</v>
      </c>
      <c r="B23" s="231" t="s">
        <v>22</v>
      </c>
      <c r="C23" s="217"/>
      <c r="D23" s="217"/>
      <c r="E23" s="218"/>
    </row>
    <row r="24" spans="1:5" s="562" customFormat="1" x14ac:dyDescent="0.2">
      <c r="A24" s="563" t="s">
        <v>571</v>
      </c>
      <c r="B24" s="231" t="s">
        <v>23</v>
      </c>
      <c r="C24" s="568">
        <f>+C25+C26+C27+C28</f>
        <v>0</v>
      </c>
      <c r="D24" s="568">
        <f>+D25+D26+D27+D28</f>
        <v>0</v>
      </c>
      <c r="E24" s="569">
        <f>+E25+E26+E27+E28</f>
        <v>0</v>
      </c>
    </row>
    <row r="25" spans="1:5" s="562" customFormat="1" x14ac:dyDescent="0.2">
      <c r="A25" s="566" t="s">
        <v>572</v>
      </c>
      <c r="B25" s="231" t="s">
        <v>24</v>
      </c>
      <c r="C25" s="217"/>
      <c r="D25" s="217"/>
      <c r="E25" s="218"/>
    </row>
    <row r="26" spans="1:5" s="562" customFormat="1" x14ac:dyDescent="0.2">
      <c r="A26" s="566" t="s">
        <v>573</v>
      </c>
      <c r="B26" s="231" t="s">
        <v>25</v>
      </c>
      <c r="C26" s="217"/>
      <c r="D26" s="217"/>
      <c r="E26" s="218"/>
    </row>
    <row r="27" spans="1:5" s="562" customFormat="1" x14ac:dyDescent="0.2">
      <c r="A27" s="566" t="s">
        <v>574</v>
      </c>
      <c r="B27" s="231" t="s">
        <v>26</v>
      </c>
      <c r="C27" s="217"/>
      <c r="D27" s="217"/>
      <c r="E27" s="218"/>
    </row>
    <row r="28" spans="1:5" s="562" customFormat="1" x14ac:dyDescent="0.2">
      <c r="A28" s="566" t="s">
        <v>575</v>
      </c>
      <c r="B28" s="231" t="s">
        <v>27</v>
      </c>
      <c r="C28" s="217"/>
      <c r="D28" s="217"/>
      <c r="E28" s="218"/>
    </row>
    <row r="29" spans="1:5" s="562" customFormat="1" x14ac:dyDescent="0.2">
      <c r="A29" s="563" t="s">
        <v>576</v>
      </c>
      <c r="B29" s="231" t="s">
        <v>28</v>
      </c>
      <c r="C29" s="568">
        <f>+C30+C31+C32+C33</f>
        <v>0</v>
      </c>
      <c r="D29" s="568">
        <f>+D30+D31+D32+D33</f>
        <v>0</v>
      </c>
      <c r="E29" s="569">
        <f>+E30+E31+E32+E33</f>
        <v>0</v>
      </c>
    </row>
    <row r="30" spans="1:5" s="562" customFormat="1" x14ac:dyDescent="0.2">
      <c r="A30" s="566" t="s">
        <v>577</v>
      </c>
      <c r="B30" s="231" t="s">
        <v>29</v>
      </c>
      <c r="C30" s="217"/>
      <c r="D30" s="217"/>
      <c r="E30" s="218"/>
    </row>
    <row r="31" spans="1:5" s="562" customFormat="1" ht="22.5" x14ac:dyDescent="0.2">
      <c r="A31" s="566" t="s">
        <v>578</v>
      </c>
      <c r="B31" s="231" t="s">
        <v>30</v>
      </c>
      <c r="C31" s="217"/>
      <c r="D31" s="217"/>
      <c r="E31" s="218"/>
    </row>
    <row r="32" spans="1:5" s="562" customFormat="1" x14ac:dyDescent="0.2">
      <c r="A32" s="566" t="s">
        <v>579</v>
      </c>
      <c r="B32" s="231" t="s">
        <v>31</v>
      </c>
      <c r="C32" s="217"/>
      <c r="D32" s="217"/>
      <c r="E32" s="218"/>
    </row>
    <row r="33" spans="1:5" s="562" customFormat="1" x14ac:dyDescent="0.2">
      <c r="A33" s="566" t="s">
        <v>580</v>
      </c>
      <c r="B33" s="231" t="s">
        <v>32</v>
      </c>
      <c r="C33" s="217"/>
      <c r="D33" s="217"/>
      <c r="E33" s="218"/>
    </row>
    <row r="34" spans="1:5" s="562" customFormat="1" x14ac:dyDescent="0.2">
      <c r="A34" s="563" t="s">
        <v>581</v>
      </c>
      <c r="B34" s="231" t="s">
        <v>33</v>
      </c>
      <c r="C34" s="568">
        <f>+C35+C40+C45</f>
        <v>0</v>
      </c>
      <c r="D34" s="568">
        <f>+D35+D40+D45</f>
        <v>0</v>
      </c>
      <c r="E34" s="569">
        <f>+E35+E40+E45</f>
        <v>0</v>
      </c>
    </row>
    <row r="35" spans="1:5" s="562" customFormat="1" x14ac:dyDescent="0.2">
      <c r="A35" s="563" t="s">
        <v>582</v>
      </c>
      <c r="B35" s="231" t="s">
        <v>34</v>
      </c>
      <c r="C35" s="568">
        <f>+C36+C37+C38+C39</f>
        <v>0</v>
      </c>
      <c r="D35" s="568">
        <f>+D36+D37+D38+D39</f>
        <v>0</v>
      </c>
      <c r="E35" s="569">
        <f>+E36+E37+E38+E39</f>
        <v>0</v>
      </c>
    </row>
    <row r="36" spans="1:5" s="562" customFormat="1" x14ac:dyDescent="0.2">
      <c r="A36" s="566" t="s">
        <v>583</v>
      </c>
      <c r="B36" s="231" t="s">
        <v>89</v>
      </c>
      <c r="C36" s="217"/>
      <c r="D36" s="217"/>
      <c r="E36" s="218"/>
    </row>
    <row r="37" spans="1:5" s="562" customFormat="1" x14ac:dyDescent="0.2">
      <c r="A37" s="566" t="s">
        <v>584</v>
      </c>
      <c r="B37" s="231" t="s">
        <v>184</v>
      </c>
      <c r="C37" s="217"/>
      <c r="D37" s="217"/>
      <c r="E37" s="218"/>
    </row>
    <row r="38" spans="1:5" s="562" customFormat="1" x14ac:dyDescent="0.2">
      <c r="A38" s="566" t="s">
        <v>585</v>
      </c>
      <c r="B38" s="231" t="s">
        <v>241</v>
      </c>
      <c r="C38" s="217"/>
      <c r="D38" s="217"/>
      <c r="E38" s="218"/>
    </row>
    <row r="39" spans="1:5" s="562" customFormat="1" x14ac:dyDescent="0.2">
      <c r="A39" s="566" t="s">
        <v>586</v>
      </c>
      <c r="B39" s="231" t="s">
        <v>242</v>
      </c>
      <c r="C39" s="217"/>
      <c r="D39" s="217"/>
      <c r="E39" s="218"/>
    </row>
    <row r="40" spans="1:5" s="562" customFormat="1" x14ac:dyDescent="0.2">
      <c r="A40" s="563" t="s">
        <v>587</v>
      </c>
      <c r="B40" s="231" t="s">
        <v>259</v>
      </c>
      <c r="C40" s="568">
        <f>+C41+C42+C43+C44</f>
        <v>0</v>
      </c>
      <c r="D40" s="568">
        <f>+D41+D42+D43+D44</f>
        <v>0</v>
      </c>
      <c r="E40" s="569">
        <f>+E41+E42+E43+E44</f>
        <v>0</v>
      </c>
    </row>
    <row r="41" spans="1:5" s="562" customFormat="1" x14ac:dyDescent="0.2">
      <c r="A41" s="566" t="s">
        <v>588</v>
      </c>
      <c r="B41" s="231" t="s">
        <v>260</v>
      </c>
      <c r="C41" s="217"/>
      <c r="D41" s="217"/>
      <c r="E41" s="218"/>
    </row>
    <row r="42" spans="1:5" s="562" customFormat="1" ht="22.5" x14ac:dyDescent="0.2">
      <c r="A42" s="566" t="s">
        <v>589</v>
      </c>
      <c r="B42" s="231" t="s">
        <v>261</v>
      </c>
      <c r="C42" s="217"/>
      <c r="D42" s="217"/>
      <c r="E42" s="218"/>
    </row>
    <row r="43" spans="1:5" s="562" customFormat="1" x14ac:dyDescent="0.2">
      <c r="A43" s="566" t="s">
        <v>590</v>
      </c>
      <c r="B43" s="231" t="s">
        <v>262</v>
      </c>
      <c r="C43" s="217"/>
      <c r="D43" s="217"/>
      <c r="E43" s="218"/>
    </row>
    <row r="44" spans="1:5" s="562" customFormat="1" x14ac:dyDescent="0.2">
      <c r="A44" s="566" t="s">
        <v>591</v>
      </c>
      <c r="B44" s="231" t="s">
        <v>263</v>
      </c>
      <c r="C44" s="217"/>
      <c r="D44" s="217"/>
      <c r="E44" s="218"/>
    </row>
    <row r="45" spans="1:5" s="562" customFormat="1" x14ac:dyDescent="0.2">
      <c r="A45" s="563" t="s">
        <v>592</v>
      </c>
      <c r="B45" s="231" t="s">
        <v>264</v>
      </c>
      <c r="C45" s="568">
        <f>+C46+C47+C48+C49</f>
        <v>0</v>
      </c>
      <c r="D45" s="568">
        <f>+D46+D47+D48+D49</f>
        <v>0</v>
      </c>
      <c r="E45" s="569">
        <f>+E46+E47+E48+E49</f>
        <v>0</v>
      </c>
    </row>
    <row r="46" spans="1:5" s="562" customFormat="1" x14ac:dyDescent="0.2">
      <c r="A46" s="566" t="s">
        <v>593</v>
      </c>
      <c r="B46" s="231" t="s">
        <v>265</v>
      </c>
      <c r="C46" s="217"/>
      <c r="D46" s="217"/>
      <c r="E46" s="218"/>
    </row>
    <row r="47" spans="1:5" s="562" customFormat="1" ht="22.5" x14ac:dyDescent="0.2">
      <c r="A47" s="566" t="s">
        <v>594</v>
      </c>
      <c r="B47" s="231" t="s">
        <v>266</v>
      </c>
      <c r="C47" s="217"/>
      <c r="D47" s="217"/>
      <c r="E47" s="218"/>
    </row>
    <row r="48" spans="1:5" s="562" customFormat="1" x14ac:dyDescent="0.2">
      <c r="A48" s="566" t="s">
        <v>595</v>
      </c>
      <c r="B48" s="231" t="s">
        <v>267</v>
      </c>
      <c r="C48" s="217"/>
      <c r="D48" s="217"/>
      <c r="E48" s="218"/>
    </row>
    <row r="49" spans="1:5" s="562" customFormat="1" x14ac:dyDescent="0.2">
      <c r="A49" s="566" t="s">
        <v>596</v>
      </c>
      <c r="B49" s="231" t="s">
        <v>268</v>
      </c>
      <c r="C49" s="217"/>
      <c r="D49" s="217"/>
      <c r="E49" s="218"/>
    </row>
    <row r="50" spans="1:5" s="562" customFormat="1" x14ac:dyDescent="0.2">
      <c r="A50" s="563" t="s">
        <v>597</v>
      </c>
      <c r="B50" s="231" t="s">
        <v>269</v>
      </c>
      <c r="C50" s="217"/>
      <c r="D50" s="217"/>
      <c r="E50" s="218"/>
    </row>
    <row r="51" spans="1:5" s="562" customFormat="1" ht="21" x14ac:dyDescent="0.2">
      <c r="A51" s="563" t="s">
        <v>598</v>
      </c>
      <c r="B51" s="231" t="s">
        <v>270</v>
      </c>
      <c r="C51" s="568">
        <f>+C7+C8+C34+C50</f>
        <v>0</v>
      </c>
      <c r="D51" s="568">
        <f>+D7+D8+D34+D50</f>
        <v>0</v>
      </c>
      <c r="E51" s="569">
        <f>+E7+E8+E34+E50</f>
        <v>0</v>
      </c>
    </row>
    <row r="52" spans="1:5" s="562" customFormat="1" x14ac:dyDescent="0.2">
      <c r="A52" s="563" t="s">
        <v>599</v>
      </c>
      <c r="B52" s="231" t="s">
        <v>271</v>
      </c>
      <c r="C52" s="217"/>
      <c r="D52" s="217"/>
      <c r="E52" s="218"/>
    </row>
    <row r="53" spans="1:5" s="562" customFormat="1" x14ac:dyDescent="0.2">
      <c r="A53" s="563" t="s">
        <v>600</v>
      </c>
      <c r="B53" s="231" t="s">
        <v>272</v>
      </c>
      <c r="C53" s="217"/>
      <c r="D53" s="217"/>
      <c r="E53" s="218"/>
    </row>
    <row r="54" spans="1:5" s="562" customFormat="1" x14ac:dyDescent="0.2">
      <c r="A54" s="563" t="s">
        <v>601</v>
      </c>
      <c r="B54" s="231" t="s">
        <v>273</v>
      </c>
      <c r="C54" s="568">
        <f>+C52+C53</f>
        <v>0</v>
      </c>
      <c r="D54" s="568">
        <f>+D52+D53</f>
        <v>0</v>
      </c>
      <c r="E54" s="569">
        <f>+E52+E53</f>
        <v>0</v>
      </c>
    </row>
    <row r="55" spans="1:5" s="562" customFormat="1" x14ac:dyDescent="0.2">
      <c r="A55" s="563" t="s">
        <v>602</v>
      </c>
      <c r="B55" s="231" t="s">
        <v>274</v>
      </c>
      <c r="C55" s="217"/>
      <c r="D55" s="217"/>
      <c r="E55" s="218"/>
    </row>
    <row r="56" spans="1:5" s="562" customFormat="1" x14ac:dyDescent="0.2">
      <c r="A56" s="563" t="s">
        <v>603</v>
      </c>
      <c r="B56" s="231" t="s">
        <v>275</v>
      </c>
      <c r="C56" s="217"/>
      <c r="D56" s="217"/>
      <c r="E56" s="218"/>
    </row>
    <row r="57" spans="1:5" s="562" customFormat="1" x14ac:dyDescent="0.2">
      <c r="A57" s="563" t="s">
        <v>604</v>
      </c>
      <c r="B57" s="231" t="s">
        <v>276</v>
      </c>
      <c r="C57" s="217"/>
      <c r="D57" s="217"/>
      <c r="E57" s="218"/>
    </row>
    <row r="58" spans="1:5" s="562" customFormat="1" x14ac:dyDescent="0.2">
      <c r="A58" s="563" t="s">
        <v>605</v>
      </c>
      <c r="B58" s="231" t="s">
        <v>277</v>
      </c>
      <c r="C58" s="217"/>
      <c r="D58" s="217"/>
      <c r="E58" s="218"/>
    </row>
    <row r="59" spans="1:5" s="562" customFormat="1" x14ac:dyDescent="0.2">
      <c r="A59" s="563" t="s">
        <v>606</v>
      </c>
      <c r="B59" s="231" t="s">
        <v>278</v>
      </c>
      <c r="C59" s="568">
        <f>+C55+C56+C57+C58</f>
        <v>0</v>
      </c>
      <c r="D59" s="568">
        <f>+D55+D56+D57+D58</f>
        <v>0</v>
      </c>
      <c r="E59" s="569">
        <f>+E55+E56+E57+E58</f>
        <v>0</v>
      </c>
    </row>
    <row r="60" spans="1:5" s="562" customFormat="1" x14ac:dyDescent="0.2">
      <c r="A60" s="563" t="s">
        <v>607</v>
      </c>
      <c r="B60" s="231" t="s">
        <v>279</v>
      </c>
      <c r="C60" s="217"/>
      <c r="D60" s="217"/>
      <c r="E60" s="218"/>
    </row>
    <row r="61" spans="1:5" s="562" customFormat="1" x14ac:dyDescent="0.2">
      <c r="A61" s="563" t="s">
        <v>608</v>
      </c>
      <c r="B61" s="231" t="s">
        <v>280</v>
      </c>
      <c r="C61" s="217"/>
      <c r="D61" s="217"/>
      <c r="E61" s="218"/>
    </row>
    <row r="62" spans="1:5" s="562" customFormat="1" x14ac:dyDescent="0.2">
      <c r="A62" s="563" t="s">
        <v>609</v>
      </c>
      <c r="B62" s="231" t="s">
        <v>281</v>
      </c>
      <c r="C62" s="217"/>
      <c r="D62" s="217"/>
      <c r="E62" s="218"/>
    </row>
    <row r="63" spans="1:5" s="562" customFormat="1" x14ac:dyDescent="0.2">
      <c r="A63" s="563" t="s">
        <v>610</v>
      </c>
      <c r="B63" s="231" t="s">
        <v>282</v>
      </c>
      <c r="C63" s="568">
        <f>+C60+C61+C62</f>
        <v>0</v>
      </c>
      <c r="D63" s="568">
        <f>+D60+D61+D62</f>
        <v>0</v>
      </c>
      <c r="E63" s="569">
        <f>+E60+E61+E62</f>
        <v>0</v>
      </c>
    </row>
    <row r="64" spans="1:5" s="562" customFormat="1" x14ac:dyDescent="0.2">
      <c r="A64" s="563" t="s">
        <v>611</v>
      </c>
      <c r="B64" s="231" t="s">
        <v>283</v>
      </c>
      <c r="C64" s="217"/>
      <c r="D64" s="217"/>
      <c r="E64" s="218"/>
    </row>
    <row r="65" spans="1:5" s="562" customFormat="1" ht="21" x14ac:dyDescent="0.2">
      <c r="A65" s="563" t="s">
        <v>612</v>
      </c>
      <c r="B65" s="231" t="s">
        <v>284</v>
      </c>
      <c r="C65" s="217"/>
      <c r="D65" s="217"/>
      <c r="E65" s="218"/>
    </row>
    <row r="66" spans="1:5" s="562" customFormat="1" x14ac:dyDescent="0.2">
      <c r="A66" s="563" t="s">
        <v>613</v>
      </c>
      <c r="B66" s="231" t="s">
        <v>285</v>
      </c>
      <c r="C66" s="568">
        <f>+C64+C65</f>
        <v>0</v>
      </c>
      <c r="D66" s="568">
        <f>+D64+D65</f>
        <v>0</v>
      </c>
      <c r="E66" s="569">
        <f>+E64+E65</f>
        <v>0</v>
      </c>
    </row>
    <row r="67" spans="1:5" s="562" customFormat="1" x14ac:dyDescent="0.2">
      <c r="A67" s="563" t="s">
        <v>614</v>
      </c>
      <c r="B67" s="231" t="s">
        <v>286</v>
      </c>
      <c r="C67" s="217"/>
      <c r="D67" s="217"/>
      <c r="E67" s="218"/>
    </row>
    <row r="68" spans="1:5" s="562" customFormat="1" ht="16.5" thickBot="1" x14ac:dyDescent="0.25">
      <c r="A68" s="570" t="s">
        <v>615</v>
      </c>
      <c r="B68" s="235" t="s">
        <v>287</v>
      </c>
      <c r="C68" s="571">
        <f>+C51+C54+C59+C63+C66+C67</f>
        <v>0</v>
      </c>
      <c r="D68" s="571">
        <f>+D51+D54+D59+D63+D66+D67</f>
        <v>0</v>
      </c>
      <c r="E68" s="572">
        <f>+E51+E54+E59+E63+E66+E67</f>
        <v>0</v>
      </c>
    </row>
    <row r="69" spans="1:5" x14ac:dyDescent="0.25">
      <c r="A69" s="573"/>
      <c r="C69" s="574"/>
      <c r="D69" s="574"/>
      <c r="E69" s="575"/>
    </row>
    <row r="70" spans="1:5" x14ac:dyDescent="0.25">
      <c r="A70" s="573"/>
      <c r="C70" s="574"/>
      <c r="D70" s="574"/>
      <c r="E70" s="575"/>
    </row>
    <row r="71" spans="1:5" x14ac:dyDescent="0.25">
      <c r="A71" s="576"/>
      <c r="C71" s="574"/>
      <c r="D71" s="574"/>
      <c r="E71" s="575"/>
    </row>
    <row r="72" spans="1:5" x14ac:dyDescent="0.25">
      <c r="A72" s="703"/>
      <c r="B72" s="703"/>
      <c r="C72" s="703"/>
      <c r="D72" s="703"/>
      <c r="E72" s="703"/>
    </row>
    <row r="73" spans="1:5" x14ac:dyDescent="0.25">
      <c r="A73" s="703"/>
      <c r="B73" s="703"/>
      <c r="C73" s="703"/>
      <c r="D73" s="703"/>
      <c r="E73" s="703"/>
    </row>
  </sheetData>
  <mergeCells count="10">
    <mergeCell ref="A72:E72"/>
    <mergeCell ref="A73:E73"/>
    <mergeCell ref="A1:E1"/>
    <mergeCell ref="C2:E2"/>
    <mergeCell ref="A3:A5"/>
    <mergeCell ref="B3:B5"/>
    <mergeCell ref="C3:C4"/>
    <mergeCell ref="D3:D4"/>
    <mergeCell ref="E3:E4"/>
    <mergeCell ref="C5:E5"/>
  </mergeCells>
  <printOptions horizontalCentered="1"/>
  <pageMargins left="0.78740157480314965" right="0.82677165354330717" top="1.1023622047244095" bottom="0.98425196850393704" header="0.78740157480314965" footer="0.78740157480314965"/>
  <pageSetup paperSize="9" scale="85" orientation="portrait" horizontalDpi="300" verticalDpi="300" r:id="rId1"/>
  <headerFooter alignWithMargins="0">
    <oddHeader>&amp;L&amp;"Times New Roman,Félkövér dőlt"............................................Önkormányzat&amp;R&amp;"Times New Roman,Félkövér dőlt"7.1. tájékoztató tábla a ……/2016. (……) önkormányzati rendelethez</oddHeader>
    <oddFooter>&amp;C&amp;P</oddFooter>
  </headerFooter>
  <rowBreaks count="1" manualBreakCount="1">
    <brk id="44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6"/>
  <sheetViews>
    <sheetView zoomScaleNormal="100" workbookViewId="0">
      <selection activeCell="A30" sqref="A30"/>
    </sheetView>
  </sheetViews>
  <sheetFormatPr defaultRowHeight="12.75" x14ac:dyDescent="0.2"/>
  <cols>
    <col min="1" max="1" width="71.1640625" style="223" customWidth="1"/>
    <col min="2" max="2" width="6.1640625" style="238" customWidth="1"/>
    <col min="3" max="3" width="18" style="578" customWidth="1"/>
    <col min="4" max="16384" width="9.33203125" style="578"/>
  </cols>
  <sheetData>
    <row r="1" spans="1:3" ht="32.25" customHeight="1" x14ac:dyDescent="0.2">
      <c r="A1" s="720" t="s">
        <v>288</v>
      </c>
      <c r="B1" s="720"/>
      <c r="C1" s="720"/>
    </row>
    <row r="2" spans="1:3" ht="15.75" x14ac:dyDescent="0.2">
      <c r="A2" s="721" t="str">
        <f>+CONCATENATE(LEFT(ÖSSZEFÜGGÉSEK!A4,4),". év")</f>
        <v>2015. év</v>
      </c>
      <c r="B2" s="721"/>
      <c r="C2" s="721"/>
    </row>
    <row r="4" spans="1:3" ht="13.5" thickBot="1" x14ac:dyDescent="0.25">
      <c r="B4" s="722" t="s">
        <v>243</v>
      </c>
      <c r="C4" s="722"/>
    </row>
    <row r="5" spans="1:3" s="224" customFormat="1" ht="31.5" customHeight="1" x14ac:dyDescent="0.2">
      <c r="A5" s="723" t="s">
        <v>289</v>
      </c>
      <c r="B5" s="725" t="s">
        <v>245</v>
      </c>
      <c r="C5" s="727" t="s">
        <v>290</v>
      </c>
    </row>
    <row r="6" spans="1:3" s="224" customFormat="1" x14ac:dyDescent="0.2">
      <c r="A6" s="724"/>
      <c r="B6" s="726"/>
      <c r="C6" s="728"/>
    </row>
    <row r="7" spans="1:3" s="228" customFormat="1" ht="13.5" thickBot="1" x14ac:dyDescent="0.25">
      <c r="A7" s="225" t="s">
        <v>413</v>
      </c>
      <c r="B7" s="226" t="s">
        <v>414</v>
      </c>
      <c r="C7" s="227" t="s">
        <v>415</v>
      </c>
    </row>
    <row r="8" spans="1:3" ht="15.75" customHeight="1" x14ac:dyDescent="0.2">
      <c r="A8" s="563" t="s">
        <v>617</v>
      </c>
      <c r="B8" s="229" t="s">
        <v>250</v>
      </c>
      <c r="C8" s="230"/>
    </row>
    <row r="9" spans="1:3" ht="15.75" customHeight="1" x14ac:dyDescent="0.2">
      <c r="A9" s="563" t="s">
        <v>618</v>
      </c>
      <c r="B9" s="231" t="s">
        <v>251</v>
      </c>
      <c r="C9" s="230"/>
    </row>
    <row r="10" spans="1:3" ht="15.75" customHeight="1" x14ac:dyDescent="0.2">
      <c r="A10" s="563" t="s">
        <v>619</v>
      </c>
      <c r="B10" s="231" t="s">
        <v>252</v>
      </c>
      <c r="C10" s="230"/>
    </row>
    <row r="11" spans="1:3" ht="15.75" customHeight="1" x14ac:dyDescent="0.2">
      <c r="A11" s="563" t="s">
        <v>620</v>
      </c>
      <c r="B11" s="231" t="s">
        <v>253</v>
      </c>
      <c r="C11" s="232"/>
    </row>
    <row r="12" spans="1:3" ht="15.75" customHeight="1" x14ac:dyDescent="0.2">
      <c r="A12" s="563" t="s">
        <v>621</v>
      </c>
      <c r="B12" s="231" t="s">
        <v>254</v>
      </c>
      <c r="C12" s="232"/>
    </row>
    <row r="13" spans="1:3" ht="15.75" customHeight="1" x14ac:dyDescent="0.2">
      <c r="A13" s="563" t="s">
        <v>622</v>
      </c>
      <c r="B13" s="231" t="s">
        <v>255</v>
      </c>
      <c r="C13" s="232"/>
    </row>
    <row r="14" spans="1:3" ht="15.75" customHeight="1" x14ac:dyDescent="0.2">
      <c r="A14" s="563" t="s">
        <v>623</v>
      </c>
      <c r="B14" s="231" t="s">
        <v>256</v>
      </c>
      <c r="C14" s="233">
        <f>+C8+C9+C10+C11+C12+C13</f>
        <v>0</v>
      </c>
    </row>
    <row r="15" spans="1:3" ht="15.75" customHeight="1" x14ac:dyDescent="0.2">
      <c r="A15" s="563" t="s">
        <v>678</v>
      </c>
      <c r="B15" s="231" t="s">
        <v>257</v>
      </c>
      <c r="C15" s="579"/>
    </row>
    <row r="16" spans="1:3" ht="15.75" customHeight="1" x14ac:dyDescent="0.2">
      <c r="A16" s="563" t="s">
        <v>624</v>
      </c>
      <c r="B16" s="231" t="s">
        <v>258</v>
      </c>
      <c r="C16" s="232"/>
    </row>
    <row r="17" spans="1:5" ht="15.75" customHeight="1" x14ac:dyDescent="0.2">
      <c r="A17" s="563" t="s">
        <v>625</v>
      </c>
      <c r="B17" s="231" t="s">
        <v>15</v>
      </c>
      <c r="C17" s="232"/>
    </row>
    <row r="18" spans="1:5" ht="15.75" customHeight="1" x14ac:dyDescent="0.2">
      <c r="A18" s="563" t="s">
        <v>626</v>
      </c>
      <c r="B18" s="231" t="s">
        <v>16</v>
      </c>
      <c r="C18" s="233">
        <f>+C15+C16+C17</f>
        <v>0</v>
      </c>
    </row>
    <row r="19" spans="1:5" s="580" customFormat="1" ht="15.75" customHeight="1" x14ac:dyDescent="0.2">
      <c r="A19" s="563" t="s">
        <v>627</v>
      </c>
      <c r="B19" s="231" t="s">
        <v>17</v>
      </c>
      <c r="C19" s="232"/>
    </row>
    <row r="20" spans="1:5" ht="15.75" customHeight="1" x14ac:dyDescent="0.2">
      <c r="A20" s="563" t="s">
        <v>628</v>
      </c>
      <c r="B20" s="231" t="s">
        <v>18</v>
      </c>
      <c r="C20" s="232"/>
    </row>
    <row r="21" spans="1:5" ht="15.75" customHeight="1" thickBot="1" x14ac:dyDescent="0.25">
      <c r="A21" s="234" t="s">
        <v>629</v>
      </c>
      <c r="B21" s="235" t="s">
        <v>19</v>
      </c>
      <c r="C21" s="236">
        <f>+C14+C18+C19+C20</f>
        <v>0</v>
      </c>
    </row>
    <row r="22" spans="1:5" ht="15.75" x14ac:dyDescent="0.25">
      <c r="A22" s="573"/>
      <c r="B22" s="576"/>
      <c r="C22" s="574"/>
      <c r="D22" s="574"/>
      <c r="E22" s="574"/>
    </row>
    <row r="23" spans="1:5" ht="15.75" x14ac:dyDescent="0.25">
      <c r="A23" s="573"/>
      <c r="B23" s="576"/>
      <c r="C23" s="574"/>
      <c r="D23" s="574"/>
      <c r="E23" s="574"/>
    </row>
    <row r="24" spans="1:5" ht="15.75" x14ac:dyDescent="0.25">
      <c r="A24" s="576"/>
      <c r="B24" s="576"/>
      <c r="C24" s="574"/>
      <c r="D24" s="574"/>
      <c r="E24" s="574"/>
    </row>
    <row r="25" spans="1:5" ht="15.75" x14ac:dyDescent="0.25">
      <c r="A25" s="719"/>
      <c r="B25" s="719"/>
      <c r="C25" s="719"/>
      <c r="D25" s="581"/>
      <c r="E25" s="581"/>
    </row>
    <row r="26" spans="1:5" ht="15.75" x14ac:dyDescent="0.25">
      <c r="A26" s="719"/>
      <c r="B26" s="719"/>
      <c r="C26" s="719"/>
      <c r="D26" s="581"/>
      <c r="E26" s="581"/>
    </row>
  </sheetData>
  <mergeCells count="8">
    <mergeCell ref="A25:C25"/>
    <mergeCell ref="A26:C26"/>
    <mergeCell ref="A1:C1"/>
    <mergeCell ref="A2:C2"/>
    <mergeCell ref="B4:C4"/>
    <mergeCell ref="A5:A6"/>
    <mergeCell ref="B5:B6"/>
    <mergeCell ref="C5:C6"/>
  </mergeCells>
  <printOptions horizontalCentered="1"/>
  <pageMargins left="0.78740157480314965" right="0.78740157480314965" top="1.2598425196850394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dőlt"............................................Önkormányzat&amp;R&amp;"Times New Roman CE,Félkövér dőlt"7.2. tájékoztató tábla a ……/2016. (……)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4"/>
  <sheetViews>
    <sheetView zoomScaleNormal="100" workbookViewId="0">
      <selection activeCell="D38" sqref="D38"/>
    </sheetView>
  </sheetViews>
  <sheetFormatPr defaultColWidth="12" defaultRowHeight="15.75" x14ac:dyDescent="0.25"/>
  <cols>
    <col min="1" max="1" width="58.83203125" style="216" customWidth="1"/>
    <col min="2" max="2" width="6.83203125" style="216" customWidth="1"/>
    <col min="3" max="3" width="17.1640625" style="216" customWidth="1"/>
    <col min="4" max="4" width="19.1640625" style="216" customWidth="1"/>
    <col min="5" max="16384" width="12" style="216"/>
  </cols>
  <sheetData>
    <row r="1" spans="1:4" ht="48" customHeight="1" x14ac:dyDescent="0.25">
      <c r="A1" s="729" t="str">
        <f>+CONCATENATE("VAGYONKIMUTATÁS",CHAR(10),"az érték nélkül nyilvántartott eszközökről",CHAR(10),LEFT(ÖSSZEFÜGGÉSEK!A4,4),".")</f>
        <v>VAGYONKIMUTATÁS
az érték nélkül nyilvántartott eszközökről
2015.</v>
      </c>
      <c r="B1" s="730"/>
      <c r="C1" s="730"/>
      <c r="D1" s="730"/>
    </row>
    <row r="2" spans="1:4" ht="16.5" thickBot="1" x14ac:dyDescent="0.3"/>
    <row r="3" spans="1:4" ht="43.5" customHeight="1" thickBot="1" x14ac:dyDescent="0.3">
      <c r="A3" s="584" t="s">
        <v>50</v>
      </c>
      <c r="B3" s="332" t="s">
        <v>245</v>
      </c>
      <c r="C3" s="585" t="s">
        <v>291</v>
      </c>
      <c r="D3" s="586" t="s">
        <v>292</v>
      </c>
    </row>
    <row r="4" spans="1:4" ht="16.5" thickBot="1" x14ac:dyDescent="0.3">
      <c r="A4" s="239" t="s">
        <v>413</v>
      </c>
      <c r="B4" s="240" t="s">
        <v>414</v>
      </c>
      <c r="C4" s="240" t="s">
        <v>415</v>
      </c>
      <c r="D4" s="241" t="s">
        <v>416</v>
      </c>
    </row>
    <row r="5" spans="1:4" ht="15.75" customHeight="1" x14ac:dyDescent="0.25">
      <c r="A5" s="250" t="s">
        <v>646</v>
      </c>
      <c r="B5" s="243" t="s">
        <v>6</v>
      </c>
      <c r="C5" s="244"/>
      <c r="D5" s="245"/>
    </row>
    <row r="6" spans="1:4" ht="15.75" customHeight="1" x14ac:dyDescent="0.25">
      <c r="A6" s="250" t="s">
        <v>647</v>
      </c>
      <c r="B6" s="247" t="s">
        <v>7</v>
      </c>
      <c r="C6" s="248"/>
      <c r="D6" s="249"/>
    </row>
    <row r="7" spans="1:4" ht="15.75" customHeight="1" x14ac:dyDescent="0.25">
      <c r="A7" s="250" t="s">
        <v>648</v>
      </c>
      <c r="B7" s="247" t="s">
        <v>8</v>
      </c>
      <c r="C7" s="248"/>
      <c r="D7" s="249"/>
    </row>
    <row r="8" spans="1:4" ht="15.75" customHeight="1" thickBot="1" x14ac:dyDescent="0.3">
      <c r="A8" s="251" t="s">
        <v>649</v>
      </c>
      <c r="B8" s="252" t="s">
        <v>9</v>
      </c>
      <c r="C8" s="253"/>
      <c r="D8" s="254"/>
    </row>
    <row r="9" spans="1:4" ht="15.75" customHeight="1" thickBot="1" x14ac:dyDescent="0.3">
      <c r="A9" s="588" t="s">
        <v>650</v>
      </c>
      <c r="B9" s="589" t="s">
        <v>10</v>
      </c>
      <c r="C9" s="590"/>
      <c r="D9" s="591">
        <f>+D10+D11+D12+D13</f>
        <v>0</v>
      </c>
    </row>
    <row r="10" spans="1:4" ht="15.75" customHeight="1" x14ac:dyDescent="0.25">
      <c r="A10" s="587" t="s">
        <v>651</v>
      </c>
      <c r="B10" s="243" t="s">
        <v>11</v>
      </c>
      <c r="C10" s="244"/>
      <c r="D10" s="245"/>
    </row>
    <row r="11" spans="1:4" ht="15.75" customHeight="1" x14ac:dyDescent="0.25">
      <c r="A11" s="250" t="s">
        <v>652</v>
      </c>
      <c r="B11" s="247" t="s">
        <v>12</v>
      </c>
      <c r="C11" s="248"/>
      <c r="D11" s="249"/>
    </row>
    <row r="12" spans="1:4" ht="15.75" customHeight="1" x14ac:dyDescent="0.25">
      <c r="A12" s="250" t="s">
        <v>653</v>
      </c>
      <c r="B12" s="247" t="s">
        <v>13</v>
      </c>
      <c r="C12" s="248"/>
      <c r="D12" s="249"/>
    </row>
    <row r="13" spans="1:4" ht="15.75" customHeight="1" thickBot="1" x14ac:dyDescent="0.3">
      <c r="A13" s="251" t="s">
        <v>654</v>
      </c>
      <c r="B13" s="252" t="s">
        <v>14</v>
      </c>
      <c r="C13" s="253"/>
      <c r="D13" s="254"/>
    </row>
    <row r="14" spans="1:4" ht="15.75" customHeight="1" thickBot="1" x14ac:dyDescent="0.3">
      <c r="A14" s="588" t="s">
        <v>655</v>
      </c>
      <c r="B14" s="589" t="s">
        <v>15</v>
      </c>
      <c r="C14" s="590"/>
      <c r="D14" s="591">
        <f>+D15+D16+D17</f>
        <v>0</v>
      </c>
    </row>
    <row r="15" spans="1:4" ht="15.75" customHeight="1" x14ac:dyDescent="0.25">
      <c r="A15" s="587" t="s">
        <v>656</v>
      </c>
      <c r="B15" s="243" t="s">
        <v>16</v>
      </c>
      <c r="C15" s="244"/>
      <c r="D15" s="245"/>
    </row>
    <row r="16" spans="1:4" ht="15.75" customHeight="1" x14ac:dyDescent="0.25">
      <c r="A16" s="250" t="s">
        <v>657</v>
      </c>
      <c r="B16" s="247" t="s">
        <v>17</v>
      </c>
      <c r="C16" s="248"/>
      <c r="D16" s="249"/>
    </row>
    <row r="17" spans="1:4" ht="15.75" customHeight="1" thickBot="1" x14ac:dyDescent="0.3">
      <c r="A17" s="251" t="s">
        <v>658</v>
      </c>
      <c r="B17" s="252" t="s">
        <v>18</v>
      </c>
      <c r="C17" s="253"/>
      <c r="D17" s="254"/>
    </row>
    <row r="18" spans="1:4" ht="15.75" customHeight="1" thickBot="1" x14ac:dyDescent="0.3">
      <c r="A18" s="588" t="s">
        <v>664</v>
      </c>
      <c r="B18" s="589" t="s">
        <v>19</v>
      </c>
      <c r="C18" s="590"/>
      <c r="D18" s="591">
        <f>+D19+D20+D21</f>
        <v>0</v>
      </c>
    </row>
    <row r="19" spans="1:4" ht="15.75" customHeight="1" x14ac:dyDescent="0.25">
      <c r="A19" s="587" t="s">
        <v>659</v>
      </c>
      <c r="B19" s="243" t="s">
        <v>20</v>
      </c>
      <c r="C19" s="244"/>
      <c r="D19" s="245"/>
    </row>
    <row r="20" spans="1:4" ht="15.75" customHeight="1" x14ac:dyDescent="0.25">
      <c r="A20" s="250" t="s">
        <v>660</v>
      </c>
      <c r="B20" s="247" t="s">
        <v>21</v>
      </c>
      <c r="C20" s="248"/>
      <c r="D20" s="249"/>
    </row>
    <row r="21" spans="1:4" ht="15.75" customHeight="1" x14ac:dyDescent="0.25">
      <c r="A21" s="250" t="s">
        <v>661</v>
      </c>
      <c r="B21" s="247" t="s">
        <v>22</v>
      </c>
      <c r="C21" s="248"/>
      <c r="D21" s="249"/>
    </row>
    <row r="22" spans="1:4" ht="15.75" customHeight="1" x14ac:dyDescent="0.25">
      <c r="A22" s="250" t="s">
        <v>662</v>
      </c>
      <c r="B22" s="247" t="s">
        <v>23</v>
      </c>
      <c r="C22" s="248"/>
      <c r="D22" s="249"/>
    </row>
    <row r="23" spans="1:4" ht="15.75" customHeight="1" x14ac:dyDescent="0.25">
      <c r="A23" s="250"/>
      <c r="B23" s="247" t="s">
        <v>24</v>
      </c>
      <c r="C23" s="248"/>
      <c r="D23" s="249"/>
    </row>
    <row r="24" spans="1:4" ht="15.75" customHeight="1" x14ac:dyDescent="0.25">
      <c r="A24" s="250"/>
      <c r="B24" s="247" t="s">
        <v>25</v>
      </c>
      <c r="C24" s="248"/>
      <c r="D24" s="249"/>
    </row>
    <row r="25" spans="1:4" ht="15.75" customHeight="1" x14ac:dyDescent="0.25">
      <c r="A25" s="250"/>
      <c r="B25" s="247" t="s">
        <v>26</v>
      </c>
      <c r="C25" s="248"/>
      <c r="D25" s="249"/>
    </row>
    <row r="26" spans="1:4" ht="15.75" customHeight="1" x14ac:dyDescent="0.25">
      <c r="A26" s="250"/>
      <c r="B26" s="247" t="s">
        <v>27</v>
      </c>
      <c r="C26" s="248"/>
      <c r="D26" s="249"/>
    </row>
    <row r="27" spans="1:4" ht="15.75" customHeight="1" x14ac:dyDescent="0.25">
      <c r="A27" s="250"/>
      <c r="B27" s="247" t="s">
        <v>28</v>
      </c>
      <c r="C27" s="248"/>
      <c r="D27" s="249"/>
    </row>
    <row r="28" spans="1:4" ht="15.75" customHeight="1" x14ac:dyDescent="0.25">
      <c r="A28" s="250"/>
      <c r="B28" s="247" t="s">
        <v>29</v>
      </c>
      <c r="C28" s="248"/>
      <c r="D28" s="249"/>
    </row>
    <row r="29" spans="1:4" ht="15.75" customHeight="1" x14ac:dyDescent="0.25">
      <c r="A29" s="250"/>
      <c r="B29" s="247" t="s">
        <v>30</v>
      </c>
      <c r="C29" s="248"/>
      <c r="D29" s="249"/>
    </row>
    <row r="30" spans="1:4" ht="15.75" customHeight="1" x14ac:dyDescent="0.25">
      <c r="A30" s="250"/>
      <c r="B30" s="247" t="s">
        <v>31</v>
      </c>
      <c r="C30" s="248"/>
      <c r="D30" s="249"/>
    </row>
    <row r="31" spans="1:4" ht="15.75" customHeight="1" x14ac:dyDescent="0.25">
      <c r="A31" s="250"/>
      <c r="B31" s="247" t="s">
        <v>32</v>
      </c>
      <c r="C31" s="248"/>
      <c r="D31" s="249"/>
    </row>
    <row r="32" spans="1:4" ht="15.75" customHeight="1" x14ac:dyDescent="0.25">
      <c r="A32" s="250"/>
      <c r="B32" s="247" t="s">
        <v>33</v>
      </c>
      <c r="C32" s="248"/>
      <c r="D32" s="249"/>
    </row>
    <row r="33" spans="1:6" ht="15.75" customHeight="1" x14ac:dyDescent="0.25">
      <c r="A33" s="250"/>
      <c r="B33" s="247" t="s">
        <v>34</v>
      </c>
      <c r="C33" s="248"/>
      <c r="D33" s="249"/>
    </row>
    <row r="34" spans="1:6" ht="15.75" customHeight="1" x14ac:dyDescent="0.25">
      <c r="A34" s="250"/>
      <c r="B34" s="247" t="s">
        <v>89</v>
      </c>
      <c r="C34" s="248"/>
      <c r="D34" s="249"/>
    </row>
    <row r="35" spans="1:6" ht="15.75" customHeight="1" x14ac:dyDescent="0.25">
      <c r="A35" s="250"/>
      <c r="B35" s="247" t="s">
        <v>184</v>
      </c>
      <c r="C35" s="248"/>
      <c r="D35" s="249"/>
    </row>
    <row r="36" spans="1:6" ht="15.75" customHeight="1" x14ac:dyDescent="0.25">
      <c r="A36" s="250"/>
      <c r="B36" s="247" t="s">
        <v>241</v>
      </c>
      <c r="C36" s="248"/>
      <c r="D36" s="249"/>
    </row>
    <row r="37" spans="1:6" ht="15.75" customHeight="1" thickBot="1" x14ac:dyDescent="0.3">
      <c r="A37" s="251"/>
      <c r="B37" s="252" t="s">
        <v>242</v>
      </c>
      <c r="C37" s="253"/>
      <c r="D37" s="254"/>
    </row>
    <row r="38" spans="1:6" ht="15.75" customHeight="1" thickBot="1" x14ac:dyDescent="0.3">
      <c r="A38" s="731" t="s">
        <v>663</v>
      </c>
      <c r="B38" s="732"/>
      <c r="C38" s="255"/>
      <c r="D38" s="591">
        <f>+D5+D6+D7+D8+D9+D14+D18+D22+D23+D24+D25+D26+D27+D28+D29+D30+D31+D32+D33+D34+D35+D36+D37</f>
        <v>0</v>
      </c>
      <c r="F38" s="256"/>
    </row>
    <row r="39" spans="1:6" x14ac:dyDescent="0.25">
      <c r="A39" s="592" t="s">
        <v>665</v>
      </c>
    </row>
    <row r="40" spans="1:6" x14ac:dyDescent="0.25">
      <c r="A40" s="220"/>
      <c r="B40" s="221"/>
      <c r="C40" s="733"/>
      <c r="D40" s="733"/>
    </row>
    <row r="41" spans="1:6" x14ac:dyDescent="0.25">
      <c r="A41" s="220"/>
      <c r="B41" s="221"/>
      <c r="C41" s="222"/>
      <c r="D41" s="222"/>
    </row>
    <row r="42" spans="1:6" x14ac:dyDescent="0.25">
      <c r="A42" s="221"/>
      <c r="B42" s="221"/>
      <c r="C42" s="733"/>
      <c r="D42" s="733"/>
    </row>
    <row r="43" spans="1:6" x14ac:dyDescent="0.25">
      <c r="A43" s="237"/>
      <c r="B43" s="237"/>
    </row>
    <row r="44" spans="1:6" x14ac:dyDescent="0.25">
      <c r="A44" s="237"/>
      <c r="B44" s="237"/>
      <c r="C44" s="237"/>
    </row>
  </sheetData>
  <mergeCells count="4">
    <mergeCell ref="A1:D1"/>
    <mergeCell ref="A38:B38"/>
    <mergeCell ref="C40:D40"/>
    <mergeCell ref="C42:D42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3" orientation="portrait" r:id="rId1"/>
  <headerFooter alignWithMargins="0">
    <oddHeader>&amp;L&amp;"Times New Roman,Félkövér dőlt"......................Önkormányzat&amp;R&amp;"Times New Roman,Félkövér dőlt"7.3. tájékoztató tábla a ……/2016. (……)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8"/>
  <sheetViews>
    <sheetView zoomScaleNormal="100" workbookViewId="0">
      <selection activeCell="I16" sqref="I16"/>
    </sheetView>
  </sheetViews>
  <sheetFormatPr defaultColWidth="12" defaultRowHeight="15.75" x14ac:dyDescent="0.25"/>
  <cols>
    <col min="1" max="1" width="56.1640625" style="216" customWidth="1"/>
    <col min="2" max="2" width="6.83203125" style="216" customWidth="1"/>
    <col min="3" max="3" width="17.1640625" style="216" customWidth="1"/>
    <col min="4" max="4" width="19.1640625" style="216" customWidth="1"/>
    <col min="5" max="16384" width="12" style="216"/>
  </cols>
  <sheetData>
    <row r="1" spans="1:4" ht="48.75" customHeight="1" x14ac:dyDescent="0.25">
      <c r="A1" s="734" t="str">
        <f>+CONCATENATE("VAGYONKIMUTATÁS",CHAR(10),"a függő követelésekről éa kötelezettségekről, a biztos (jövőbeni) követelésekről",CHAR(10),LEFT(ÖSSZEFÜGGÉSEK!A4,4),".")</f>
        <v>VAGYONKIMUTATÁS
a függő követelésekről éa kötelezettségekről, a biztos (jövőbeni) követelésekről
2015.</v>
      </c>
      <c r="B1" s="735"/>
      <c r="C1" s="735"/>
      <c r="D1" s="735"/>
    </row>
    <row r="2" spans="1:4" ht="16.5" thickBot="1" x14ac:dyDescent="0.3"/>
    <row r="3" spans="1:4" ht="64.5" thickBot="1" x14ac:dyDescent="0.3">
      <c r="A3" s="593" t="s">
        <v>50</v>
      </c>
      <c r="B3" s="332" t="s">
        <v>245</v>
      </c>
      <c r="C3" s="594" t="s">
        <v>666</v>
      </c>
      <c r="D3" s="595" t="s">
        <v>292</v>
      </c>
    </row>
    <row r="4" spans="1:4" ht="16.5" thickBot="1" x14ac:dyDescent="0.3">
      <c r="A4" s="257" t="s">
        <v>413</v>
      </c>
      <c r="B4" s="258" t="s">
        <v>414</v>
      </c>
      <c r="C4" s="258" t="s">
        <v>415</v>
      </c>
      <c r="D4" s="259" t="s">
        <v>416</v>
      </c>
    </row>
    <row r="5" spans="1:4" ht="15.75" customHeight="1" x14ac:dyDescent="0.25">
      <c r="A5" s="246" t="s">
        <v>667</v>
      </c>
      <c r="B5" s="243" t="s">
        <v>6</v>
      </c>
      <c r="C5" s="244"/>
      <c r="D5" s="245"/>
    </row>
    <row r="6" spans="1:4" ht="15.75" customHeight="1" x14ac:dyDescent="0.25">
      <c r="A6" s="246" t="s">
        <v>668</v>
      </c>
      <c r="B6" s="247" t="s">
        <v>7</v>
      </c>
      <c r="C6" s="248"/>
      <c r="D6" s="249"/>
    </row>
    <row r="7" spans="1:4" ht="15.75" customHeight="1" thickBot="1" x14ac:dyDescent="0.3">
      <c r="A7" s="596" t="s">
        <v>669</v>
      </c>
      <c r="B7" s="252" t="s">
        <v>8</v>
      </c>
      <c r="C7" s="253"/>
      <c r="D7" s="254"/>
    </row>
    <row r="8" spans="1:4" ht="15.75" customHeight="1" thickBot="1" x14ac:dyDescent="0.3">
      <c r="A8" s="588" t="s">
        <v>670</v>
      </c>
      <c r="B8" s="589" t="s">
        <v>9</v>
      </c>
      <c r="C8" s="590"/>
      <c r="D8" s="591">
        <f>+D5+D6+D7</f>
        <v>0</v>
      </c>
    </row>
    <row r="9" spans="1:4" ht="15.75" customHeight="1" x14ac:dyDescent="0.25">
      <c r="A9" s="242" t="s">
        <v>671</v>
      </c>
      <c r="B9" s="243" t="s">
        <v>10</v>
      </c>
      <c r="C9" s="244"/>
      <c r="D9" s="245"/>
    </row>
    <row r="10" spans="1:4" ht="15.75" customHeight="1" x14ac:dyDescent="0.25">
      <c r="A10" s="246" t="s">
        <v>672</v>
      </c>
      <c r="B10" s="247" t="s">
        <v>11</v>
      </c>
      <c r="C10" s="248"/>
      <c r="D10" s="249"/>
    </row>
    <row r="11" spans="1:4" ht="15.75" customHeight="1" x14ac:dyDescent="0.25">
      <c r="A11" s="246" t="s">
        <v>673</v>
      </c>
      <c r="B11" s="247" t="s">
        <v>12</v>
      </c>
      <c r="C11" s="248"/>
      <c r="D11" s="249"/>
    </row>
    <row r="12" spans="1:4" ht="15.75" customHeight="1" x14ac:dyDescent="0.25">
      <c r="A12" s="246" t="s">
        <v>674</v>
      </c>
      <c r="B12" s="247" t="s">
        <v>13</v>
      </c>
      <c r="C12" s="248"/>
      <c r="D12" s="249"/>
    </row>
    <row r="13" spans="1:4" ht="15.75" customHeight="1" thickBot="1" x14ac:dyDescent="0.3">
      <c r="A13" s="596" t="s">
        <v>675</v>
      </c>
      <c r="B13" s="252" t="s">
        <v>14</v>
      </c>
      <c r="C13" s="253"/>
      <c r="D13" s="254"/>
    </row>
    <row r="14" spans="1:4" ht="15.75" customHeight="1" thickBot="1" x14ac:dyDescent="0.3">
      <c r="A14" s="588" t="s">
        <v>676</v>
      </c>
      <c r="B14" s="589" t="s">
        <v>15</v>
      </c>
      <c r="C14" s="597"/>
      <c r="D14" s="591">
        <f>+D9+D10+D11+D12+D13</f>
        <v>0</v>
      </c>
    </row>
    <row r="15" spans="1:4" ht="15.75" customHeight="1" x14ac:dyDescent="0.25">
      <c r="A15" s="242"/>
      <c r="B15" s="243" t="s">
        <v>16</v>
      </c>
      <c r="C15" s="244"/>
      <c r="D15" s="245"/>
    </row>
    <row r="16" spans="1:4" ht="15.75" customHeight="1" x14ac:dyDescent="0.25">
      <c r="A16" s="246"/>
      <c r="B16" s="247" t="s">
        <v>17</v>
      </c>
      <c r="C16" s="248"/>
      <c r="D16" s="249"/>
    </row>
    <row r="17" spans="1:4" ht="15.75" customHeight="1" x14ac:dyDescent="0.25">
      <c r="A17" s="246"/>
      <c r="B17" s="247" t="s">
        <v>18</v>
      </c>
      <c r="C17" s="248"/>
      <c r="D17" s="249"/>
    </row>
    <row r="18" spans="1:4" ht="15.75" customHeight="1" x14ac:dyDescent="0.25">
      <c r="A18" s="246"/>
      <c r="B18" s="247" t="s">
        <v>19</v>
      </c>
      <c r="C18" s="248"/>
      <c r="D18" s="249"/>
    </row>
    <row r="19" spans="1:4" ht="15.75" customHeight="1" x14ac:dyDescent="0.25">
      <c r="A19" s="246"/>
      <c r="B19" s="247" t="s">
        <v>20</v>
      </c>
      <c r="C19" s="248"/>
      <c r="D19" s="249"/>
    </row>
    <row r="20" spans="1:4" ht="15.75" customHeight="1" x14ac:dyDescent="0.25">
      <c r="A20" s="246"/>
      <c r="B20" s="247" t="s">
        <v>21</v>
      </c>
      <c r="C20" s="248"/>
      <c r="D20" s="249"/>
    </row>
    <row r="21" spans="1:4" ht="15.75" customHeight="1" x14ac:dyDescent="0.25">
      <c r="A21" s="246"/>
      <c r="B21" s="247" t="s">
        <v>22</v>
      </c>
      <c r="C21" s="248"/>
      <c r="D21" s="249"/>
    </row>
    <row r="22" spans="1:4" ht="15.75" customHeight="1" x14ac:dyDescent="0.25">
      <c r="A22" s="246"/>
      <c r="B22" s="247" t="s">
        <v>23</v>
      </c>
      <c r="C22" s="248"/>
      <c r="D22" s="249"/>
    </row>
    <row r="23" spans="1:4" ht="15.75" customHeight="1" x14ac:dyDescent="0.25">
      <c r="A23" s="246"/>
      <c r="B23" s="247" t="s">
        <v>24</v>
      </c>
      <c r="C23" s="248"/>
      <c r="D23" s="249"/>
    </row>
    <row r="24" spans="1:4" ht="15.75" customHeight="1" x14ac:dyDescent="0.25">
      <c r="A24" s="246"/>
      <c r="B24" s="247" t="s">
        <v>25</v>
      </c>
      <c r="C24" s="248"/>
      <c r="D24" s="249"/>
    </row>
    <row r="25" spans="1:4" ht="15.75" customHeight="1" x14ac:dyDescent="0.25">
      <c r="A25" s="246"/>
      <c r="B25" s="247" t="s">
        <v>26</v>
      </c>
      <c r="C25" s="248"/>
      <c r="D25" s="249"/>
    </row>
    <row r="26" spans="1:4" ht="15.75" customHeight="1" x14ac:dyDescent="0.25">
      <c r="A26" s="246"/>
      <c r="B26" s="247" t="s">
        <v>27</v>
      </c>
      <c r="C26" s="248"/>
      <c r="D26" s="249"/>
    </row>
    <row r="27" spans="1:4" ht="15.75" customHeight="1" x14ac:dyDescent="0.25">
      <c r="A27" s="246"/>
      <c r="B27" s="247" t="s">
        <v>28</v>
      </c>
      <c r="C27" s="248"/>
      <c r="D27" s="249"/>
    </row>
    <row r="28" spans="1:4" ht="15.75" customHeight="1" x14ac:dyDescent="0.25">
      <c r="A28" s="246"/>
      <c r="B28" s="247" t="s">
        <v>29</v>
      </c>
      <c r="C28" s="248"/>
      <c r="D28" s="249"/>
    </row>
    <row r="29" spans="1:4" ht="15.75" customHeight="1" x14ac:dyDescent="0.25">
      <c r="A29" s="246"/>
      <c r="B29" s="247" t="s">
        <v>30</v>
      </c>
      <c r="C29" s="248"/>
      <c r="D29" s="249"/>
    </row>
    <row r="30" spans="1:4" ht="15.75" customHeight="1" x14ac:dyDescent="0.25">
      <c r="A30" s="246"/>
      <c r="B30" s="247" t="s">
        <v>31</v>
      </c>
      <c r="C30" s="248"/>
      <c r="D30" s="249"/>
    </row>
    <row r="31" spans="1:4" ht="15.75" customHeight="1" x14ac:dyDescent="0.25">
      <c r="A31" s="246"/>
      <c r="B31" s="247" t="s">
        <v>32</v>
      </c>
      <c r="C31" s="248"/>
      <c r="D31" s="249"/>
    </row>
    <row r="32" spans="1:4" ht="15.75" customHeight="1" x14ac:dyDescent="0.25">
      <c r="A32" s="246"/>
      <c r="B32" s="247" t="s">
        <v>33</v>
      </c>
      <c r="C32" s="248"/>
      <c r="D32" s="249"/>
    </row>
    <row r="33" spans="1:6" ht="15.75" customHeight="1" x14ac:dyDescent="0.25">
      <c r="A33" s="246"/>
      <c r="B33" s="247" t="s">
        <v>34</v>
      </c>
      <c r="C33" s="248"/>
      <c r="D33" s="249"/>
    </row>
    <row r="34" spans="1:6" ht="15.75" customHeight="1" x14ac:dyDescent="0.25">
      <c r="A34" s="246"/>
      <c r="B34" s="247" t="s">
        <v>89</v>
      </c>
      <c r="C34" s="248"/>
      <c r="D34" s="249"/>
    </row>
    <row r="35" spans="1:6" ht="15.75" customHeight="1" x14ac:dyDescent="0.25">
      <c r="A35" s="246"/>
      <c r="B35" s="247" t="s">
        <v>184</v>
      </c>
      <c r="C35" s="248"/>
      <c r="D35" s="249"/>
    </row>
    <row r="36" spans="1:6" ht="15.75" customHeight="1" x14ac:dyDescent="0.25">
      <c r="A36" s="246"/>
      <c r="B36" s="247" t="s">
        <v>241</v>
      </c>
      <c r="C36" s="248"/>
      <c r="D36" s="249"/>
    </row>
    <row r="37" spans="1:6" ht="15.75" customHeight="1" thickBot="1" x14ac:dyDescent="0.3">
      <c r="A37" s="260"/>
      <c r="B37" s="261" t="s">
        <v>242</v>
      </c>
      <c r="C37" s="262"/>
      <c r="D37" s="263"/>
    </row>
    <row r="38" spans="1:6" ht="15.75" customHeight="1" thickBot="1" x14ac:dyDescent="0.3">
      <c r="A38" s="736" t="s">
        <v>677</v>
      </c>
      <c r="B38" s="737"/>
      <c r="C38" s="255"/>
      <c r="D38" s="591">
        <f>+D8+D14+SUM(D15:D37)</f>
        <v>0</v>
      </c>
      <c r="F38" s="264"/>
    </row>
  </sheetData>
  <mergeCells count="2">
    <mergeCell ref="A1:D1"/>
    <mergeCell ref="A38:B38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r:id="rId1"/>
  <headerFooter alignWithMargins="0">
    <oddHeader>&amp;L&amp;"Times New Roman,Félkövér dőlt"......................Önkormányzat&amp;R&amp;"Times New Roman,Félkövér dőlt"7.4. tájékoztató tábla a ……/2016. (……) önkormányzati rendelethez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3"/>
  <sheetViews>
    <sheetView zoomScaleNormal="100" workbookViewId="0">
      <selection activeCell="I29" sqref="I29"/>
    </sheetView>
  </sheetViews>
  <sheetFormatPr defaultRowHeight="12.75" x14ac:dyDescent="0.2"/>
  <cols>
    <col min="1" max="1" width="9.33203125" style="292"/>
    <col min="2" max="2" width="58.33203125" style="292" customWidth="1"/>
    <col min="3" max="5" width="25" style="292" customWidth="1"/>
    <col min="6" max="6" width="5.5" style="292" customWidth="1"/>
    <col min="7" max="16384" width="9.33203125" style="292"/>
  </cols>
  <sheetData>
    <row r="1" spans="1:6" x14ac:dyDescent="0.2">
      <c r="A1" s="293"/>
      <c r="F1" s="741" t="str">
        <f>+CONCATENATE("8. tájékoztató tábla a ......../",LEFT(ÖSSZEFÜGGÉSEK!A4,4)+1,". (........) önkormányzati rendelethez")</f>
        <v>8. tájékoztató tábla a ......../2016. (........) önkormányzati rendelethez</v>
      </c>
    </row>
    <row r="2" spans="1:6" ht="33" customHeight="1" x14ac:dyDescent="0.2">
      <c r="A2" s="738" t="str">
        <f>+CONCATENATE("A ………Önkormányzat tulajdonában álló gazdálkodó szervezetek működéséből származó",CHAR(10),"kötelezettségek és részesedések alakulása a ",LEFT(ÖSSZEFÜGGÉSEK!A4,4),". évben")</f>
        <v>A ………Önkormányzat tulajdonában álló gazdálkodó szervezetek működéséből származó
kötelezettségek és részesedések alakulása a 2015. évben</v>
      </c>
      <c r="B2" s="738"/>
      <c r="C2" s="738"/>
      <c r="D2" s="738"/>
      <c r="E2" s="738"/>
      <c r="F2" s="741"/>
    </row>
    <row r="3" spans="1:6" ht="16.5" thickBot="1" x14ac:dyDescent="0.3">
      <c r="A3" s="294"/>
      <c r="F3" s="741"/>
    </row>
    <row r="4" spans="1:6" ht="79.5" thickBot="1" x14ac:dyDescent="0.25">
      <c r="A4" s="295" t="s">
        <v>245</v>
      </c>
      <c r="B4" s="296" t="s">
        <v>293</v>
      </c>
      <c r="C4" s="296" t="s">
        <v>294</v>
      </c>
      <c r="D4" s="296" t="s">
        <v>295</v>
      </c>
      <c r="E4" s="297" t="s">
        <v>296</v>
      </c>
      <c r="F4" s="741"/>
    </row>
    <row r="5" spans="1:6" ht="15.75" x14ac:dyDescent="0.2">
      <c r="A5" s="298" t="s">
        <v>6</v>
      </c>
      <c r="B5" s="302"/>
      <c r="C5" s="305"/>
      <c r="D5" s="308"/>
      <c r="E5" s="312"/>
      <c r="F5" s="741"/>
    </row>
    <row r="6" spans="1:6" ht="15.75" x14ac:dyDescent="0.2">
      <c r="A6" s="299" t="s">
        <v>7</v>
      </c>
      <c r="B6" s="303"/>
      <c r="C6" s="306"/>
      <c r="D6" s="309"/>
      <c r="E6" s="313"/>
      <c r="F6" s="741"/>
    </row>
    <row r="7" spans="1:6" ht="15.75" x14ac:dyDescent="0.2">
      <c r="A7" s="299" t="s">
        <v>8</v>
      </c>
      <c r="B7" s="303"/>
      <c r="C7" s="306"/>
      <c r="D7" s="309"/>
      <c r="E7" s="313"/>
      <c r="F7" s="741"/>
    </row>
    <row r="8" spans="1:6" ht="15.75" x14ac:dyDescent="0.2">
      <c r="A8" s="299" t="s">
        <v>9</v>
      </c>
      <c r="B8" s="303"/>
      <c r="C8" s="306"/>
      <c r="D8" s="309"/>
      <c r="E8" s="313"/>
      <c r="F8" s="741"/>
    </row>
    <row r="9" spans="1:6" ht="15.75" x14ac:dyDescent="0.2">
      <c r="A9" s="299" t="s">
        <v>10</v>
      </c>
      <c r="B9" s="303"/>
      <c r="C9" s="306"/>
      <c r="D9" s="309"/>
      <c r="E9" s="313"/>
      <c r="F9" s="741"/>
    </row>
    <row r="10" spans="1:6" ht="15.75" x14ac:dyDescent="0.2">
      <c r="A10" s="299" t="s">
        <v>11</v>
      </c>
      <c r="B10" s="303"/>
      <c r="C10" s="306"/>
      <c r="D10" s="309"/>
      <c r="E10" s="313"/>
      <c r="F10" s="741"/>
    </row>
    <row r="11" spans="1:6" ht="15.75" x14ac:dyDescent="0.2">
      <c r="A11" s="299" t="s">
        <v>12</v>
      </c>
      <c r="B11" s="303"/>
      <c r="C11" s="306"/>
      <c r="D11" s="309"/>
      <c r="E11" s="313"/>
      <c r="F11" s="741"/>
    </row>
    <row r="12" spans="1:6" ht="15.75" x14ac:dyDescent="0.2">
      <c r="A12" s="299" t="s">
        <v>13</v>
      </c>
      <c r="B12" s="303"/>
      <c r="C12" s="306"/>
      <c r="D12" s="309"/>
      <c r="E12" s="313"/>
      <c r="F12" s="741"/>
    </row>
    <row r="13" spans="1:6" ht="15.75" x14ac:dyDescent="0.2">
      <c r="A13" s="299" t="s">
        <v>14</v>
      </c>
      <c r="B13" s="303"/>
      <c r="C13" s="306"/>
      <c r="D13" s="309"/>
      <c r="E13" s="313"/>
      <c r="F13" s="741"/>
    </row>
    <row r="14" spans="1:6" ht="15.75" x14ac:dyDescent="0.2">
      <c r="A14" s="299" t="s">
        <v>15</v>
      </c>
      <c r="B14" s="303"/>
      <c r="C14" s="306"/>
      <c r="D14" s="309"/>
      <c r="E14" s="313"/>
      <c r="F14" s="741"/>
    </row>
    <row r="15" spans="1:6" ht="15.75" x14ac:dyDescent="0.2">
      <c r="A15" s="299" t="s">
        <v>16</v>
      </c>
      <c r="B15" s="303"/>
      <c r="C15" s="306"/>
      <c r="D15" s="309"/>
      <c r="E15" s="313"/>
      <c r="F15" s="741"/>
    </row>
    <row r="16" spans="1:6" ht="15.75" x14ac:dyDescent="0.2">
      <c r="A16" s="299" t="s">
        <v>17</v>
      </c>
      <c r="B16" s="303"/>
      <c r="C16" s="306"/>
      <c r="D16" s="309"/>
      <c r="E16" s="313"/>
      <c r="F16" s="741"/>
    </row>
    <row r="17" spans="1:6" ht="15.75" x14ac:dyDescent="0.2">
      <c r="A17" s="299" t="s">
        <v>18</v>
      </c>
      <c r="B17" s="303"/>
      <c r="C17" s="306"/>
      <c r="D17" s="309"/>
      <c r="E17" s="313"/>
      <c r="F17" s="741"/>
    </row>
    <row r="18" spans="1:6" ht="15.75" x14ac:dyDescent="0.2">
      <c r="A18" s="299" t="s">
        <v>19</v>
      </c>
      <c r="B18" s="303"/>
      <c r="C18" s="306"/>
      <c r="D18" s="309"/>
      <c r="E18" s="313"/>
      <c r="F18" s="741"/>
    </row>
    <row r="19" spans="1:6" ht="15.75" x14ac:dyDescent="0.2">
      <c r="A19" s="299" t="s">
        <v>20</v>
      </c>
      <c r="B19" s="303"/>
      <c r="C19" s="306"/>
      <c r="D19" s="309"/>
      <c r="E19" s="313"/>
      <c r="F19" s="741"/>
    </row>
    <row r="20" spans="1:6" ht="15.75" x14ac:dyDescent="0.2">
      <c r="A20" s="299" t="s">
        <v>21</v>
      </c>
      <c r="B20" s="303"/>
      <c r="C20" s="306"/>
      <c r="D20" s="309"/>
      <c r="E20" s="313"/>
      <c r="F20" s="741"/>
    </row>
    <row r="21" spans="1:6" ht="16.5" thickBot="1" x14ac:dyDescent="0.25">
      <c r="A21" s="300" t="s">
        <v>22</v>
      </c>
      <c r="B21" s="304"/>
      <c r="C21" s="307"/>
      <c r="D21" s="310"/>
      <c r="E21" s="314"/>
      <c r="F21" s="741"/>
    </row>
    <row r="22" spans="1:6" ht="16.5" thickBot="1" x14ac:dyDescent="0.3">
      <c r="A22" s="739" t="s">
        <v>297</v>
      </c>
      <c r="B22" s="740"/>
      <c r="C22" s="301"/>
      <c r="D22" s="311" t="str">
        <f>IF(SUM(D5:D21)=0,"",SUM(D5:D21))</f>
        <v/>
      </c>
      <c r="E22" s="315" t="str">
        <f>IF(SUM(E5:E21)=0,"",SUM(E5:E21))</f>
        <v/>
      </c>
      <c r="F22" s="741"/>
    </row>
    <row r="23" spans="1:6" ht="15.75" x14ac:dyDescent="0.25">
      <c r="A23" s="294"/>
    </row>
  </sheetData>
  <mergeCells count="3">
    <mergeCell ref="A2:E2"/>
    <mergeCell ref="A22:B22"/>
    <mergeCell ref="F1:F2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1"/>
  <sheetViews>
    <sheetView view="pageLayout" topLeftCell="A13" zoomScaleNormal="130" zoomScaleSheetLayoutView="100" workbookViewId="0">
      <selection activeCell="E10" sqref="E10"/>
    </sheetView>
  </sheetViews>
  <sheetFormatPr defaultRowHeight="15.75" x14ac:dyDescent="0.25"/>
  <cols>
    <col min="1" max="1" width="9.5" style="386" customWidth="1"/>
    <col min="2" max="2" width="60.83203125" style="386" customWidth="1"/>
    <col min="3" max="5" width="15.83203125" style="387" customWidth="1"/>
    <col min="6" max="16384" width="9.33203125" style="397"/>
  </cols>
  <sheetData>
    <row r="1" spans="1:5" ht="15.95" customHeight="1" x14ac:dyDescent="0.25">
      <c r="A1" s="605" t="s">
        <v>3</v>
      </c>
      <c r="B1" s="605"/>
      <c r="C1" s="605"/>
      <c r="D1" s="605"/>
      <c r="E1" s="605"/>
    </row>
    <row r="2" spans="1:5" ht="15.95" customHeight="1" thickBot="1" x14ac:dyDescent="0.3">
      <c r="A2" s="45" t="s">
        <v>109</v>
      </c>
      <c r="B2" s="45"/>
      <c r="C2" s="384"/>
      <c r="D2" s="384"/>
      <c r="E2" s="384" t="s">
        <v>153</v>
      </c>
    </row>
    <row r="3" spans="1:5" ht="15.95" customHeight="1" x14ac:dyDescent="0.25">
      <c r="A3" s="606" t="s">
        <v>57</v>
      </c>
      <c r="B3" s="608" t="s">
        <v>5</v>
      </c>
      <c r="C3" s="610" t="str">
        <f>+'1.1.sz.mell.'!C3:E3</f>
        <v>2015. évi</v>
      </c>
      <c r="D3" s="610"/>
      <c r="E3" s="611"/>
    </row>
    <row r="4" spans="1:5" ht="38.1" customHeight="1" thickBot="1" x14ac:dyDescent="0.3">
      <c r="A4" s="607"/>
      <c r="B4" s="609"/>
      <c r="C4" s="47" t="s">
        <v>175</v>
      </c>
      <c r="D4" s="47" t="s">
        <v>180</v>
      </c>
      <c r="E4" s="48" t="s">
        <v>181</v>
      </c>
    </row>
    <row r="5" spans="1:5" s="398" customFormat="1" ht="12" customHeight="1" thickBot="1" x14ac:dyDescent="0.25">
      <c r="A5" s="362" t="s">
        <v>413</v>
      </c>
      <c r="B5" s="363" t="s">
        <v>414</v>
      </c>
      <c r="C5" s="363" t="s">
        <v>415</v>
      </c>
      <c r="D5" s="363" t="s">
        <v>416</v>
      </c>
      <c r="E5" s="409" t="s">
        <v>417</v>
      </c>
    </row>
    <row r="6" spans="1:5" s="399" customFormat="1" ht="12" customHeight="1" thickBot="1" x14ac:dyDescent="0.25">
      <c r="A6" s="357" t="s">
        <v>6</v>
      </c>
      <c r="B6" s="358" t="s">
        <v>305</v>
      </c>
      <c r="C6" s="389">
        <f>SUM(C7:C12)</f>
        <v>16449</v>
      </c>
      <c r="D6" s="389">
        <f>SUM(D7:D12)</f>
        <v>33890</v>
      </c>
      <c r="E6" s="372">
        <f>SUM(E7:E12)</f>
        <v>33890</v>
      </c>
    </row>
    <row r="7" spans="1:5" s="399" customFormat="1" ht="12" customHeight="1" x14ac:dyDescent="0.2">
      <c r="A7" s="352" t="s">
        <v>69</v>
      </c>
      <c r="B7" s="400" t="s">
        <v>306</v>
      </c>
      <c r="C7" s="391">
        <v>7752</v>
      </c>
      <c r="D7" s="391">
        <v>7775</v>
      </c>
      <c r="E7" s="374">
        <v>7775</v>
      </c>
    </row>
    <row r="8" spans="1:5" s="399" customFormat="1" ht="12" customHeight="1" x14ac:dyDescent="0.2">
      <c r="A8" s="351" t="s">
        <v>70</v>
      </c>
      <c r="B8" s="401" t="s">
        <v>307</v>
      </c>
      <c r="C8" s="390"/>
      <c r="D8" s="390"/>
      <c r="E8" s="373"/>
    </row>
    <row r="9" spans="1:5" s="399" customFormat="1" ht="12" customHeight="1" x14ac:dyDescent="0.2">
      <c r="A9" s="351" t="s">
        <v>71</v>
      </c>
      <c r="B9" s="401" t="s">
        <v>308</v>
      </c>
      <c r="C9" s="390">
        <v>7497</v>
      </c>
      <c r="D9" s="390">
        <v>5988</v>
      </c>
      <c r="E9" s="373">
        <v>5988</v>
      </c>
    </row>
    <row r="10" spans="1:5" s="399" customFormat="1" ht="12" customHeight="1" x14ac:dyDescent="0.2">
      <c r="A10" s="351" t="s">
        <v>72</v>
      </c>
      <c r="B10" s="401" t="s">
        <v>309</v>
      </c>
      <c r="C10" s="390">
        <v>1200</v>
      </c>
      <c r="D10" s="390">
        <v>1200</v>
      </c>
      <c r="E10" s="373">
        <v>1200</v>
      </c>
    </row>
    <row r="11" spans="1:5" s="399" customFormat="1" ht="12" customHeight="1" x14ac:dyDescent="0.2">
      <c r="A11" s="351" t="s">
        <v>105</v>
      </c>
      <c r="B11" s="401" t="s">
        <v>310</v>
      </c>
      <c r="C11" s="390"/>
      <c r="D11" s="390">
        <v>18927</v>
      </c>
      <c r="E11" s="373">
        <v>18927</v>
      </c>
    </row>
    <row r="12" spans="1:5" s="399" customFormat="1" ht="12" customHeight="1" thickBot="1" x14ac:dyDescent="0.25">
      <c r="A12" s="353" t="s">
        <v>73</v>
      </c>
      <c r="B12" s="402" t="s">
        <v>311</v>
      </c>
      <c r="C12" s="392"/>
      <c r="D12" s="392"/>
      <c r="E12" s="375">
        <v>0</v>
      </c>
    </row>
    <row r="13" spans="1:5" s="399" customFormat="1" ht="12" customHeight="1" thickBot="1" x14ac:dyDescent="0.25">
      <c r="A13" s="357" t="s">
        <v>7</v>
      </c>
      <c r="B13" s="379" t="s">
        <v>312</v>
      </c>
      <c r="C13" s="389">
        <f>SUM(C14:C18)</f>
        <v>23151</v>
      </c>
      <c r="D13" s="389">
        <f>SUM(D14:D18)</f>
        <v>39560</v>
      </c>
      <c r="E13" s="372">
        <f>SUM(E14:E18)</f>
        <v>38113</v>
      </c>
    </row>
    <row r="14" spans="1:5" s="399" customFormat="1" ht="12" customHeight="1" x14ac:dyDescent="0.2">
      <c r="A14" s="352" t="s">
        <v>75</v>
      </c>
      <c r="B14" s="400" t="s">
        <v>313</v>
      </c>
      <c r="C14" s="391"/>
      <c r="D14" s="391"/>
      <c r="E14" s="374"/>
    </row>
    <row r="15" spans="1:5" s="399" customFormat="1" ht="12" customHeight="1" x14ac:dyDescent="0.2">
      <c r="A15" s="351" t="s">
        <v>76</v>
      </c>
      <c r="B15" s="401" t="s">
        <v>314</v>
      </c>
      <c r="C15" s="390"/>
      <c r="D15" s="390"/>
      <c r="E15" s="373"/>
    </row>
    <row r="16" spans="1:5" s="399" customFormat="1" ht="12" customHeight="1" x14ac:dyDescent="0.2">
      <c r="A16" s="351" t="s">
        <v>77</v>
      </c>
      <c r="B16" s="401" t="s">
        <v>315</v>
      </c>
      <c r="C16" s="390"/>
      <c r="D16" s="390"/>
      <c r="E16" s="373"/>
    </row>
    <row r="17" spans="1:5" s="399" customFormat="1" ht="12" customHeight="1" x14ac:dyDescent="0.2">
      <c r="A17" s="351" t="s">
        <v>78</v>
      </c>
      <c r="B17" s="401" t="s">
        <v>316</v>
      </c>
      <c r="C17" s="390"/>
      <c r="D17" s="390"/>
      <c r="E17" s="373"/>
    </row>
    <row r="18" spans="1:5" s="399" customFormat="1" ht="12" customHeight="1" x14ac:dyDescent="0.2">
      <c r="A18" s="351" t="s">
        <v>79</v>
      </c>
      <c r="B18" s="401" t="s">
        <v>317</v>
      </c>
      <c r="C18" s="390">
        <v>23151</v>
      </c>
      <c r="D18" s="390">
        <v>39560</v>
      </c>
      <c r="E18" s="373">
        <v>38113</v>
      </c>
    </row>
    <row r="19" spans="1:5" s="399" customFormat="1" ht="12" customHeight="1" thickBot="1" x14ac:dyDescent="0.25">
      <c r="A19" s="353" t="s">
        <v>86</v>
      </c>
      <c r="B19" s="402" t="s">
        <v>318</v>
      </c>
      <c r="C19" s="392"/>
      <c r="D19" s="392"/>
      <c r="E19" s="375"/>
    </row>
    <row r="20" spans="1:5" s="399" customFormat="1" ht="12" customHeight="1" thickBot="1" x14ac:dyDescent="0.25">
      <c r="A20" s="357" t="s">
        <v>8</v>
      </c>
      <c r="B20" s="358" t="s">
        <v>319</v>
      </c>
      <c r="C20" s="389">
        <f>SUM(C21:C25)</f>
        <v>0</v>
      </c>
      <c r="D20" s="389">
        <f>SUM(D21:D25)</f>
        <v>28221</v>
      </c>
      <c r="E20" s="372">
        <f>SUM(E21:E25)</f>
        <v>28221</v>
      </c>
    </row>
    <row r="21" spans="1:5" s="399" customFormat="1" ht="12" customHeight="1" x14ac:dyDescent="0.2">
      <c r="A21" s="352" t="s">
        <v>58</v>
      </c>
      <c r="B21" s="400" t="s">
        <v>320</v>
      </c>
      <c r="C21" s="391"/>
      <c r="D21" s="391"/>
      <c r="E21" s="374"/>
    </row>
    <row r="22" spans="1:5" s="399" customFormat="1" ht="12" customHeight="1" x14ac:dyDescent="0.2">
      <c r="A22" s="351" t="s">
        <v>59</v>
      </c>
      <c r="B22" s="401" t="s">
        <v>321</v>
      </c>
      <c r="C22" s="390"/>
      <c r="D22" s="390"/>
      <c r="E22" s="373"/>
    </row>
    <row r="23" spans="1:5" s="399" customFormat="1" ht="12" customHeight="1" x14ac:dyDescent="0.2">
      <c r="A23" s="351" t="s">
        <v>60</v>
      </c>
      <c r="B23" s="401" t="s">
        <v>322</v>
      </c>
      <c r="C23" s="390"/>
      <c r="D23" s="390"/>
      <c r="E23" s="373"/>
    </row>
    <row r="24" spans="1:5" s="399" customFormat="1" ht="12" customHeight="1" x14ac:dyDescent="0.2">
      <c r="A24" s="351" t="s">
        <v>61</v>
      </c>
      <c r="B24" s="401" t="s">
        <v>323</v>
      </c>
      <c r="C24" s="390"/>
      <c r="D24" s="390"/>
      <c r="E24" s="373"/>
    </row>
    <row r="25" spans="1:5" s="399" customFormat="1" ht="12" customHeight="1" x14ac:dyDescent="0.2">
      <c r="A25" s="351" t="s">
        <v>119</v>
      </c>
      <c r="B25" s="401" t="s">
        <v>324</v>
      </c>
      <c r="C25" s="390"/>
      <c r="D25" s="390">
        <v>28221</v>
      </c>
      <c r="E25" s="373">
        <v>28221</v>
      </c>
    </row>
    <row r="26" spans="1:5" s="399" customFormat="1" ht="12" customHeight="1" thickBot="1" x14ac:dyDescent="0.25">
      <c r="A26" s="353" t="s">
        <v>120</v>
      </c>
      <c r="B26" s="402" t="s">
        <v>325</v>
      </c>
      <c r="C26" s="392"/>
      <c r="D26" s="392"/>
      <c r="E26" s="375"/>
    </row>
    <row r="27" spans="1:5" s="399" customFormat="1" ht="12" customHeight="1" thickBot="1" x14ac:dyDescent="0.25">
      <c r="A27" s="357" t="s">
        <v>121</v>
      </c>
      <c r="B27" s="358" t="s">
        <v>682</v>
      </c>
      <c r="C27" s="395">
        <f>SUM(C28:C33)</f>
        <v>5422</v>
      </c>
      <c r="D27" s="395">
        <f>SUM(D28:D33)</f>
        <v>5423</v>
      </c>
      <c r="E27" s="408">
        <f>SUM(E28:E33)</f>
        <v>946</v>
      </c>
    </row>
    <row r="28" spans="1:5" s="399" customFormat="1" ht="12" customHeight="1" x14ac:dyDescent="0.2">
      <c r="A28" s="352" t="s">
        <v>326</v>
      </c>
      <c r="B28" s="400" t="s">
        <v>686</v>
      </c>
      <c r="C28" s="391"/>
      <c r="D28" s="391"/>
      <c r="E28" s="374"/>
    </row>
    <row r="29" spans="1:5" s="399" customFormat="1" ht="12" customHeight="1" x14ac:dyDescent="0.2">
      <c r="A29" s="351" t="s">
        <v>327</v>
      </c>
      <c r="B29" s="401" t="s">
        <v>687</v>
      </c>
      <c r="C29" s="390"/>
      <c r="D29" s="390"/>
      <c r="E29" s="373"/>
    </row>
    <row r="30" spans="1:5" s="399" customFormat="1" ht="12" customHeight="1" x14ac:dyDescent="0.2">
      <c r="A30" s="351" t="s">
        <v>328</v>
      </c>
      <c r="B30" s="401" t="s">
        <v>699</v>
      </c>
      <c r="C30" s="390">
        <v>2247</v>
      </c>
      <c r="D30" s="390">
        <v>2247</v>
      </c>
      <c r="E30" s="373">
        <v>197</v>
      </c>
    </row>
    <row r="31" spans="1:5" s="399" customFormat="1" ht="12" customHeight="1" x14ac:dyDescent="0.2">
      <c r="A31" s="351" t="s">
        <v>683</v>
      </c>
      <c r="B31" s="401" t="s">
        <v>689</v>
      </c>
      <c r="C31" s="390"/>
      <c r="D31" s="390"/>
      <c r="E31" s="373"/>
    </row>
    <row r="32" spans="1:5" s="399" customFormat="1" ht="12" customHeight="1" x14ac:dyDescent="0.2">
      <c r="A32" s="351" t="s">
        <v>684</v>
      </c>
      <c r="B32" s="401" t="s">
        <v>329</v>
      </c>
      <c r="C32" s="390">
        <v>2275</v>
      </c>
      <c r="D32" s="390">
        <v>2275</v>
      </c>
      <c r="E32" s="373">
        <v>548</v>
      </c>
    </row>
    <row r="33" spans="1:5" s="399" customFormat="1" ht="12" customHeight="1" thickBot="1" x14ac:dyDescent="0.25">
      <c r="A33" s="353" t="s">
        <v>685</v>
      </c>
      <c r="B33" s="381" t="s">
        <v>330</v>
      </c>
      <c r="C33" s="392">
        <v>900</v>
      </c>
      <c r="D33" s="392">
        <v>901</v>
      </c>
      <c r="E33" s="375">
        <v>201</v>
      </c>
    </row>
    <row r="34" spans="1:5" s="399" customFormat="1" ht="12" customHeight="1" thickBot="1" x14ac:dyDescent="0.25">
      <c r="A34" s="357" t="s">
        <v>10</v>
      </c>
      <c r="B34" s="358" t="s">
        <v>331</v>
      </c>
      <c r="C34" s="389">
        <f>SUM(C35:C44)</f>
        <v>8100</v>
      </c>
      <c r="D34" s="389">
        <f>SUM(D35:D44)</f>
        <v>13956</v>
      </c>
      <c r="E34" s="372">
        <f>SUM(E35:E44)</f>
        <v>10498</v>
      </c>
    </row>
    <row r="35" spans="1:5" s="399" customFormat="1" ht="12" customHeight="1" x14ac:dyDescent="0.2">
      <c r="A35" s="352" t="s">
        <v>62</v>
      </c>
      <c r="B35" s="400" t="s">
        <v>332</v>
      </c>
      <c r="C35" s="391"/>
      <c r="D35" s="391"/>
      <c r="E35" s="374"/>
    </row>
    <row r="36" spans="1:5" s="399" customFormat="1" ht="12" customHeight="1" x14ac:dyDescent="0.2">
      <c r="A36" s="351" t="s">
        <v>63</v>
      </c>
      <c r="B36" s="401" t="s">
        <v>333</v>
      </c>
      <c r="C36" s="390">
        <v>1786</v>
      </c>
      <c r="D36" s="390">
        <v>4911</v>
      </c>
      <c r="E36" s="373">
        <v>2878</v>
      </c>
    </row>
    <row r="37" spans="1:5" s="399" customFormat="1" ht="12" customHeight="1" x14ac:dyDescent="0.2">
      <c r="A37" s="351" t="s">
        <v>64</v>
      </c>
      <c r="B37" s="401" t="s">
        <v>334</v>
      </c>
      <c r="C37" s="390">
        <v>2337</v>
      </c>
      <c r="D37" s="390">
        <v>2740</v>
      </c>
      <c r="E37" s="373">
        <v>2601</v>
      </c>
    </row>
    <row r="38" spans="1:5" s="399" customFormat="1" ht="12" customHeight="1" x14ac:dyDescent="0.2">
      <c r="A38" s="351" t="s">
        <v>123</v>
      </c>
      <c r="B38" s="401" t="s">
        <v>335</v>
      </c>
      <c r="C38" s="390"/>
      <c r="D38" s="390"/>
      <c r="E38" s="373"/>
    </row>
    <row r="39" spans="1:5" s="399" customFormat="1" ht="12" customHeight="1" x14ac:dyDescent="0.2">
      <c r="A39" s="351" t="s">
        <v>124</v>
      </c>
      <c r="B39" s="401" t="s">
        <v>336</v>
      </c>
      <c r="C39" s="390">
        <v>2550</v>
      </c>
      <c r="D39" s="390">
        <v>2550</v>
      </c>
      <c r="E39" s="373">
        <v>1645</v>
      </c>
    </row>
    <row r="40" spans="1:5" s="399" customFormat="1" ht="12" customHeight="1" x14ac:dyDescent="0.2">
      <c r="A40" s="351" t="s">
        <v>125</v>
      </c>
      <c r="B40" s="401" t="s">
        <v>337</v>
      </c>
      <c r="C40" s="390">
        <v>1427</v>
      </c>
      <c r="D40" s="390">
        <v>3755</v>
      </c>
      <c r="E40" s="373">
        <v>3348</v>
      </c>
    </row>
    <row r="41" spans="1:5" s="399" customFormat="1" ht="12" customHeight="1" x14ac:dyDescent="0.2">
      <c r="A41" s="351" t="s">
        <v>126</v>
      </c>
      <c r="B41" s="401" t="s">
        <v>338</v>
      </c>
      <c r="C41" s="390"/>
      <c r="D41" s="390"/>
      <c r="E41" s="373"/>
    </row>
    <row r="42" spans="1:5" s="399" customFormat="1" ht="12" customHeight="1" x14ac:dyDescent="0.2">
      <c r="A42" s="351" t="s">
        <v>127</v>
      </c>
      <c r="B42" s="401" t="s">
        <v>339</v>
      </c>
      <c r="C42" s="390"/>
      <c r="D42" s="390"/>
      <c r="E42" s="373">
        <v>25</v>
      </c>
    </row>
    <row r="43" spans="1:5" s="399" customFormat="1" ht="12" customHeight="1" x14ac:dyDescent="0.2">
      <c r="A43" s="351" t="s">
        <v>340</v>
      </c>
      <c r="B43" s="401" t="s">
        <v>341</v>
      </c>
      <c r="C43" s="393"/>
      <c r="D43" s="393"/>
      <c r="E43" s="376">
        <v>1</v>
      </c>
    </row>
    <row r="44" spans="1:5" s="399" customFormat="1" ht="12" customHeight="1" thickBot="1" x14ac:dyDescent="0.25">
      <c r="A44" s="353" t="s">
        <v>342</v>
      </c>
      <c r="B44" s="402" t="s">
        <v>343</v>
      </c>
      <c r="C44" s="394"/>
      <c r="D44" s="394"/>
      <c r="E44" s="377"/>
    </row>
    <row r="45" spans="1:5" s="399" customFormat="1" ht="12" customHeight="1" thickBot="1" x14ac:dyDescent="0.25">
      <c r="A45" s="357" t="s">
        <v>11</v>
      </c>
      <c r="B45" s="358" t="s">
        <v>344</v>
      </c>
      <c r="C45" s="389">
        <f>SUM(C46:C50)</f>
        <v>0</v>
      </c>
      <c r="D45" s="389">
        <f>SUM(D46:D50)</f>
        <v>0</v>
      </c>
      <c r="E45" s="372">
        <f>SUM(E46:E50)</f>
        <v>0</v>
      </c>
    </row>
    <row r="46" spans="1:5" s="399" customFormat="1" ht="12" customHeight="1" x14ac:dyDescent="0.2">
      <c r="A46" s="352" t="s">
        <v>65</v>
      </c>
      <c r="B46" s="400" t="s">
        <v>345</v>
      </c>
      <c r="C46" s="410"/>
      <c r="D46" s="410"/>
      <c r="E46" s="378"/>
    </row>
    <row r="47" spans="1:5" s="399" customFormat="1" ht="12" customHeight="1" x14ac:dyDescent="0.2">
      <c r="A47" s="351" t="s">
        <v>66</v>
      </c>
      <c r="B47" s="401" t="s">
        <v>346</v>
      </c>
      <c r="C47" s="393"/>
      <c r="D47" s="393"/>
      <c r="E47" s="376"/>
    </row>
    <row r="48" spans="1:5" s="399" customFormat="1" ht="12" customHeight="1" x14ac:dyDescent="0.2">
      <c r="A48" s="351" t="s">
        <v>347</v>
      </c>
      <c r="B48" s="401" t="s">
        <v>348</v>
      </c>
      <c r="C48" s="393"/>
      <c r="D48" s="393"/>
      <c r="E48" s="376"/>
    </row>
    <row r="49" spans="1:5" s="399" customFormat="1" ht="12" customHeight="1" x14ac:dyDescent="0.2">
      <c r="A49" s="351" t="s">
        <v>349</v>
      </c>
      <c r="B49" s="401" t="s">
        <v>350</v>
      </c>
      <c r="C49" s="393"/>
      <c r="D49" s="393"/>
      <c r="E49" s="376"/>
    </row>
    <row r="50" spans="1:5" s="399" customFormat="1" ht="12" customHeight="1" thickBot="1" x14ac:dyDescent="0.25">
      <c r="A50" s="353" t="s">
        <v>351</v>
      </c>
      <c r="B50" s="402" t="s">
        <v>352</v>
      </c>
      <c r="C50" s="394"/>
      <c r="D50" s="394"/>
      <c r="E50" s="377"/>
    </row>
    <row r="51" spans="1:5" s="399" customFormat="1" ht="17.25" customHeight="1" thickBot="1" x14ac:dyDescent="0.25">
      <c r="A51" s="357" t="s">
        <v>128</v>
      </c>
      <c r="B51" s="358" t="s">
        <v>353</v>
      </c>
      <c r="C51" s="389">
        <f>SUM(C52:C54)</f>
        <v>0</v>
      </c>
      <c r="D51" s="389">
        <f>SUM(D52:D54)</f>
        <v>0</v>
      </c>
      <c r="E51" s="372">
        <f>SUM(E52:E54)</f>
        <v>0</v>
      </c>
    </row>
    <row r="52" spans="1:5" s="399" customFormat="1" ht="12" customHeight="1" x14ac:dyDescent="0.2">
      <c r="A52" s="352" t="s">
        <v>67</v>
      </c>
      <c r="B52" s="400" t="s">
        <v>354</v>
      </c>
      <c r="C52" s="391"/>
      <c r="D52" s="391"/>
      <c r="E52" s="374"/>
    </row>
    <row r="53" spans="1:5" s="399" customFormat="1" ht="12" customHeight="1" x14ac:dyDescent="0.2">
      <c r="A53" s="351" t="s">
        <v>68</v>
      </c>
      <c r="B53" s="401" t="s">
        <v>355</v>
      </c>
      <c r="C53" s="390"/>
      <c r="D53" s="390"/>
      <c r="E53" s="373"/>
    </row>
    <row r="54" spans="1:5" s="399" customFormat="1" ht="12" customHeight="1" x14ac:dyDescent="0.2">
      <c r="A54" s="351" t="s">
        <v>356</v>
      </c>
      <c r="B54" s="401" t="s">
        <v>357</v>
      </c>
      <c r="C54" s="390"/>
      <c r="D54" s="390"/>
      <c r="E54" s="373"/>
    </row>
    <row r="55" spans="1:5" s="399" customFormat="1" ht="12" customHeight="1" thickBot="1" x14ac:dyDescent="0.25">
      <c r="A55" s="353" t="s">
        <v>358</v>
      </c>
      <c r="B55" s="402" t="s">
        <v>359</v>
      </c>
      <c r="C55" s="392"/>
      <c r="D55" s="392"/>
      <c r="E55" s="375"/>
    </row>
    <row r="56" spans="1:5" s="399" customFormat="1" ht="12" customHeight="1" thickBot="1" x14ac:dyDescent="0.25">
      <c r="A56" s="357" t="s">
        <v>13</v>
      </c>
      <c r="B56" s="379" t="s">
        <v>360</v>
      </c>
      <c r="C56" s="389">
        <f>SUM(C57:C59)</f>
        <v>0</v>
      </c>
      <c r="D56" s="389">
        <f>SUM(D57:D59)</f>
        <v>0</v>
      </c>
      <c r="E56" s="372">
        <f>SUM(E57:E59)</f>
        <v>0</v>
      </c>
    </row>
    <row r="57" spans="1:5" s="399" customFormat="1" ht="12" customHeight="1" x14ac:dyDescent="0.2">
      <c r="A57" s="352" t="s">
        <v>129</v>
      </c>
      <c r="B57" s="400" t="s">
        <v>361</v>
      </c>
      <c r="C57" s="393"/>
      <c r="D57" s="393"/>
      <c r="E57" s="376"/>
    </row>
    <row r="58" spans="1:5" s="399" customFormat="1" ht="12" customHeight="1" x14ac:dyDescent="0.2">
      <c r="A58" s="351" t="s">
        <v>130</v>
      </c>
      <c r="B58" s="401" t="s">
        <v>362</v>
      </c>
      <c r="C58" s="393"/>
      <c r="D58" s="393"/>
      <c r="E58" s="376"/>
    </row>
    <row r="59" spans="1:5" s="399" customFormat="1" ht="12" customHeight="1" x14ac:dyDescent="0.2">
      <c r="A59" s="351" t="s">
        <v>154</v>
      </c>
      <c r="B59" s="401" t="s">
        <v>363</v>
      </c>
      <c r="C59" s="393"/>
      <c r="D59" s="393"/>
      <c r="E59" s="376"/>
    </row>
    <row r="60" spans="1:5" s="399" customFormat="1" ht="12" customHeight="1" thickBot="1" x14ac:dyDescent="0.25">
      <c r="A60" s="353" t="s">
        <v>364</v>
      </c>
      <c r="B60" s="402" t="s">
        <v>365</v>
      </c>
      <c r="C60" s="393"/>
      <c r="D60" s="393"/>
      <c r="E60" s="376"/>
    </row>
    <row r="61" spans="1:5" s="399" customFormat="1" ht="12" customHeight="1" thickBot="1" x14ac:dyDescent="0.25">
      <c r="A61" s="357" t="s">
        <v>14</v>
      </c>
      <c r="B61" s="358" t="s">
        <v>366</v>
      </c>
      <c r="C61" s="395">
        <f>+C6+C13+C20+C27+C34+C45+C51+C56</f>
        <v>53122</v>
      </c>
      <c r="D61" s="395">
        <f>+D6+D13+D20+D27+D34+D45+D51+D56</f>
        <v>121050</v>
      </c>
      <c r="E61" s="408">
        <f>+E6+E13+E20+E27+E34+E45+E51+E56</f>
        <v>111668</v>
      </c>
    </row>
    <row r="62" spans="1:5" s="399" customFormat="1" ht="12" customHeight="1" thickBot="1" x14ac:dyDescent="0.25">
      <c r="A62" s="411" t="s">
        <v>367</v>
      </c>
      <c r="B62" s="379" t="s">
        <v>368</v>
      </c>
      <c r="C62" s="389">
        <f>+C63+C64+C65</f>
        <v>0</v>
      </c>
      <c r="D62" s="389">
        <f>+D63+D64+D65</f>
        <v>15985</v>
      </c>
      <c r="E62" s="372">
        <f>+E63+E64+E65</f>
        <v>15985</v>
      </c>
    </row>
    <row r="63" spans="1:5" s="399" customFormat="1" ht="12" customHeight="1" x14ac:dyDescent="0.2">
      <c r="A63" s="352" t="s">
        <v>369</v>
      </c>
      <c r="B63" s="400" t="s">
        <v>370</v>
      </c>
      <c r="C63" s="393"/>
      <c r="D63" s="393"/>
      <c r="E63" s="376"/>
    </row>
    <row r="64" spans="1:5" s="399" customFormat="1" ht="12" customHeight="1" x14ac:dyDescent="0.2">
      <c r="A64" s="351" t="s">
        <v>371</v>
      </c>
      <c r="B64" s="401" t="s">
        <v>372</v>
      </c>
      <c r="C64" s="393"/>
      <c r="D64" s="393">
        <v>5990</v>
      </c>
      <c r="E64" s="376">
        <v>5990</v>
      </c>
    </row>
    <row r="65" spans="1:5" s="399" customFormat="1" ht="12" customHeight="1" thickBot="1" x14ac:dyDescent="0.25">
      <c r="A65" s="353" t="s">
        <v>373</v>
      </c>
      <c r="B65" s="337" t="s">
        <v>418</v>
      </c>
      <c r="C65" s="393"/>
      <c r="D65" s="393">
        <v>9995</v>
      </c>
      <c r="E65" s="376">
        <v>9995</v>
      </c>
    </row>
    <row r="66" spans="1:5" s="399" customFormat="1" ht="12" customHeight="1" thickBot="1" x14ac:dyDescent="0.25">
      <c r="A66" s="411" t="s">
        <v>375</v>
      </c>
      <c r="B66" s="379" t="s">
        <v>376</v>
      </c>
      <c r="C66" s="389">
        <f>+C67+C68+C69+C70</f>
        <v>0</v>
      </c>
      <c r="D66" s="389">
        <f>+D67+D68+D69+D70</f>
        <v>0</v>
      </c>
      <c r="E66" s="372">
        <f>+E67+E68+E69+E70</f>
        <v>0</v>
      </c>
    </row>
    <row r="67" spans="1:5" s="399" customFormat="1" ht="13.5" customHeight="1" x14ac:dyDescent="0.2">
      <c r="A67" s="352" t="s">
        <v>106</v>
      </c>
      <c r="B67" s="400" t="s">
        <v>377</v>
      </c>
      <c r="C67" s="393"/>
      <c r="D67" s="393"/>
      <c r="E67" s="376"/>
    </row>
    <row r="68" spans="1:5" s="399" customFormat="1" ht="12" customHeight="1" x14ac:dyDescent="0.2">
      <c r="A68" s="351" t="s">
        <v>107</v>
      </c>
      <c r="B68" s="401" t="s">
        <v>378</v>
      </c>
      <c r="C68" s="393"/>
      <c r="D68" s="393"/>
      <c r="E68" s="376"/>
    </row>
    <row r="69" spans="1:5" s="399" customFormat="1" ht="12" customHeight="1" x14ac:dyDescent="0.2">
      <c r="A69" s="351" t="s">
        <v>379</v>
      </c>
      <c r="B69" s="401" t="s">
        <v>380</v>
      </c>
      <c r="C69" s="393"/>
      <c r="D69" s="393"/>
      <c r="E69" s="376"/>
    </row>
    <row r="70" spans="1:5" s="399" customFormat="1" ht="12" customHeight="1" thickBot="1" x14ac:dyDescent="0.25">
      <c r="A70" s="353" t="s">
        <v>381</v>
      </c>
      <c r="B70" s="402" t="s">
        <v>382</v>
      </c>
      <c r="C70" s="393"/>
      <c r="D70" s="393"/>
      <c r="E70" s="376"/>
    </row>
    <row r="71" spans="1:5" s="399" customFormat="1" ht="12" customHeight="1" thickBot="1" x14ac:dyDescent="0.25">
      <c r="A71" s="411" t="s">
        <v>383</v>
      </c>
      <c r="B71" s="379" t="s">
        <v>384</v>
      </c>
      <c r="C71" s="389">
        <f>+C72+C73</f>
        <v>6878</v>
      </c>
      <c r="D71" s="389">
        <f>+D72+D73</f>
        <v>1680</v>
      </c>
      <c r="E71" s="372">
        <f>+E72+E73</f>
        <v>1680</v>
      </c>
    </row>
    <row r="72" spans="1:5" s="399" customFormat="1" ht="12" customHeight="1" x14ac:dyDescent="0.2">
      <c r="A72" s="352" t="s">
        <v>385</v>
      </c>
      <c r="B72" s="400" t="s">
        <v>386</v>
      </c>
      <c r="C72" s="393">
        <v>6878</v>
      </c>
      <c r="D72" s="393">
        <v>1680</v>
      </c>
      <c r="E72" s="376">
        <v>1680</v>
      </c>
    </row>
    <row r="73" spans="1:5" s="399" customFormat="1" ht="12" customHeight="1" thickBot="1" x14ac:dyDescent="0.25">
      <c r="A73" s="353" t="s">
        <v>387</v>
      </c>
      <c r="B73" s="402" t="s">
        <v>388</v>
      </c>
      <c r="C73" s="393"/>
      <c r="D73" s="393"/>
      <c r="E73" s="376"/>
    </row>
    <row r="74" spans="1:5" s="399" customFormat="1" ht="12" customHeight="1" thickBot="1" x14ac:dyDescent="0.25">
      <c r="A74" s="411" t="s">
        <v>389</v>
      </c>
      <c r="B74" s="379" t="s">
        <v>390</v>
      </c>
      <c r="C74" s="389">
        <f>+C75+C76+C77</f>
        <v>0</v>
      </c>
      <c r="D74" s="389">
        <f>+D75+D76+D77</f>
        <v>0</v>
      </c>
      <c r="E74" s="372">
        <f>+E75+E76+E77</f>
        <v>602</v>
      </c>
    </row>
    <row r="75" spans="1:5" s="399" customFormat="1" ht="12" customHeight="1" x14ac:dyDescent="0.2">
      <c r="A75" s="352" t="s">
        <v>391</v>
      </c>
      <c r="B75" s="400" t="s">
        <v>392</v>
      </c>
      <c r="C75" s="393"/>
      <c r="D75" s="393"/>
      <c r="E75" s="376">
        <v>602</v>
      </c>
    </row>
    <row r="76" spans="1:5" s="399" customFormat="1" ht="12" customHeight="1" x14ac:dyDescent="0.2">
      <c r="A76" s="351" t="s">
        <v>393</v>
      </c>
      <c r="B76" s="401" t="s">
        <v>394</v>
      </c>
      <c r="C76" s="393"/>
      <c r="D76" s="393"/>
      <c r="E76" s="376"/>
    </row>
    <row r="77" spans="1:5" s="399" customFormat="1" ht="12" customHeight="1" thickBot="1" x14ac:dyDescent="0.25">
      <c r="A77" s="353" t="s">
        <v>395</v>
      </c>
      <c r="B77" s="381" t="s">
        <v>396</v>
      </c>
      <c r="C77" s="393"/>
      <c r="D77" s="393"/>
      <c r="E77" s="376"/>
    </row>
    <row r="78" spans="1:5" s="399" customFormat="1" ht="12" customHeight="1" thickBot="1" x14ac:dyDescent="0.25">
      <c r="A78" s="411" t="s">
        <v>397</v>
      </c>
      <c r="B78" s="379" t="s">
        <v>398</v>
      </c>
      <c r="C78" s="389">
        <f>+C79+C80+C81+C82</f>
        <v>0</v>
      </c>
      <c r="D78" s="389">
        <f>+D79+D80+D81+D82</f>
        <v>0</v>
      </c>
      <c r="E78" s="372">
        <f>+E79+E80+E81+E82</f>
        <v>0</v>
      </c>
    </row>
    <row r="79" spans="1:5" s="399" customFormat="1" ht="12" customHeight="1" x14ac:dyDescent="0.2">
      <c r="A79" s="403" t="s">
        <v>399</v>
      </c>
      <c r="B79" s="400" t="s">
        <v>400</v>
      </c>
      <c r="C79" s="393"/>
      <c r="D79" s="393"/>
      <c r="E79" s="376"/>
    </row>
    <row r="80" spans="1:5" s="399" customFormat="1" ht="12" customHeight="1" x14ac:dyDescent="0.2">
      <c r="A80" s="404" t="s">
        <v>401</v>
      </c>
      <c r="B80" s="401" t="s">
        <v>402</v>
      </c>
      <c r="C80" s="393"/>
      <c r="D80" s="393"/>
      <c r="E80" s="376"/>
    </row>
    <row r="81" spans="1:5" s="399" customFormat="1" ht="12" customHeight="1" x14ac:dyDescent="0.2">
      <c r="A81" s="404" t="s">
        <v>403</v>
      </c>
      <c r="B81" s="401" t="s">
        <v>404</v>
      </c>
      <c r="C81" s="393"/>
      <c r="D81" s="393"/>
      <c r="E81" s="376"/>
    </row>
    <row r="82" spans="1:5" s="399" customFormat="1" ht="12" customHeight="1" thickBot="1" x14ac:dyDescent="0.25">
      <c r="A82" s="412" t="s">
        <v>405</v>
      </c>
      <c r="B82" s="381" t="s">
        <v>406</v>
      </c>
      <c r="C82" s="393"/>
      <c r="D82" s="393"/>
      <c r="E82" s="376"/>
    </row>
    <row r="83" spans="1:5" s="399" customFormat="1" ht="12" customHeight="1" thickBot="1" x14ac:dyDescent="0.25">
      <c r="A83" s="411" t="s">
        <v>407</v>
      </c>
      <c r="B83" s="379" t="s">
        <v>408</v>
      </c>
      <c r="C83" s="414"/>
      <c r="D83" s="414"/>
      <c r="E83" s="415"/>
    </row>
    <row r="84" spans="1:5" s="399" customFormat="1" ht="12" customHeight="1" thickBot="1" x14ac:dyDescent="0.25">
      <c r="A84" s="411" t="s">
        <v>409</v>
      </c>
      <c r="B84" s="335" t="s">
        <v>410</v>
      </c>
      <c r="C84" s="395">
        <f>+C62+C66+C71+C74+C78+C83</f>
        <v>6878</v>
      </c>
      <c r="D84" s="395">
        <f>+D62+D66+D71+D74+D78+D83</f>
        <v>17665</v>
      </c>
      <c r="E84" s="408">
        <f>+E62+E66+E71+E74+E78+E83</f>
        <v>18267</v>
      </c>
    </row>
    <row r="85" spans="1:5" s="399" customFormat="1" ht="12" customHeight="1" thickBot="1" x14ac:dyDescent="0.25">
      <c r="A85" s="413" t="s">
        <v>411</v>
      </c>
      <c r="B85" s="338" t="s">
        <v>412</v>
      </c>
      <c r="C85" s="395">
        <f>+C61+C84</f>
        <v>60000</v>
      </c>
      <c r="D85" s="395">
        <f>+D61+D84</f>
        <v>138715</v>
      </c>
      <c r="E85" s="408">
        <f>+E61+E84</f>
        <v>129935</v>
      </c>
    </row>
    <row r="86" spans="1:5" s="399" customFormat="1" ht="12" customHeight="1" x14ac:dyDescent="0.2">
      <c r="A86" s="333"/>
      <c r="B86" s="333"/>
      <c r="C86" s="334"/>
      <c r="D86" s="334"/>
      <c r="E86" s="334"/>
    </row>
    <row r="87" spans="1:5" ht="16.5" customHeight="1" x14ac:dyDescent="0.25">
      <c r="A87" s="605" t="s">
        <v>35</v>
      </c>
      <c r="B87" s="605"/>
      <c r="C87" s="605"/>
      <c r="D87" s="605"/>
      <c r="E87" s="605"/>
    </row>
    <row r="88" spans="1:5" s="405" customFormat="1" ht="16.5" customHeight="1" thickBot="1" x14ac:dyDescent="0.3">
      <c r="A88" s="46" t="s">
        <v>110</v>
      </c>
      <c r="B88" s="46"/>
      <c r="C88" s="366"/>
      <c r="D88" s="366"/>
      <c r="E88" s="366" t="s">
        <v>153</v>
      </c>
    </row>
    <row r="89" spans="1:5" s="405" customFormat="1" ht="16.5" customHeight="1" x14ac:dyDescent="0.25">
      <c r="A89" s="606" t="s">
        <v>57</v>
      </c>
      <c r="B89" s="608" t="s">
        <v>174</v>
      </c>
      <c r="C89" s="610" t="str">
        <f>+C3</f>
        <v>2015. évi</v>
      </c>
      <c r="D89" s="610"/>
      <c r="E89" s="611"/>
    </row>
    <row r="90" spans="1:5" ht="38.1" customHeight="1" thickBot="1" x14ac:dyDescent="0.3">
      <c r="A90" s="607"/>
      <c r="B90" s="609"/>
      <c r="C90" s="47" t="s">
        <v>175</v>
      </c>
      <c r="D90" s="47" t="s">
        <v>180</v>
      </c>
      <c r="E90" s="48" t="s">
        <v>181</v>
      </c>
    </row>
    <row r="91" spans="1:5" s="398" customFormat="1" ht="12" customHeight="1" thickBot="1" x14ac:dyDescent="0.25">
      <c r="A91" s="362" t="s">
        <v>413</v>
      </c>
      <c r="B91" s="363" t="s">
        <v>414</v>
      </c>
      <c r="C91" s="363" t="s">
        <v>415</v>
      </c>
      <c r="D91" s="363" t="s">
        <v>416</v>
      </c>
      <c r="E91" s="364" t="s">
        <v>417</v>
      </c>
    </row>
    <row r="92" spans="1:5" ht="12" customHeight="1" thickBot="1" x14ac:dyDescent="0.3">
      <c r="A92" s="359" t="s">
        <v>6</v>
      </c>
      <c r="B92" s="361" t="s">
        <v>419</v>
      </c>
      <c r="C92" s="388">
        <f>SUM(C93:C97)</f>
        <v>60000</v>
      </c>
      <c r="D92" s="388">
        <f>SUM(D93:D97)</f>
        <v>91232</v>
      </c>
      <c r="E92" s="343">
        <f>SUM(E93:E97)</f>
        <v>78946</v>
      </c>
    </row>
    <row r="93" spans="1:5" ht="12" customHeight="1" x14ac:dyDescent="0.25">
      <c r="A93" s="354" t="s">
        <v>69</v>
      </c>
      <c r="B93" s="347" t="s">
        <v>36</v>
      </c>
      <c r="C93" s="98">
        <v>28769</v>
      </c>
      <c r="D93" s="98">
        <v>43618</v>
      </c>
      <c r="E93" s="342">
        <v>38189</v>
      </c>
    </row>
    <row r="94" spans="1:5" ht="12" customHeight="1" x14ac:dyDescent="0.25">
      <c r="A94" s="351" t="s">
        <v>70</v>
      </c>
      <c r="B94" s="345" t="s">
        <v>131</v>
      </c>
      <c r="C94" s="390">
        <v>5733</v>
      </c>
      <c r="D94" s="390">
        <v>6837</v>
      </c>
      <c r="E94" s="373">
        <v>6735</v>
      </c>
    </row>
    <row r="95" spans="1:5" ht="12" customHeight="1" x14ac:dyDescent="0.25">
      <c r="A95" s="351" t="s">
        <v>71</v>
      </c>
      <c r="B95" s="345" t="s">
        <v>98</v>
      </c>
      <c r="C95" s="392">
        <v>18358</v>
      </c>
      <c r="D95" s="392">
        <v>27621</v>
      </c>
      <c r="E95" s="375">
        <v>23337</v>
      </c>
    </row>
    <row r="96" spans="1:5" ht="12" customHeight="1" x14ac:dyDescent="0.25">
      <c r="A96" s="351" t="s">
        <v>72</v>
      </c>
      <c r="B96" s="348" t="s">
        <v>132</v>
      </c>
      <c r="C96" s="392">
        <v>6801</v>
      </c>
      <c r="D96" s="392">
        <v>5247</v>
      </c>
      <c r="E96" s="375">
        <v>2788</v>
      </c>
    </row>
    <row r="97" spans="1:5" ht="12" customHeight="1" x14ac:dyDescent="0.25">
      <c r="A97" s="351" t="s">
        <v>81</v>
      </c>
      <c r="B97" s="356" t="s">
        <v>133</v>
      </c>
      <c r="C97" s="392">
        <v>339</v>
      </c>
      <c r="D97" s="392">
        <v>7909</v>
      </c>
      <c r="E97" s="375">
        <v>7897</v>
      </c>
    </row>
    <row r="98" spans="1:5" ht="12" customHeight="1" x14ac:dyDescent="0.25">
      <c r="A98" s="351" t="s">
        <v>73</v>
      </c>
      <c r="B98" s="345" t="s">
        <v>420</v>
      </c>
      <c r="C98" s="392"/>
      <c r="D98" s="392">
        <v>82</v>
      </c>
      <c r="E98" s="375">
        <v>82</v>
      </c>
    </row>
    <row r="99" spans="1:5" ht="12" customHeight="1" x14ac:dyDescent="0.25">
      <c r="A99" s="351" t="s">
        <v>74</v>
      </c>
      <c r="B99" s="368" t="s">
        <v>421</v>
      </c>
      <c r="C99" s="392"/>
      <c r="D99" s="392"/>
      <c r="E99" s="375"/>
    </row>
    <row r="100" spans="1:5" ht="12" customHeight="1" x14ac:dyDescent="0.25">
      <c r="A100" s="351" t="s">
        <v>82</v>
      </c>
      <c r="B100" s="369" t="s">
        <v>422</v>
      </c>
      <c r="C100" s="392"/>
      <c r="D100" s="392"/>
      <c r="E100" s="375"/>
    </row>
    <row r="101" spans="1:5" ht="12" customHeight="1" x14ac:dyDescent="0.25">
      <c r="A101" s="351" t="s">
        <v>83</v>
      </c>
      <c r="B101" s="369" t="s">
        <v>423</v>
      </c>
      <c r="C101" s="392">
        <v>65</v>
      </c>
      <c r="D101" s="392">
        <v>159</v>
      </c>
      <c r="E101" s="375">
        <v>159</v>
      </c>
    </row>
    <row r="102" spans="1:5" ht="12" customHeight="1" x14ac:dyDescent="0.25">
      <c r="A102" s="351" t="s">
        <v>84</v>
      </c>
      <c r="B102" s="368" t="s">
        <v>424</v>
      </c>
      <c r="C102" s="392"/>
      <c r="D102" s="392"/>
      <c r="E102" s="375"/>
    </row>
    <row r="103" spans="1:5" ht="12" customHeight="1" x14ac:dyDescent="0.25">
      <c r="A103" s="351" t="s">
        <v>85</v>
      </c>
      <c r="B103" s="368" t="s">
        <v>425</v>
      </c>
      <c r="C103" s="392"/>
      <c r="D103" s="392"/>
      <c r="E103" s="375"/>
    </row>
    <row r="104" spans="1:5" ht="12" customHeight="1" x14ac:dyDescent="0.25">
      <c r="A104" s="351" t="s">
        <v>87</v>
      </c>
      <c r="B104" s="369" t="s">
        <v>426</v>
      </c>
      <c r="C104" s="392"/>
      <c r="D104" s="392"/>
      <c r="E104" s="375"/>
    </row>
    <row r="105" spans="1:5" ht="12" customHeight="1" x14ac:dyDescent="0.25">
      <c r="A105" s="350" t="s">
        <v>134</v>
      </c>
      <c r="B105" s="370" t="s">
        <v>427</v>
      </c>
      <c r="C105" s="392"/>
      <c r="D105" s="392"/>
      <c r="E105" s="375"/>
    </row>
    <row r="106" spans="1:5" ht="12" customHeight="1" x14ac:dyDescent="0.25">
      <c r="A106" s="351" t="s">
        <v>428</v>
      </c>
      <c r="B106" s="370" t="s">
        <v>429</v>
      </c>
      <c r="C106" s="392"/>
      <c r="D106" s="392"/>
      <c r="E106" s="375"/>
    </row>
    <row r="107" spans="1:5" ht="12" customHeight="1" thickBot="1" x14ac:dyDescent="0.3">
      <c r="A107" s="355" t="s">
        <v>430</v>
      </c>
      <c r="B107" s="371" t="s">
        <v>431</v>
      </c>
      <c r="C107" s="99">
        <v>274</v>
      </c>
      <c r="D107" s="99">
        <v>7668</v>
      </c>
      <c r="E107" s="336">
        <v>7656</v>
      </c>
    </row>
    <row r="108" spans="1:5" ht="12" customHeight="1" thickBot="1" x14ac:dyDescent="0.3">
      <c r="A108" s="357" t="s">
        <v>7</v>
      </c>
      <c r="B108" s="360" t="s">
        <v>432</v>
      </c>
      <c r="C108" s="389">
        <f>+C109+C111+C113</f>
        <v>0</v>
      </c>
      <c r="D108" s="389">
        <f>+D109+D111+D113</f>
        <v>31320</v>
      </c>
      <c r="E108" s="372">
        <f>+E109+E111+E113</f>
        <v>31320</v>
      </c>
    </row>
    <row r="109" spans="1:5" ht="12" customHeight="1" x14ac:dyDescent="0.25">
      <c r="A109" s="352" t="s">
        <v>75</v>
      </c>
      <c r="B109" s="345" t="s">
        <v>152</v>
      </c>
      <c r="C109" s="391"/>
      <c r="D109" s="391">
        <v>13513</v>
      </c>
      <c r="E109" s="374">
        <v>13513</v>
      </c>
    </row>
    <row r="110" spans="1:5" ht="12" customHeight="1" x14ac:dyDescent="0.25">
      <c r="A110" s="352" t="s">
        <v>76</v>
      </c>
      <c r="B110" s="349" t="s">
        <v>433</v>
      </c>
      <c r="C110" s="391"/>
      <c r="D110" s="391"/>
      <c r="E110" s="374"/>
    </row>
    <row r="111" spans="1:5" x14ac:dyDescent="0.25">
      <c r="A111" s="352" t="s">
        <v>77</v>
      </c>
      <c r="B111" s="349" t="s">
        <v>135</v>
      </c>
      <c r="C111" s="390"/>
      <c r="D111" s="390">
        <v>17807</v>
      </c>
      <c r="E111" s="373">
        <v>17807</v>
      </c>
    </row>
    <row r="112" spans="1:5" ht="12" customHeight="1" x14ac:dyDescent="0.25">
      <c r="A112" s="352" t="s">
        <v>78</v>
      </c>
      <c r="B112" s="349" t="s">
        <v>434</v>
      </c>
      <c r="C112" s="390"/>
      <c r="D112" s="390"/>
      <c r="E112" s="373"/>
    </row>
    <row r="113" spans="1:5" ht="12" customHeight="1" x14ac:dyDescent="0.25">
      <c r="A113" s="352" t="s">
        <v>79</v>
      </c>
      <c r="B113" s="381" t="s">
        <v>155</v>
      </c>
      <c r="C113" s="390"/>
      <c r="D113" s="390"/>
      <c r="E113" s="373"/>
    </row>
    <row r="114" spans="1:5" ht="21.75" customHeight="1" x14ac:dyDescent="0.25">
      <c r="A114" s="352" t="s">
        <v>86</v>
      </c>
      <c r="B114" s="380" t="s">
        <v>435</v>
      </c>
      <c r="C114" s="390"/>
      <c r="D114" s="390"/>
      <c r="E114" s="373"/>
    </row>
    <row r="115" spans="1:5" ht="24" customHeight="1" x14ac:dyDescent="0.25">
      <c r="A115" s="352" t="s">
        <v>88</v>
      </c>
      <c r="B115" s="396" t="s">
        <v>436</v>
      </c>
      <c r="C115" s="390"/>
      <c r="D115" s="390"/>
      <c r="E115" s="373"/>
    </row>
    <row r="116" spans="1:5" ht="12" customHeight="1" x14ac:dyDescent="0.25">
      <c r="A116" s="352" t="s">
        <v>136</v>
      </c>
      <c r="B116" s="369" t="s">
        <v>423</v>
      </c>
      <c r="C116" s="390"/>
      <c r="D116" s="390"/>
      <c r="E116" s="373"/>
    </row>
    <row r="117" spans="1:5" ht="12" customHeight="1" x14ac:dyDescent="0.25">
      <c r="A117" s="352" t="s">
        <v>137</v>
      </c>
      <c r="B117" s="369" t="s">
        <v>437</v>
      </c>
      <c r="C117" s="390"/>
      <c r="D117" s="390"/>
      <c r="E117" s="373"/>
    </row>
    <row r="118" spans="1:5" ht="12" customHeight="1" x14ac:dyDescent="0.25">
      <c r="A118" s="352" t="s">
        <v>138</v>
      </c>
      <c r="B118" s="369" t="s">
        <v>438</v>
      </c>
      <c r="C118" s="390"/>
      <c r="D118" s="390"/>
      <c r="E118" s="373"/>
    </row>
    <row r="119" spans="1:5" s="416" customFormat="1" ht="12" customHeight="1" x14ac:dyDescent="0.2">
      <c r="A119" s="352" t="s">
        <v>439</v>
      </c>
      <c r="B119" s="369" t="s">
        <v>426</v>
      </c>
      <c r="C119" s="390"/>
      <c r="D119" s="390"/>
      <c r="E119" s="373"/>
    </row>
    <row r="120" spans="1:5" ht="12" customHeight="1" x14ac:dyDescent="0.25">
      <c r="A120" s="352" t="s">
        <v>440</v>
      </c>
      <c r="B120" s="369" t="s">
        <v>441</v>
      </c>
      <c r="C120" s="390"/>
      <c r="D120" s="390"/>
      <c r="E120" s="373"/>
    </row>
    <row r="121" spans="1:5" ht="12" customHeight="1" thickBot="1" x14ac:dyDescent="0.3">
      <c r="A121" s="350" t="s">
        <v>442</v>
      </c>
      <c r="B121" s="369" t="s">
        <v>443</v>
      </c>
      <c r="C121" s="392"/>
      <c r="D121" s="392"/>
      <c r="E121" s="375"/>
    </row>
    <row r="122" spans="1:5" ht="12" customHeight="1" thickBot="1" x14ac:dyDescent="0.3">
      <c r="A122" s="357" t="s">
        <v>8</v>
      </c>
      <c r="B122" s="365" t="s">
        <v>444</v>
      </c>
      <c r="C122" s="389">
        <f>+C123+C124</f>
        <v>0</v>
      </c>
      <c r="D122" s="389">
        <f>+D123+D124</f>
        <v>0</v>
      </c>
      <c r="E122" s="372">
        <f>+E123+E124</f>
        <v>0</v>
      </c>
    </row>
    <row r="123" spans="1:5" ht="12" customHeight="1" x14ac:dyDescent="0.25">
      <c r="A123" s="352" t="s">
        <v>58</v>
      </c>
      <c r="B123" s="346" t="s">
        <v>44</v>
      </c>
      <c r="C123" s="391"/>
      <c r="D123" s="391"/>
      <c r="E123" s="374"/>
    </row>
    <row r="124" spans="1:5" ht="12" customHeight="1" thickBot="1" x14ac:dyDescent="0.3">
      <c r="A124" s="353" t="s">
        <v>59</v>
      </c>
      <c r="B124" s="349" t="s">
        <v>45</v>
      </c>
      <c r="C124" s="392"/>
      <c r="D124" s="392"/>
      <c r="E124" s="375"/>
    </row>
    <row r="125" spans="1:5" ht="12" customHeight="1" thickBot="1" x14ac:dyDescent="0.3">
      <c r="A125" s="357" t="s">
        <v>9</v>
      </c>
      <c r="B125" s="365" t="s">
        <v>445</v>
      </c>
      <c r="C125" s="389">
        <f>+C92+C108+C122</f>
        <v>60000</v>
      </c>
      <c r="D125" s="389">
        <f>+D92+D108+D122</f>
        <v>122552</v>
      </c>
      <c r="E125" s="372">
        <f>+E92+E108+E122</f>
        <v>110266</v>
      </c>
    </row>
    <row r="126" spans="1:5" ht="12" customHeight="1" thickBot="1" x14ac:dyDescent="0.3">
      <c r="A126" s="357" t="s">
        <v>10</v>
      </c>
      <c r="B126" s="365" t="s">
        <v>446</v>
      </c>
      <c r="C126" s="389">
        <f>+C127+C128+C129</f>
        <v>0</v>
      </c>
      <c r="D126" s="389">
        <f>+D127+D128+D129</f>
        <v>15985</v>
      </c>
      <c r="E126" s="372">
        <f>+E127+E128+E129</f>
        <v>15985</v>
      </c>
    </row>
    <row r="127" spans="1:5" ht="12" customHeight="1" x14ac:dyDescent="0.25">
      <c r="A127" s="352" t="s">
        <v>62</v>
      </c>
      <c r="B127" s="346" t="s">
        <v>447</v>
      </c>
      <c r="C127" s="390"/>
      <c r="D127" s="390"/>
      <c r="E127" s="373"/>
    </row>
    <row r="128" spans="1:5" ht="12" customHeight="1" x14ac:dyDescent="0.25">
      <c r="A128" s="352" t="s">
        <v>63</v>
      </c>
      <c r="B128" s="346" t="s">
        <v>448</v>
      </c>
      <c r="C128" s="390"/>
      <c r="D128" s="390">
        <v>5990</v>
      </c>
      <c r="E128" s="373">
        <v>5990</v>
      </c>
    </row>
    <row r="129" spans="1:9" ht="12" customHeight="1" thickBot="1" x14ac:dyDescent="0.3">
      <c r="A129" s="350" t="s">
        <v>64</v>
      </c>
      <c r="B129" s="344" t="s">
        <v>449</v>
      </c>
      <c r="C129" s="390"/>
      <c r="D129" s="390">
        <v>9995</v>
      </c>
      <c r="E129" s="373">
        <v>9995</v>
      </c>
    </row>
    <row r="130" spans="1:9" ht="12" customHeight="1" thickBot="1" x14ac:dyDescent="0.3">
      <c r="A130" s="357" t="s">
        <v>11</v>
      </c>
      <c r="B130" s="365" t="s">
        <v>450</v>
      </c>
      <c r="C130" s="389">
        <f>+C131+C132+C134+C133</f>
        <v>0</v>
      </c>
      <c r="D130" s="389">
        <f>+D131+D132+D134+D133</f>
        <v>0</v>
      </c>
      <c r="E130" s="372">
        <f>+E131+E132+E134+E133</f>
        <v>0</v>
      </c>
    </row>
    <row r="131" spans="1:9" ht="12" customHeight="1" x14ac:dyDescent="0.25">
      <c r="A131" s="352" t="s">
        <v>65</v>
      </c>
      <c r="B131" s="346" t="s">
        <v>451</v>
      </c>
      <c r="C131" s="390"/>
      <c r="D131" s="390"/>
      <c r="E131" s="373"/>
    </row>
    <row r="132" spans="1:9" ht="12" customHeight="1" x14ac:dyDescent="0.25">
      <c r="A132" s="352" t="s">
        <v>66</v>
      </c>
      <c r="B132" s="346" t="s">
        <v>452</v>
      </c>
      <c r="C132" s="390"/>
      <c r="D132" s="390"/>
      <c r="E132" s="373"/>
    </row>
    <row r="133" spans="1:9" ht="12" customHeight="1" x14ac:dyDescent="0.25">
      <c r="A133" s="352" t="s">
        <v>347</v>
      </c>
      <c r="B133" s="346" t="s">
        <v>453</v>
      </c>
      <c r="C133" s="390"/>
      <c r="D133" s="390"/>
      <c r="E133" s="373"/>
    </row>
    <row r="134" spans="1:9" ht="12" customHeight="1" thickBot="1" x14ac:dyDescent="0.3">
      <c r="A134" s="350" t="s">
        <v>349</v>
      </c>
      <c r="B134" s="344" t="s">
        <v>454</v>
      </c>
      <c r="C134" s="390"/>
      <c r="D134" s="390"/>
      <c r="E134" s="373"/>
    </row>
    <row r="135" spans="1:9" ht="12" customHeight="1" thickBot="1" x14ac:dyDescent="0.3">
      <c r="A135" s="357" t="s">
        <v>12</v>
      </c>
      <c r="B135" s="365" t="s">
        <v>455</v>
      </c>
      <c r="C135" s="395">
        <f>+C136+C137+C138+C139</f>
        <v>0</v>
      </c>
      <c r="D135" s="395">
        <f>+D136+D137+D138+D139</f>
        <v>178</v>
      </c>
      <c r="E135" s="408">
        <f>+E136+E137+E138+E139</f>
        <v>178</v>
      </c>
    </row>
    <row r="136" spans="1:9" ht="12" customHeight="1" x14ac:dyDescent="0.25">
      <c r="A136" s="352" t="s">
        <v>67</v>
      </c>
      <c r="B136" s="346" t="s">
        <v>456</v>
      </c>
      <c r="C136" s="390"/>
      <c r="D136" s="390"/>
      <c r="E136" s="373"/>
    </row>
    <row r="137" spans="1:9" ht="12" customHeight="1" x14ac:dyDescent="0.25">
      <c r="A137" s="352" t="s">
        <v>68</v>
      </c>
      <c r="B137" s="346" t="s">
        <v>457</v>
      </c>
      <c r="C137" s="390"/>
      <c r="D137" s="390">
        <v>178</v>
      </c>
      <c r="E137" s="373">
        <v>178</v>
      </c>
    </row>
    <row r="138" spans="1:9" ht="12" customHeight="1" x14ac:dyDescent="0.25">
      <c r="A138" s="352" t="s">
        <v>356</v>
      </c>
      <c r="B138" s="346" t="s">
        <v>458</v>
      </c>
      <c r="C138" s="390"/>
      <c r="D138" s="390"/>
      <c r="E138" s="373"/>
    </row>
    <row r="139" spans="1:9" ht="12" customHeight="1" thickBot="1" x14ac:dyDescent="0.3">
      <c r="A139" s="350" t="s">
        <v>358</v>
      </c>
      <c r="B139" s="344" t="s">
        <v>459</v>
      </c>
      <c r="C139" s="390"/>
      <c r="D139" s="390"/>
      <c r="E139" s="373"/>
    </row>
    <row r="140" spans="1:9" ht="15" customHeight="1" thickBot="1" x14ac:dyDescent="0.3">
      <c r="A140" s="357" t="s">
        <v>13</v>
      </c>
      <c r="B140" s="365" t="s">
        <v>460</v>
      </c>
      <c r="C140" s="100">
        <f>+C141+C142+C143+C144</f>
        <v>0</v>
      </c>
      <c r="D140" s="100">
        <f>+D141+D142+D143+D144</f>
        <v>0</v>
      </c>
      <c r="E140" s="341">
        <f>+E141+E142+E143+E144</f>
        <v>0</v>
      </c>
      <c r="F140" s="406"/>
      <c r="G140" s="407"/>
      <c r="H140" s="407"/>
      <c r="I140" s="407"/>
    </row>
    <row r="141" spans="1:9" s="399" customFormat="1" ht="12.95" customHeight="1" x14ac:dyDescent="0.2">
      <c r="A141" s="352" t="s">
        <v>129</v>
      </c>
      <c r="B141" s="346" t="s">
        <v>461</v>
      </c>
      <c r="C141" s="390"/>
      <c r="D141" s="390"/>
      <c r="E141" s="373"/>
    </row>
    <row r="142" spans="1:9" ht="12.75" customHeight="1" x14ac:dyDescent="0.25">
      <c r="A142" s="352" t="s">
        <v>130</v>
      </c>
      <c r="B142" s="346" t="s">
        <v>462</v>
      </c>
      <c r="C142" s="390"/>
      <c r="D142" s="390"/>
      <c r="E142" s="373"/>
    </row>
    <row r="143" spans="1:9" ht="12.75" customHeight="1" x14ac:dyDescent="0.25">
      <c r="A143" s="352" t="s">
        <v>154</v>
      </c>
      <c r="B143" s="346" t="s">
        <v>463</v>
      </c>
      <c r="C143" s="390"/>
      <c r="D143" s="390"/>
      <c r="E143" s="373"/>
    </row>
    <row r="144" spans="1:9" ht="12.75" customHeight="1" thickBot="1" x14ac:dyDescent="0.3">
      <c r="A144" s="352" t="s">
        <v>364</v>
      </c>
      <c r="B144" s="346" t="s">
        <v>464</v>
      </c>
      <c r="C144" s="390"/>
      <c r="D144" s="390"/>
      <c r="E144" s="373"/>
    </row>
    <row r="145" spans="1:5" ht="16.5" thickBot="1" x14ac:dyDescent="0.3">
      <c r="A145" s="357" t="s">
        <v>14</v>
      </c>
      <c r="B145" s="365" t="s">
        <v>465</v>
      </c>
      <c r="C145" s="339">
        <f>+C126+C130+C135+C140</f>
        <v>0</v>
      </c>
      <c r="D145" s="339">
        <f>+D126+D130+D135+D140</f>
        <v>16163</v>
      </c>
      <c r="E145" s="340">
        <f>+E126+E130+E135+E140</f>
        <v>16163</v>
      </c>
    </row>
    <row r="146" spans="1:5" ht="16.5" thickBot="1" x14ac:dyDescent="0.3">
      <c r="A146" s="382" t="s">
        <v>15</v>
      </c>
      <c r="B146" s="385" t="s">
        <v>466</v>
      </c>
      <c r="C146" s="339">
        <f>+C125+C145</f>
        <v>60000</v>
      </c>
      <c r="D146" s="339">
        <f>+D125+D145</f>
        <v>138715</v>
      </c>
      <c r="E146" s="340">
        <f>+E125+E145</f>
        <v>126429</v>
      </c>
    </row>
    <row r="148" spans="1:5" ht="18.75" customHeight="1" x14ac:dyDescent="0.25">
      <c r="A148" s="604" t="s">
        <v>467</v>
      </c>
      <c r="B148" s="604"/>
      <c r="C148" s="604"/>
      <c r="D148" s="604"/>
      <c r="E148" s="604"/>
    </row>
    <row r="149" spans="1:5" ht="13.5" customHeight="1" thickBot="1" x14ac:dyDescent="0.3">
      <c r="A149" s="367" t="s">
        <v>111</v>
      </c>
      <c r="B149" s="367"/>
      <c r="C149" s="397"/>
      <c r="E149" s="384" t="s">
        <v>153</v>
      </c>
    </row>
    <row r="150" spans="1:5" ht="21.75" thickBot="1" x14ac:dyDescent="0.3">
      <c r="A150" s="357">
        <v>1</v>
      </c>
      <c r="B150" s="360" t="s">
        <v>468</v>
      </c>
      <c r="C150" s="383">
        <f>+C61-C125</f>
        <v>-6878</v>
      </c>
      <c r="D150" s="383">
        <f>+D61-D125</f>
        <v>-1502</v>
      </c>
      <c r="E150" s="383">
        <f>+E61-E125</f>
        <v>1402</v>
      </c>
    </row>
    <row r="151" spans="1:5" ht="21.75" thickBot="1" x14ac:dyDescent="0.3">
      <c r="A151" s="357" t="s">
        <v>7</v>
      </c>
      <c r="B151" s="360" t="s">
        <v>469</v>
      </c>
      <c r="C151" s="383">
        <f>+C84-C145</f>
        <v>6878</v>
      </c>
      <c r="D151" s="383">
        <f>+D84-D145</f>
        <v>1502</v>
      </c>
      <c r="E151" s="383">
        <f>+E84-E145</f>
        <v>2104</v>
      </c>
    </row>
    <row r="152" spans="1:5" ht="7.5" customHeight="1" x14ac:dyDescent="0.25"/>
    <row r="154" spans="1:5" ht="12.7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  <row r="158" spans="1:5" ht="12.75" customHeight="1" x14ac:dyDescent="0.25"/>
    <row r="159" spans="1:5" ht="12.75" customHeight="1" x14ac:dyDescent="0.25"/>
    <row r="160" spans="1:5" ht="12.75" customHeight="1" x14ac:dyDescent="0.25"/>
    <row r="161" spans="3:5" s="386" customFormat="1" ht="12.75" customHeight="1" x14ac:dyDescent="0.25">
      <c r="C161" s="387"/>
      <c r="D161" s="387"/>
      <c r="E161" s="387"/>
    </row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Tomor Önkormányzat
2015. ÉVI ZÁRSZÁMADÁS
KÖTELEZŐ FELADATAINAK MÉRLEGE 
&amp;R&amp;"Times New Roman CE,Félkövér dőlt"&amp;11 1.2. melléklet a 5/2016. (V.20.) önkormányzati rendelethez</oddHeader>
  </headerFooter>
  <rowBreaks count="1" manualBreakCount="1">
    <brk id="86" max="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4"/>
  <sheetViews>
    <sheetView zoomScaleNormal="100" workbookViewId="0">
      <selection activeCell="J16" sqref="J16"/>
    </sheetView>
  </sheetViews>
  <sheetFormatPr defaultRowHeight="12.75" x14ac:dyDescent="0.2"/>
  <cols>
    <col min="1" max="1" width="7.6640625" style="8" customWidth="1"/>
    <col min="2" max="2" width="60.83203125" style="8" customWidth="1"/>
    <col min="3" max="3" width="25.6640625" style="8" customWidth="1"/>
    <col min="4" max="16384" width="9.33203125" style="8"/>
  </cols>
  <sheetData>
    <row r="1" spans="1:3" ht="15" x14ac:dyDescent="0.25">
      <c r="C1" s="265" t="str">
        <f>+CONCATENATE("9. sz. tájékoztató tábla a ……./",LEFT(ÖSSZEFÜGGÉSEK!A4,4)+1,".(………)  önkormányzati rendelethez")</f>
        <v>9. sz. tájékoztató tábla a ……./2016.(………)  önkormányzati rendelethez</v>
      </c>
    </row>
    <row r="2" spans="1:3" ht="14.25" x14ac:dyDescent="0.2">
      <c r="A2" s="266"/>
      <c r="B2" s="266"/>
      <c r="C2" s="266"/>
    </row>
    <row r="3" spans="1:3" ht="33.75" customHeight="1" x14ac:dyDescent="0.2">
      <c r="A3" s="742" t="s">
        <v>298</v>
      </c>
      <c r="B3" s="742"/>
      <c r="C3" s="742"/>
    </row>
    <row r="4" spans="1:3" ht="13.5" thickBot="1" x14ac:dyDescent="0.25">
      <c r="C4" s="267"/>
    </row>
    <row r="5" spans="1:3" s="271" customFormat="1" ht="43.5" customHeight="1" thickBot="1" x14ac:dyDescent="0.25">
      <c r="A5" s="268" t="s">
        <v>4</v>
      </c>
      <c r="B5" s="269" t="s">
        <v>50</v>
      </c>
      <c r="C5" s="270" t="s">
        <v>299</v>
      </c>
    </row>
    <row r="6" spans="1:3" ht="28.5" customHeight="1" x14ac:dyDescent="0.2">
      <c r="A6" s="272" t="s">
        <v>6</v>
      </c>
      <c r="B6" s="273" t="str">
        <f>+CONCATENATE("Pénzkészlet ",LEFT(ÖSSZEFÜGGÉSEK!A4,4),". január 1-jén",CHAR(10),"ebből:")</f>
        <v>Pénzkészlet 2015. január 1-jén
ebből:</v>
      </c>
      <c r="C6" s="274">
        <f>C7+C8</f>
        <v>0</v>
      </c>
    </row>
    <row r="7" spans="1:3" ht="18" customHeight="1" x14ac:dyDescent="0.2">
      <c r="A7" s="275" t="s">
        <v>7</v>
      </c>
      <c r="B7" s="276" t="s">
        <v>300</v>
      </c>
      <c r="C7" s="277"/>
    </row>
    <row r="8" spans="1:3" ht="18" customHeight="1" x14ac:dyDescent="0.2">
      <c r="A8" s="275" t="s">
        <v>8</v>
      </c>
      <c r="B8" s="276" t="s">
        <v>301</v>
      </c>
      <c r="C8" s="277"/>
    </row>
    <row r="9" spans="1:3" ht="18" customHeight="1" x14ac:dyDescent="0.2">
      <c r="A9" s="275" t="s">
        <v>9</v>
      </c>
      <c r="B9" s="278" t="s">
        <v>302</v>
      </c>
      <c r="C9" s="277"/>
    </row>
    <row r="10" spans="1:3" ht="18" customHeight="1" x14ac:dyDescent="0.2">
      <c r="A10" s="279" t="s">
        <v>10</v>
      </c>
      <c r="B10" s="280" t="s">
        <v>303</v>
      </c>
      <c r="C10" s="281"/>
    </row>
    <row r="11" spans="1:3" ht="18" customHeight="1" thickBot="1" x14ac:dyDescent="0.25">
      <c r="A11" s="285" t="s">
        <v>11</v>
      </c>
      <c r="B11" s="599" t="s">
        <v>690</v>
      </c>
      <c r="C11" s="287"/>
    </row>
    <row r="12" spans="1:3" ht="25.5" customHeight="1" x14ac:dyDescent="0.2">
      <c r="A12" s="282" t="s">
        <v>12</v>
      </c>
      <c r="B12" s="283" t="str">
        <f>+CONCATENATE("Záró pénzkészlet ",LEFT(ÖSSZEFÜGGÉSEK!A4,4),". december 31-én",CHAR(10),"ebből:")</f>
        <v>Záró pénzkészlet 2015. december 31-én
ebből:</v>
      </c>
      <c r="C12" s="284">
        <f>C6+C9-C10+C11</f>
        <v>0</v>
      </c>
    </row>
    <row r="13" spans="1:3" ht="18" customHeight="1" x14ac:dyDescent="0.2">
      <c r="A13" s="275" t="s">
        <v>13</v>
      </c>
      <c r="B13" s="276" t="s">
        <v>300</v>
      </c>
      <c r="C13" s="277"/>
    </row>
    <row r="14" spans="1:3" ht="18" customHeight="1" thickBot="1" x14ac:dyDescent="0.25">
      <c r="A14" s="285" t="s">
        <v>14</v>
      </c>
      <c r="B14" s="286" t="s">
        <v>301</v>
      </c>
      <c r="C14" s="287"/>
    </row>
  </sheetData>
  <mergeCells count="1">
    <mergeCell ref="A3:C3"/>
  </mergeCells>
  <conditionalFormatting sqref="C12">
    <cfRule type="cellIs" dxfId="0" priority="1" stopIfTrue="1" operator="notEqual">
      <formula>SUM(C13:C14)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N56" sqref="N56"/>
    </sheetView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1"/>
  <sheetViews>
    <sheetView view="pageLayout" zoomScaleNormal="130" zoomScaleSheetLayoutView="100" workbookViewId="0">
      <selection activeCell="F2" sqref="F2"/>
    </sheetView>
  </sheetViews>
  <sheetFormatPr defaultRowHeight="15.75" x14ac:dyDescent="0.25"/>
  <cols>
    <col min="1" max="1" width="9.5" style="386" customWidth="1"/>
    <col min="2" max="2" width="60.83203125" style="386" customWidth="1"/>
    <col min="3" max="5" width="15.83203125" style="387" customWidth="1"/>
    <col min="6" max="16384" width="9.33203125" style="397"/>
  </cols>
  <sheetData>
    <row r="1" spans="1:5" ht="15.95" customHeight="1" x14ac:dyDescent="0.25">
      <c r="A1" s="605" t="s">
        <v>3</v>
      </c>
      <c r="B1" s="605"/>
      <c r="C1" s="605"/>
      <c r="D1" s="605"/>
      <c r="E1" s="605"/>
    </row>
    <row r="2" spans="1:5" ht="15.95" customHeight="1" thickBot="1" x14ac:dyDescent="0.3">
      <c r="A2" s="45" t="s">
        <v>109</v>
      </c>
      <c r="B2" s="45"/>
      <c r="C2" s="384"/>
      <c r="D2" s="384"/>
      <c r="E2" s="384" t="s">
        <v>153</v>
      </c>
    </row>
    <row r="3" spans="1:5" ht="15.95" customHeight="1" x14ac:dyDescent="0.25">
      <c r="A3" s="606" t="s">
        <v>57</v>
      </c>
      <c r="B3" s="608" t="s">
        <v>5</v>
      </c>
      <c r="C3" s="610" t="str">
        <f>+'1.1.sz.mell.'!C3:E3</f>
        <v>2015. évi</v>
      </c>
      <c r="D3" s="610"/>
      <c r="E3" s="611"/>
    </row>
    <row r="4" spans="1:5" ht="38.1" customHeight="1" thickBot="1" x14ac:dyDescent="0.3">
      <c r="A4" s="607"/>
      <c r="B4" s="609"/>
      <c r="C4" s="47" t="s">
        <v>175</v>
      </c>
      <c r="D4" s="47" t="s">
        <v>180</v>
      </c>
      <c r="E4" s="48" t="s">
        <v>181</v>
      </c>
    </row>
    <row r="5" spans="1:5" s="398" customFormat="1" ht="12" customHeight="1" thickBot="1" x14ac:dyDescent="0.25">
      <c r="A5" s="362" t="s">
        <v>413</v>
      </c>
      <c r="B5" s="363" t="s">
        <v>414</v>
      </c>
      <c r="C5" s="363" t="s">
        <v>415</v>
      </c>
      <c r="D5" s="363" t="s">
        <v>416</v>
      </c>
      <c r="E5" s="409" t="s">
        <v>417</v>
      </c>
    </row>
    <row r="6" spans="1:5" s="399" customFormat="1" ht="12" customHeight="1" thickBot="1" x14ac:dyDescent="0.25">
      <c r="A6" s="357" t="s">
        <v>6</v>
      </c>
      <c r="B6" s="358" t="s">
        <v>305</v>
      </c>
      <c r="C6" s="389">
        <f>SUM(C7:C12)</f>
        <v>0</v>
      </c>
      <c r="D6" s="389">
        <f>SUM(D7:D12)</f>
        <v>0</v>
      </c>
      <c r="E6" s="372">
        <f>SUM(E7:E12)</f>
        <v>0</v>
      </c>
    </row>
    <row r="7" spans="1:5" s="399" customFormat="1" ht="12" customHeight="1" x14ac:dyDescent="0.2">
      <c r="A7" s="352" t="s">
        <v>69</v>
      </c>
      <c r="B7" s="400" t="s">
        <v>306</v>
      </c>
      <c r="C7" s="391"/>
      <c r="D7" s="391"/>
      <c r="E7" s="374"/>
    </row>
    <row r="8" spans="1:5" s="399" customFormat="1" ht="12" customHeight="1" x14ac:dyDescent="0.2">
      <c r="A8" s="351" t="s">
        <v>70</v>
      </c>
      <c r="B8" s="401" t="s">
        <v>307</v>
      </c>
      <c r="C8" s="390"/>
      <c r="D8" s="390"/>
      <c r="E8" s="373"/>
    </row>
    <row r="9" spans="1:5" s="399" customFormat="1" ht="12" customHeight="1" x14ac:dyDescent="0.2">
      <c r="A9" s="351" t="s">
        <v>71</v>
      </c>
      <c r="B9" s="401" t="s">
        <v>308</v>
      </c>
      <c r="C9" s="390"/>
      <c r="D9" s="390"/>
      <c r="E9" s="373"/>
    </row>
    <row r="10" spans="1:5" s="399" customFormat="1" ht="12" customHeight="1" x14ac:dyDescent="0.2">
      <c r="A10" s="351" t="s">
        <v>72</v>
      </c>
      <c r="B10" s="401" t="s">
        <v>309</v>
      </c>
      <c r="C10" s="390"/>
      <c r="D10" s="390"/>
      <c r="E10" s="373"/>
    </row>
    <row r="11" spans="1:5" s="399" customFormat="1" ht="12" customHeight="1" x14ac:dyDescent="0.2">
      <c r="A11" s="351" t="s">
        <v>105</v>
      </c>
      <c r="B11" s="401" t="s">
        <v>310</v>
      </c>
      <c r="C11" s="390"/>
      <c r="D11" s="390"/>
      <c r="E11" s="373"/>
    </row>
    <row r="12" spans="1:5" s="399" customFormat="1" ht="12" customHeight="1" thickBot="1" x14ac:dyDescent="0.25">
      <c r="A12" s="353" t="s">
        <v>73</v>
      </c>
      <c r="B12" s="402" t="s">
        <v>311</v>
      </c>
      <c r="C12" s="392"/>
      <c r="D12" s="392"/>
      <c r="E12" s="375"/>
    </row>
    <row r="13" spans="1:5" s="399" customFormat="1" ht="12" customHeight="1" thickBot="1" x14ac:dyDescent="0.25">
      <c r="A13" s="357" t="s">
        <v>7</v>
      </c>
      <c r="B13" s="379" t="s">
        <v>312</v>
      </c>
      <c r="C13" s="389">
        <f>SUM(C14:C18)</f>
        <v>0</v>
      </c>
      <c r="D13" s="389">
        <f>SUM(D14:D18)</f>
        <v>0</v>
      </c>
      <c r="E13" s="372">
        <f>SUM(E14:E18)</f>
        <v>0</v>
      </c>
    </row>
    <row r="14" spans="1:5" s="399" customFormat="1" ht="12" customHeight="1" x14ac:dyDescent="0.2">
      <c r="A14" s="352" t="s">
        <v>75</v>
      </c>
      <c r="B14" s="400" t="s">
        <v>313</v>
      </c>
      <c r="C14" s="391"/>
      <c r="D14" s="391"/>
      <c r="E14" s="374"/>
    </row>
    <row r="15" spans="1:5" s="399" customFormat="1" ht="12" customHeight="1" x14ac:dyDescent="0.2">
      <c r="A15" s="351" t="s">
        <v>76</v>
      </c>
      <c r="B15" s="401" t="s">
        <v>314</v>
      </c>
      <c r="C15" s="390"/>
      <c r="D15" s="390"/>
      <c r="E15" s="373"/>
    </row>
    <row r="16" spans="1:5" s="399" customFormat="1" ht="12" customHeight="1" x14ac:dyDescent="0.2">
      <c r="A16" s="351" t="s">
        <v>77</v>
      </c>
      <c r="B16" s="401" t="s">
        <v>315</v>
      </c>
      <c r="C16" s="390"/>
      <c r="D16" s="390"/>
      <c r="E16" s="373"/>
    </row>
    <row r="17" spans="1:5" s="399" customFormat="1" ht="12" customHeight="1" x14ac:dyDescent="0.2">
      <c r="A17" s="351" t="s">
        <v>78</v>
      </c>
      <c r="B17" s="401" t="s">
        <v>316</v>
      </c>
      <c r="C17" s="390"/>
      <c r="D17" s="390"/>
      <c r="E17" s="373"/>
    </row>
    <row r="18" spans="1:5" s="399" customFormat="1" ht="12" customHeight="1" x14ac:dyDescent="0.2">
      <c r="A18" s="351" t="s">
        <v>79</v>
      </c>
      <c r="B18" s="401" t="s">
        <v>317</v>
      </c>
      <c r="C18" s="390"/>
      <c r="D18" s="390"/>
      <c r="E18" s="373"/>
    </row>
    <row r="19" spans="1:5" s="399" customFormat="1" ht="12" customHeight="1" thickBot="1" x14ac:dyDescent="0.25">
      <c r="A19" s="353" t="s">
        <v>86</v>
      </c>
      <c r="B19" s="402" t="s">
        <v>318</v>
      </c>
      <c r="C19" s="392"/>
      <c r="D19" s="392"/>
      <c r="E19" s="375"/>
    </row>
    <row r="20" spans="1:5" s="399" customFormat="1" ht="12" customHeight="1" thickBot="1" x14ac:dyDescent="0.25">
      <c r="A20" s="357" t="s">
        <v>8</v>
      </c>
      <c r="B20" s="358" t="s">
        <v>319</v>
      </c>
      <c r="C20" s="389">
        <f>SUM(C21:C25)</f>
        <v>0</v>
      </c>
      <c r="D20" s="389">
        <f>SUM(D21:D25)</f>
        <v>0</v>
      </c>
      <c r="E20" s="372">
        <f>SUM(E21:E25)</f>
        <v>0</v>
      </c>
    </row>
    <row r="21" spans="1:5" s="399" customFormat="1" ht="12" customHeight="1" x14ac:dyDescent="0.2">
      <c r="A21" s="352" t="s">
        <v>58</v>
      </c>
      <c r="B21" s="400" t="s">
        <v>320</v>
      </c>
      <c r="C21" s="391"/>
      <c r="D21" s="391"/>
      <c r="E21" s="374"/>
    </row>
    <row r="22" spans="1:5" s="399" customFormat="1" ht="12" customHeight="1" x14ac:dyDescent="0.2">
      <c r="A22" s="351" t="s">
        <v>59</v>
      </c>
      <c r="B22" s="401" t="s">
        <v>321</v>
      </c>
      <c r="C22" s="390"/>
      <c r="D22" s="390"/>
      <c r="E22" s="373"/>
    </row>
    <row r="23" spans="1:5" s="399" customFormat="1" ht="12" customHeight="1" x14ac:dyDescent="0.2">
      <c r="A23" s="351" t="s">
        <v>60</v>
      </c>
      <c r="B23" s="401" t="s">
        <v>322</v>
      </c>
      <c r="C23" s="390"/>
      <c r="D23" s="390"/>
      <c r="E23" s="373"/>
    </row>
    <row r="24" spans="1:5" s="399" customFormat="1" ht="12" customHeight="1" x14ac:dyDescent="0.2">
      <c r="A24" s="351" t="s">
        <v>61</v>
      </c>
      <c r="B24" s="401" t="s">
        <v>323</v>
      </c>
      <c r="C24" s="390"/>
      <c r="D24" s="390"/>
      <c r="E24" s="373"/>
    </row>
    <row r="25" spans="1:5" s="399" customFormat="1" ht="12" customHeight="1" x14ac:dyDescent="0.2">
      <c r="A25" s="351" t="s">
        <v>119</v>
      </c>
      <c r="B25" s="401" t="s">
        <v>324</v>
      </c>
      <c r="C25" s="390"/>
      <c r="D25" s="390"/>
      <c r="E25" s="373"/>
    </row>
    <row r="26" spans="1:5" s="399" customFormat="1" ht="12" customHeight="1" thickBot="1" x14ac:dyDescent="0.25">
      <c r="A26" s="353" t="s">
        <v>120</v>
      </c>
      <c r="B26" s="402" t="s">
        <v>325</v>
      </c>
      <c r="C26" s="392"/>
      <c r="D26" s="392"/>
      <c r="E26" s="375"/>
    </row>
    <row r="27" spans="1:5" s="399" customFormat="1" ht="12" customHeight="1" thickBot="1" x14ac:dyDescent="0.25">
      <c r="A27" s="357" t="s">
        <v>121</v>
      </c>
      <c r="B27" s="358" t="s">
        <v>682</v>
      </c>
      <c r="C27" s="395">
        <f>SUM(C28:C33)</f>
        <v>0</v>
      </c>
      <c r="D27" s="395">
        <f>SUM(D28:D33)</f>
        <v>0</v>
      </c>
      <c r="E27" s="408">
        <f>SUM(E28:E33)</f>
        <v>0</v>
      </c>
    </row>
    <row r="28" spans="1:5" s="399" customFormat="1" ht="12" customHeight="1" x14ac:dyDescent="0.2">
      <c r="A28" s="352" t="s">
        <v>326</v>
      </c>
      <c r="B28" s="400" t="s">
        <v>686</v>
      </c>
      <c r="C28" s="391"/>
      <c r="D28" s="391">
        <f>+D29+D30</f>
        <v>0</v>
      </c>
      <c r="E28" s="374">
        <f>+E29+E30</f>
        <v>0</v>
      </c>
    </row>
    <row r="29" spans="1:5" s="399" customFormat="1" ht="12" customHeight="1" x14ac:dyDescent="0.2">
      <c r="A29" s="351" t="s">
        <v>327</v>
      </c>
      <c r="B29" s="401" t="s">
        <v>687</v>
      </c>
      <c r="C29" s="390"/>
      <c r="D29" s="390"/>
      <c r="E29" s="373"/>
    </row>
    <row r="30" spans="1:5" s="399" customFormat="1" ht="12" customHeight="1" x14ac:dyDescent="0.2">
      <c r="A30" s="351" t="s">
        <v>328</v>
      </c>
      <c r="B30" s="401" t="s">
        <v>688</v>
      </c>
      <c r="C30" s="390"/>
      <c r="D30" s="390"/>
      <c r="E30" s="373"/>
    </row>
    <row r="31" spans="1:5" s="399" customFormat="1" ht="12" customHeight="1" x14ac:dyDescent="0.2">
      <c r="A31" s="351" t="s">
        <v>683</v>
      </c>
      <c r="B31" s="401" t="s">
        <v>689</v>
      </c>
      <c r="C31" s="390"/>
      <c r="D31" s="390"/>
      <c r="E31" s="373"/>
    </row>
    <row r="32" spans="1:5" s="399" customFormat="1" ht="12" customHeight="1" x14ac:dyDescent="0.2">
      <c r="A32" s="351" t="s">
        <v>684</v>
      </c>
      <c r="B32" s="401" t="s">
        <v>329</v>
      </c>
      <c r="C32" s="390"/>
      <c r="D32" s="390"/>
      <c r="E32" s="373"/>
    </row>
    <row r="33" spans="1:5" s="399" customFormat="1" ht="12" customHeight="1" thickBot="1" x14ac:dyDescent="0.25">
      <c r="A33" s="353" t="s">
        <v>685</v>
      </c>
      <c r="B33" s="381" t="s">
        <v>330</v>
      </c>
      <c r="C33" s="392"/>
      <c r="D33" s="392"/>
      <c r="E33" s="375"/>
    </row>
    <row r="34" spans="1:5" s="399" customFormat="1" ht="12" customHeight="1" thickBot="1" x14ac:dyDescent="0.25">
      <c r="A34" s="357" t="s">
        <v>10</v>
      </c>
      <c r="B34" s="358" t="s">
        <v>331</v>
      </c>
      <c r="C34" s="389">
        <f>SUM(C35:C44)</f>
        <v>0</v>
      </c>
      <c r="D34" s="389">
        <f>SUM(D35:D44)</f>
        <v>0</v>
      </c>
      <c r="E34" s="372">
        <f>SUM(E35:E44)</f>
        <v>0</v>
      </c>
    </row>
    <row r="35" spans="1:5" s="399" customFormat="1" ht="12" customHeight="1" x14ac:dyDescent="0.2">
      <c r="A35" s="352" t="s">
        <v>62</v>
      </c>
      <c r="B35" s="400" t="s">
        <v>332</v>
      </c>
      <c r="C35" s="391"/>
      <c r="D35" s="391"/>
      <c r="E35" s="374"/>
    </row>
    <row r="36" spans="1:5" s="399" customFormat="1" ht="12" customHeight="1" x14ac:dyDescent="0.2">
      <c r="A36" s="351" t="s">
        <v>63</v>
      </c>
      <c r="B36" s="401" t="s">
        <v>333</v>
      </c>
      <c r="C36" s="390"/>
      <c r="D36" s="390"/>
      <c r="E36" s="373"/>
    </row>
    <row r="37" spans="1:5" s="399" customFormat="1" ht="12" customHeight="1" x14ac:dyDescent="0.2">
      <c r="A37" s="351" t="s">
        <v>64</v>
      </c>
      <c r="B37" s="401" t="s">
        <v>334</v>
      </c>
      <c r="C37" s="390"/>
      <c r="D37" s="390"/>
      <c r="E37" s="373"/>
    </row>
    <row r="38" spans="1:5" s="399" customFormat="1" ht="12" customHeight="1" x14ac:dyDescent="0.2">
      <c r="A38" s="351" t="s">
        <v>123</v>
      </c>
      <c r="B38" s="401" t="s">
        <v>335</v>
      </c>
      <c r="C38" s="390"/>
      <c r="D38" s="390"/>
      <c r="E38" s="373"/>
    </row>
    <row r="39" spans="1:5" s="399" customFormat="1" ht="12" customHeight="1" x14ac:dyDescent="0.2">
      <c r="A39" s="351" t="s">
        <v>124</v>
      </c>
      <c r="B39" s="401" t="s">
        <v>336</v>
      </c>
      <c r="C39" s="390"/>
      <c r="D39" s="390"/>
      <c r="E39" s="373"/>
    </row>
    <row r="40" spans="1:5" s="399" customFormat="1" ht="12" customHeight="1" x14ac:dyDescent="0.2">
      <c r="A40" s="351" t="s">
        <v>125</v>
      </c>
      <c r="B40" s="401" t="s">
        <v>337</v>
      </c>
      <c r="C40" s="390"/>
      <c r="D40" s="390"/>
      <c r="E40" s="373"/>
    </row>
    <row r="41" spans="1:5" s="399" customFormat="1" ht="12" customHeight="1" x14ac:dyDescent="0.2">
      <c r="A41" s="351" t="s">
        <v>126</v>
      </c>
      <c r="B41" s="401" t="s">
        <v>338</v>
      </c>
      <c r="C41" s="390"/>
      <c r="D41" s="390"/>
      <c r="E41" s="373"/>
    </row>
    <row r="42" spans="1:5" s="399" customFormat="1" ht="12" customHeight="1" x14ac:dyDescent="0.2">
      <c r="A42" s="351" t="s">
        <v>127</v>
      </c>
      <c r="B42" s="401" t="s">
        <v>339</v>
      </c>
      <c r="C42" s="390"/>
      <c r="D42" s="390"/>
      <c r="E42" s="373"/>
    </row>
    <row r="43" spans="1:5" s="399" customFormat="1" ht="12" customHeight="1" x14ac:dyDescent="0.2">
      <c r="A43" s="351" t="s">
        <v>340</v>
      </c>
      <c r="B43" s="401" t="s">
        <v>341</v>
      </c>
      <c r="C43" s="393"/>
      <c r="D43" s="393"/>
      <c r="E43" s="376"/>
    </row>
    <row r="44" spans="1:5" s="399" customFormat="1" ht="12" customHeight="1" thickBot="1" x14ac:dyDescent="0.25">
      <c r="A44" s="353" t="s">
        <v>342</v>
      </c>
      <c r="B44" s="402" t="s">
        <v>343</v>
      </c>
      <c r="C44" s="394"/>
      <c r="D44" s="394"/>
      <c r="E44" s="377"/>
    </row>
    <row r="45" spans="1:5" s="399" customFormat="1" ht="12" customHeight="1" thickBot="1" x14ac:dyDescent="0.25">
      <c r="A45" s="357" t="s">
        <v>11</v>
      </c>
      <c r="B45" s="358" t="s">
        <v>344</v>
      </c>
      <c r="C45" s="389">
        <f>SUM(C46:C50)</f>
        <v>0</v>
      </c>
      <c r="D45" s="389">
        <f>SUM(D46:D50)</f>
        <v>3958</v>
      </c>
      <c r="E45" s="372">
        <f>SUM(E46:E50)</f>
        <v>5725</v>
      </c>
    </row>
    <row r="46" spans="1:5" s="399" customFormat="1" ht="12" customHeight="1" x14ac:dyDescent="0.2">
      <c r="A46" s="352" t="s">
        <v>65</v>
      </c>
      <c r="B46" s="400" t="s">
        <v>345</v>
      </c>
      <c r="C46" s="410"/>
      <c r="D46" s="410"/>
      <c r="E46" s="378"/>
    </row>
    <row r="47" spans="1:5" s="399" customFormat="1" ht="12" customHeight="1" x14ac:dyDescent="0.2">
      <c r="A47" s="351" t="s">
        <v>66</v>
      </c>
      <c r="B47" s="401" t="s">
        <v>346</v>
      </c>
      <c r="C47" s="393"/>
      <c r="D47" s="393"/>
      <c r="E47" s="376"/>
    </row>
    <row r="48" spans="1:5" s="399" customFormat="1" ht="12" customHeight="1" x14ac:dyDescent="0.2">
      <c r="A48" s="351" t="s">
        <v>347</v>
      </c>
      <c r="B48" s="401" t="s">
        <v>348</v>
      </c>
      <c r="C48" s="393"/>
      <c r="D48" s="393">
        <v>3958</v>
      </c>
      <c r="E48" s="376">
        <v>5725</v>
      </c>
    </row>
    <row r="49" spans="1:5" s="399" customFormat="1" ht="12" customHeight="1" x14ac:dyDescent="0.2">
      <c r="A49" s="351" t="s">
        <v>349</v>
      </c>
      <c r="B49" s="401" t="s">
        <v>350</v>
      </c>
      <c r="C49" s="393"/>
      <c r="D49" s="393"/>
      <c r="E49" s="376"/>
    </row>
    <row r="50" spans="1:5" s="399" customFormat="1" ht="12" customHeight="1" thickBot="1" x14ac:dyDescent="0.25">
      <c r="A50" s="353" t="s">
        <v>351</v>
      </c>
      <c r="B50" s="402" t="s">
        <v>352</v>
      </c>
      <c r="C50" s="394"/>
      <c r="D50" s="394"/>
      <c r="E50" s="377"/>
    </row>
    <row r="51" spans="1:5" s="399" customFormat="1" ht="17.25" customHeight="1" thickBot="1" x14ac:dyDescent="0.25">
      <c r="A51" s="357" t="s">
        <v>128</v>
      </c>
      <c r="B51" s="358" t="s">
        <v>353</v>
      </c>
      <c r="C51" s="389">
        <f>SUM(C52:C54)</f>
        <v>0</v>
      </c>
      <c r="D51" s="389">
        <f>SUM(D52:D54)</f>
        <v>0</v>
      </c>
      <c r="E51" s="372">
        <f>SUM(E52:E54)</f>
        <v>0</v>
      </c>
    </row>
    <row r="52" spans="1:5" s="399" customFormat="1" ht="12" customHeight="1" x14ac:dyDescent="0.2">
      <c r="A52" s="352" t="s">
        <v>67</v>
      </c>
      <c r="B52" s="400" t="s">
        <v>354</v>
      </c>
      <c r="C52" s="391"/>
      <c r="D52" s="391"/>
      <c r="E52" s="374"/>
    </row>
    <row r="53" spans="1:5" s="399" customFormat="1" ht="12" customHeight="1" x14ac:dyDescent="0.2">
      <c r="A53" s="351" t="s">
        <v>68</v>
      </c>
      <c r="B53" s="401" t="s">
        <v>355</v>
      </c>
      <c r="C53" s="390"/>
      <c r="D53" s="390"/>
      <c r="E53" s="373"/>
    </row>
    <row r="54" spans="1:5" s="399" customFormat="1" ht="12" customHeight="1" x14ac:dyDescent="0.2">
      <c r="A54" s="351" t="s">
        <v>356</v>
      </c>
      <c r="B54" s="401" t="s">
        <v>357</v>
      </c>
      <c r="C54" s="390"/>
      <c r="D54" s="390"/>
      <c r="E54" s="373"/>
    </row>
    <row r="55" spans="1:5" s="399" customFormat="1" ht="12" customHeight="1" thickBot="1" x14ac:dyDescent="0.25">
      <c r="A55" s="353" t="s">
        <v>358</v>
      </c>
      <c r="B55" s="402" t="s">
        <v>359</v>
      </c>
      <c r="C55" s="392"/>
      <c r="D55" s="392"/>
      <c r="E55" s="375"/>
    </row>
    <row r="56" spans="1:5" s="399" customFormat="1" ht="12" customHeight="1" thickBot="1" x14ac:dyDescent="0.25">
      <c r="A56" s="357" t="s">
        <v>13</v>
      </c>
      <c r="B56" s="379" t="s">
        <v>360</v>
      </c>
      <c r="C56" s="389">
        <f>SUM(C57:C59)</f>
        <v>0</v>
      </c>
      <c r="D56" s="389">
        <f>SUM(D57:D59)</f>
        <v>0</v>
      </c>
      <c r="E56" s="372">
        <f>SUM(E57:E59)</f>
        <v>0</v>
      </c>
    </row>
    <row r="57" spans="1:5" s="399" customFormat="1" ht="12" customHeight="1" x14ac:dyDescent="0.2">
      <c r="A57" s="352" t="s">
        <v>129</v>
      </c>
      <c r="B57" s="400" t="s">
        <v>361</v>
      </c>
      <c r="C57" s="393"/>
      <c r="D57" s="393"/>
      <c r="E57" s="376"/>
    </row>
    <row r="58" spans="1:5" s="399" customFormat="1" ht="12" customHeight="1" x14ac:dyDescent="0.2">
      <c r="A58" s="351" t="s">
        <v>130</v>
      </c>
      <c r="B58" s="401" t="s">
        <v>362</v>
      </c>
      <c r="C58" s="393"/>
      <c r="D58" s="393"/>
      <c r="E58" s="376"/>
    </row>
    <row r="59" spans="1:5" s="399" customFormat="1" ht="12" customHeight="1" x14ac:dyDescent="0.2">
      <c r="A59" s="351" t="s">
        <v>154</v>
      </c>
      <c r="B59" s="401" t="s">
        <v>363</v>
      </c>
      <c r="C59" s="393"/>
      <c r="D59" s="393"/>
      <c r="E59" s="376"/>
    </row>
    <row r="60" spans="1:5" s="399" customFormat="1" ht="12" customHeight="1" thickBot="1" x14ac:dyDescent="0.25">
      <c r="A60" s="353" t="s">
        <v>364</v>
      </c>
      <c r="B60" s="402" t="s">
        <v>365</v>
      </c>
      <c r="C60" s="393"/>
      <c r="D60" s="393"/>
      <c r="E60" s="376"/>
    </row>
    <row r="61" spans="1:5" s="399" customFormat="1" ht="12" customHeight="1" thickBot="1" x14ac:dyDescent="0.25">
      <c r="A61" s="357" t="s">
        <v>14</v>
      </c>
      <c r="B61" s="358" t="s">
        <v>366</v>
      </c>
      <c r="C61" s="395">
        <f>+C6+C13+C20+C27+C34+C45+C51+C56</f>
        <v>0</v>
      </c>
      <c r="D61" s="395">
        <f>+D6+D13+D20+D27+D34+D45+D51+D56</f>
        <v>3958</v>
      </c>
      <c r="E61" s="408">
        <f>+E6+E13+E20+E27+E34+E45+E51+E56</f>
        <v>5725</v>
      </c>
    </row>
    <row r="62" spans="1:5" s="399" customFormat="1" ht="12" customHeight="1" thickBot="1" x14ac:dyDescent="0.25">
      <c r="A62" s="411" t="s">
        <v>367</v>
      </c>
      <c r="B62" s="379" t="s">
        <v>368</v>
      </c>
      <c r="C62" s="389">
        <f>+C63+C64+C65</f>
        <v>0</v>
      </c>
      <c r="D62" s="389">
        <f>+D63+D64+D65</f>
        <v>0</v>
      </c>
      <c r="E62" s="372">
        <f>+E63+E64+E65</f>
        <v>0</v>
      </c>
    </row>
    <row r="63" spans="1:5" s="399" customFormat="1" ht="12" customHeight="1" x14ac:dyDescent="0.2">
      <c r="A63" s="352" t="s">
        <v>369</v>
      </c>
      <c r="B63" s="400" t="s">
        <v>370</v>
      </c>
      <c r="C63" s="393"/>
      <c r="D63" s="393"/>
      <c r="E63" s="376"/>
    </row>
    <row r="64" spans="1:5" s="399" customFormat="1" ht="12" customHeight="1" x14ac:dyDescent="0.2">
      <c r="A64" s="351" t="s">
        <v>371</v>
      </c>
      <c r="B64" s="401" t="s">
        <v>372</v>
      </c>
      <c r="C64" s="393"/>
      <c r="D64" s="393"/>
      <c r="E64" s="376"/>
    </row>
    <row r="65" spans="1:5" s="399" customFormat="1" ht="12" customHeight="1" thickBot="1" x14ac:dyDescent="0.25">
      <c r="A65" s="353" t="s">
        <v>373</v>
      </c>
      <c r="B65" s="337" t="s">
        <v>418</v>
      </c>
      <c r="C65" s="393"/>
      <c r="D65" s="393"/>
      <c r="E65" s="376"/>
    </row>
    <row r="66" spans="1:5" s="399" customFormat="1" ht="12" customHeight="1" thickBot="1" x14ac:dyDescent="0.25">
      <c r="A66" s="411" t="s">
        <v>375</v>
      </c>
      <c r="B66" s="379" t="s">
        <v>376</v>
      </c>
      <c r="C66" s="389">
        <f>+C67+C68+C69+C70</f>
        <v>0</v>
      </c>
      <c r="D66" s="389">
        <f>+D67+D68+D69+D70</f>
        <v>0</v>
      </c>
      <c r="E66" s="372">
        <f>+E67+E68+E69+E70</f>
        <v>0</v>
      </c>
    </row>
    <row r="67" spans="1:5" s="399" customFormat="1" ht="13.5" customHeight="1" x14ac:dyDescent="0.2">
      <c r="A67" s="352" t="s">
        <v>106</v>
      </c>
      <c r="B67" s="400" t="s">
        <v>377</v>
      </c>
      <c r="C67" s="393"/>
      <c r="D67" s="393"/>
      <c r="E67" s="376"/>
    </row>
    <row r="68" spans="1:5" s="399" customFormat="1" ht="12" customHeight="1" x14ac:dyDescent="0.2">
      <c r="A68" s="351" t="s">
        <v>107</v>
      </c>
      <c r="B68" s="401" t="s">
        <v>378</v>
      </c>
      <c r="C68" s="393"/>
      <c r="D68" s="393"/>
      <c r="E68" s="376"/>
    </row>
    <row r="69" spans="1:5" s="399" customFormat="1" ht="12" customHeight="1" x14ac:dyDescent="0.2">
      <c r="A69" s="351" t="s">
        <v>379</v>
      </c>
      <c r="B69" s="401" t="s">
        <v>380</v>
      </c>
      <c r="C69" s="393"/>
      <c r="D69" s="393"/>
      <c r="E69" s="376"/>
    </row>
    <row r="70" spans="1:5" s="399" customFormat="1" ht="12" customHeight="1" thickBot="1" x14ac:dyDescent="0.25">
      <c r="A70" s="353" t="s">
        <v>381</v>
      </c>
      <c r="B70" s="402" t="s">
        <v>382</v>
      </c>
      <c r="C70" s="393"/>
      <c r="D70" s="393"/>
      <c r="E70" s="376"/>
    </row>
    <row r="71" spans="1:5" s="399" customFormat="1" ht="12" customHeight="1" thickBot="1" x14ac:dyDescent="0.25">
      <c r="A71" s="411" t="s">
        <v>383</v>
      </c>
      <c r="B71" s="379" t="s">
        <v>384</v>
      </c>
      <c r="C71" s="389">
        <f>+C72+C73</f>
        <v>0</v>
      </c>
      <c r="D71" s="389">
        <f>+D72+D73</f>
        <v>0</v>
      </c>
      <c r="E71" s="372">
        <f>+E72+E73</f>
        <v>0</v>
      </c>
    </row>
    <row r="72" spans="1:5" s="399" customFormat="1" ht="12" customHeight="1" x14ac:dyDescent="0.2">
      <c r="A72" s="352" t="s">
        <v>385</v>
      </c>
      <c r="B72" s="400" t="s">
        <v>386</v>
      </c>
      <c r="C72" s="393"/>
      <c r="D72" s="393"/>
      <c r="E72" s="376"/>
    </row>
    <row r="73" spans="1:5" s="399" customFormat="1" ht="12" customHeight="1" thickBot="1" x14ac:dyDescent="0.25">
      <c r="A73" s="353" t="s">
        <v>387</v>
      </c>
      <c r="B73" s="402" t="s">
        <v>388</v>
      </c>
      <c r="C73" s="393"/>
      <c r="D73" s="393"/>
      <c r="E73" s="376"/>
    </row>
    <row r="74" spans="1:5" s="399" customFormat="1" ht="12" customHeight="1" thickBot="1" x14ac:dyDescent="0.25">
      <c r="A74" s="411" t="s">
        <v>389</v>
      </c>
      <c r="B74" s="379" t="s">
        <v>390</v>
      </c>
      <c r="C74" s="389">
        <f>+C75+C76+C77</f>
        <v>0</v>
      </c>
      <c r="D74" s="389">
        <f>+D75+D76+D77</f>
        <v>0</v>
      </c>
      <c r="E74" s="372">
        <f>+E75+E76+E77</f>
        <v>0</v>
      </c>
    </row>
    <row r="75" spans="1:5" s="399" customFormat="1" ht="12" customHeight="1" x14ac:dyDescent="0.2">
      <c r="A75" s="352" t="s">
        <v>391</v>
      </c>
      <c r="B75" s="400" t="s">
        <v>392</v>
      </c>
      <c r="C75" s="393"/>
      <c r="D75" s="393"/>
      <c r="E75" s="376"/>
    </row>
    <row r="76" spans="1:5" s="399" customFormat="1" ht="12" customHeight="1" x14ac:dyDescent="0.2">
      <c r="A76" s="351" t="s">
        <v>393</v>
      </c>
      <c r="B76" s="401" t="s">
        <v>394</v>
      </c>
      <c r="C76" s="393"/>
      <c r="D76" s="393"/>
      <c r="E76" s="376"/>
    </row>
    <row r="77" spans="1:5" s="399" customFormat="1" ht="12" customHeight="1" thickBot="1" x14ac:dyDescent="0.25">
      <c r="A77" s="353" t="s">
        <v>395</v>
      </c>
      <c r="B77" s="381" t="s">
        <v>396</v>
      </c>
      <c r="C77" s="393"/>
      <c r="D77" s="393"/>
      <c r="E77" s="376"/>
    </row>
    <row r="78" spans="1:5" s="399" customFormat="1" ht="12" customHeight="1" thickBot="1" x14ac:dyDescent="0.25">
      <c r="A78" s="411" t="s">
        <v>397</v>
      </c>
      <c r="B78" s="379" t="s">
        <v>398</v>
      </c>
      <c r="C78" s="389">
        <f>+C79+C80+C81+C82</f>
        <v>0</v>
      </c>
      <c r="D78" s="389">
        <f>+D79+D80+D81+D82</f>
        <v>0</v>
      </c>
      <c r="E78" s="372">
        <f>+E79+E80+E81+E82</f>
        <v>0</v>
      </c>
    </row>
    <row r="79" spans="1:5" s="399" customFormat="1" ht="12" customHeight="1" x14ac:dyDescent="0.2">
      <c r="A79" s="403" t="s">
        <v>399</v>
      </c>
      <c r="B79" s="400" t="s">
        <v>400</v>
      </c>
      <c r="C79" s="393"/>
      <c r="D79" s="393"/>
      <c r="E79" s="376"/>
    </row>
    <row r="80" spans="1:5" s="399" customFormat="1" ht="12" customHeight="1" x14ac:dyDescent="0.2">
      <c r="A80" s="404" t="s">
        <v>401</v>
      </c>
      <c r="B80" s="401" t="s">
        <v>402</v>
      </c>
      <c r="C80" s="393"/>
      <c r="D80" s="393"/>
      <c r="E80" s="376"/>
    </row>
    <row r="81" spans="1:5" s="399" customFormat="1" ht="12" customHeight="1" x14ac:dyDescent="0.2">
      <c r="A81" s="404" t="s">
        <v>403</v>
      </c>
      <c r="B81" s="401" t="s">
        <v>404</v>
      </c>
      <c r="C81" s="393"/>
      <c r="D81" s="393"/>
      <c r="E81" s="376"/>
    </row>
    <row r="82" spans="1:5" s="399" customFormat="1" ht="12" customHeight="1" thickBot="1" x14ac:dyDescent="0.25">
      <c r="A82" s="412" t="s">
        <v>405</v>
      </c>
      <c r="B82" s="381" t="s">
        <v>406</v>
      </c>
      <c r="C82" s="393"/>
      <c r="D82" s="393"/>
      <c r="E82" s="376"/>
    </row>
    <row r="83" spans="1:5" s="399" customFormat="1" ht="12" customHeight="1" thickBot="1" x14ac:dyDescent="0.25">
      <c r="A83" s="411" t="s">
        <v>407</v>
      </c>
      <c r="B83" s="379" t="s">
        <v>408</v>
      </c>
      <c r="C83" s="414"/>
      <c r="D83" s="414"/>
      <c r="E83" s="415"/>
    </row>
    <row r="84" spans="1:5" s="399" customFormat="1" ht="12" customHeight="1" thickBot="1" x14ac:dyDescent="0.25">
      <c r="A84" s="411" t="s">
        <v>409</v>
      </c>
      <c r="B84" s="335" t="s">
        <v>410</v>
      </c>
      <c r="C84" s="395">
        <f>+C62+C66+C71+C74+C78+C83</f>
        <v>0</v>
      </c>
      <c r="D84" s="395">
        <f>+D62+D66+D71+D74+D78+D83</f>
        <v>0</v>
      </c>
      <c r="E84" s="408">
        <f>+E62+E66+E71+E74+E78+E83</f>
        <v>0</v>
      </c>
    </row>
    <row r="85" spans="1:5" s="399" customFormat="1" ht="12" customHeight="1" thickBot="1" x14ac:dyDescent="0.25">
      <c r="A85" s="413" t="s">
        <v>411</v>
      </c>
      <c r="B85" s="338" t="s">
        <v>412</v>
      </c>
      <c r="C85" s="395">
        <f>+C61+C84</f>
        <v>0</v>
      </c>
      <c r="D85" s="395">
        <f>+D61+D84</f>
        <v>3958</v>
      </c>
      <c r="E85" s="408">
        <f>+E61+E84</f>
        <v>5725</v>
      </c>
    </row>
    <row r="86" spans="1:5" s="399" customFormat="1" ht="12" customHeight="1" x14ac:dyDescent="0.2">
      <c r="A86" s="333"/>
      <c r="B86" s="333"/>
      <c r="C86" s="334"/>
      <c r="D86" s="334"/>
      <c r="E86" s="334"/>
    </row>
    <row r="87" spans="1:5" ht="16.5" customHeight="1" x14ac:dyDescent="0.25">
      <c r="A87" s="605" t="s">
        <v>35</v>
      </c>
      <c r="B87" s="605"/>
      <c r="C87" s="605"/>
      <c r="D87" s="605"/>
      <c r="E87" s="605"/>
    </row>
    <row r="88" spans="1:5" s="405" customFormat="1" ht="16.5" customHeight="1" thickBot="1" x14ac:dyDescent="0.3">
      <c r="A88" s="46" t="s">
        <v>110</v>
      </c>
      <c r="B88" s="46"/>
      <c r="C88" s="366"/>
      <c r="D88" s="366"/>
      <c r="E88" s="366" t="s">
        <v>153</v>
      </c>
    </row>
    <row r="89" spans="1:5" s="405" customFormat="1" ht="16.5" customHeight="1" x14ac:dyDescent="0.25">
      <c r="A89" s="606" t="s">
        <v>57</v>
      </c>
      <c r="B89" s="608" t="s">
        <v>174</v>
      </c>
      <c r="C89" s="610" t="str">
        <f>+C3</f>
        <v>2015. évi</v>
      </c>
      <c r="D89" s="610"/>
      <c r="E89" s="611"/>
    </row>
    <row r="90" spans="1:5" ht="38.1" customHeight="1" thickBot="1" x14ac:dyDescent="0.3">
      <c r="A90" s="607"/>
      <c r="B90" s="609"/>
      <c r="C90" s="47" t="s">
        <v>175</v>
      </c>
      <c r="D90" s="47" t="s">
        <v>180</v>
      </c>
      <c r="E90" s="48" t="s">
        <v>181</v>
      </c>
    </row>
    <row r="91" spans="1:5" s="398" customFormat="1" ht="12" customHeight="1" thickBot="1" x14ac:dyDescent="0.25">
      <c r="A91" s="362" t="s">
        <v>413</v>
      </c>
      <c r="B91" s="363" t="s">
        <v>414</v>
      </c>
      <c r="C91" s="363" t="s">
        <v>415</v>
      </c>
      <c r="D91" s="363" t="s">
        <v>416</v>
      </c>
      <c r="E91" s="364" t="s">
        <v>417</v>
      </c>
    </row>
    <row r="92" spans="1:5" ht="12" customHeight="1" thickBot="1" x14ac:dyDescent="0.3">
      <c r="A92" s="359" t="s">
        <v>6</v>
      </c>
      <c r="B92" s="361" t="s">
        <v>419</v>
      </c>
      <c r="C92" s="388">
        <f>SUM(C93:C97)</f>
        <v>0</v>
      </c>
      <c r="D92" s="388">
        <f>SUM(D93:D97)</f>
        <v>3958</v>
      </c>
      <c r="E92" s="343">
        <f>SUM(E93:E97)</f>
        <v>5725</v>
      </c>
    </row>
    <row r="93" spans="1:5" ht="12" customHeight="1" x14ac:dyDescent="0.25">
      <c r="A93" s="354" t="s">
        <v>69</v>
      </c>
      <c r="B93" s="347" t="s">
        <v>36</v>
      </c>
      <c r="C93" s="98"/>
      <c r="D93" s="98"/>
      <c r="E93" s="342"/>
    </row>
    <row r="94" spans="1:5" ht="12" customHeight="1" x14ac:dyDescent="0.25">
      <c r="A94" s="351" t="s">
        <v>70</v>
      </c>
      <c r="B94" s="345" t="s">
        <v>131</v>
      </c>
      <c r="C94" s="390"/>
      <c r="D94" s="390"/>
      <c r="E94" s="373"/>
    </row>
    <row r="95" spans="1:5" ht="12" customHeight="1" x14ac:dyDescent="0.25">
      <c r="A95" s="351" t="s">
        <v>71</v>
      </c>
      <c r="B95" s="345" t="s">
        <v>98</v>
      </c>
      <c r="C95" s="392"/>
      <c r="D95" s="392">
        <v>3958</v>
      </c>
      <c r="E95" s="375">
        <v>5725</v>
      </c>
    </row>
    <row r="96" spans="1:5" ht="12" customHeight="1" x14ac:dyDescent="0.25">
      <c r="A96" s="351" t="s">
        <v>72</v>
      </c>
      <c r="B96" s="348" t="s">
        <v>132</v>
      </c>
      <c r="C96" s="392"/>
      <c r="D96" s="392"/>
      <c r="E96" s="375"/>
    </row>
    <row r="97" spans="1:5" ht="12" customHeight="1" x14ac:dyDescent="0.25">
      <c r="A97" s="351" t="s">
        <v>81</v>
      </c>
      <c r="B97" s="356" t="s">
        <v>133</v>
      </c>
      <c r="C97" s="392"/>
      <c r="D97" s="392"/>
      <c r="E97" s="375"/>
    </row>
    <row r="98" spans="1:5" ht="12" customHeight="1" x14ac:dyDescent="0.25">
      <c r="A98" s="351" t="s">
        <v>73</v>
      </c>
      <c r="B98" s="345" t="s">
        <v>420</v>
      </c>
      <c r="C98" s="392"/>
      <c r="D98" s="392"/>
      <c r="E98" s="375"/>
    </row>
    <row r="99" spans="1:5" ht="12" customHeight="1" x14ac:dyDescent="0.25">
      <c r="A99" s="351" t="s">
        <v>74</v>
      </c>
      <c r="B99" s="368" t="s">
        <v>421</v>
      </c>
      <c r="C99" s="392"/>
      <c r="D99" s="392"/>
      <c r="E99" s="375"/>
    </row>
    <row r="100" spans="1:5" ht="12" customHeight="1" x14ac:dyDescent="0.25">
      <c r="A100" s="351" t="s">
        <v>82</v>
      </c>
      <c r="B100" s="369" t="s">
        <v>422</v>
      </c>
      <c r="C100" s="392"/>
      <c r="D100" s="392"/>
      <c r="E100" s="375"/>
    </row>
    <row r="101" spans="1:5" ht="12" customHeight="1" x14ac:dyDescent="0.25">
      <c r="A101" s="351" t="s">
        <v>83</v>
      </c>
      <c r="B101" s="369" t="s">
        <v>423</v>
      </c>
      <c r="C101" s="392"/>
      <c r="D101" s="392"/>
      <c r="E101" s="375"/>
    </row>
    <row r="102" spans="1:5" ht="12" customHeight="1" x14ac:dyDescent="0.25">
      <c r="A102" s="351" t="s">
        <v>84</v>
      </c>
      <c r="B102" s="368" t="s">
        <v>424</v>
      </c>
      <c r="C102" s="392"/>
      <c r="D102" s="392"/>
      <c r="E102" s="375"/>
    </row>
    <row r="103" spans="1:5" ht="12" customHeight="1" x14ac:dyDescent="0.25">
      <c r="A103" s="351" t="s">
        <v>85</v>
      </c>
      <c r="B103" s="368" t="s">
        <v>425</v>
      </c>
      <c r="C103" s="392"/>
      <c r="D103" s="392"/>
      <c r="E103" s="375"/>
    </row>
    <row r="104" spans="1:5" ht="12" customHeight="1" x14ac:dyDescent="0.25">
      <c r="A104" s="351" t="s">
        <v>87</v>
      </c>
      <c r="B104" s="369" t="s">
        <v>426</v>
      </c>
      <c r="C104" s="392"/>
      <c r="D104" s="392"/>
      <c r="E104" s="375"/>
    </row>
    <row r="105" spans="1:5" ht="12" customHeight="1" x14ac:dyDescent="0.25">
      <c r="A105" s="350" t="s">
        <v>134</v>
      </c>
      <c r="B105" s="370" t="s">
        <v>427</v>
      </c>
      <c r="C105" s="392"/>
      <c r="D105" s="392"/>
      <c r="E105" s="375"/>
    </row>
    <row r="106" spans="1:5" ht="12" customHeight="1" x14ac:dyDescent="0.25">
      <c r="A106" s="351" t="s">
        <v>428</v>
      </c>
      <c r="B106" s="370" t="s">
        <v>429</v>
      </c>
      <c r="C106" s="392"/>
      <c r="D106" s="392"/>
      <c r="E106" s="375"/>
    </row>
    <row r="107" spans="1:5" ht="12" customHeight="1" thickBot="1" x14ac:dyDescent="0.3">
      <c r="A107" s="355" t="s">
        <v>430</v>
      </c>
      <c r="B107" s="371" t="s">
        <v>431</v>
      </c>
      <c r="C107" s="99"/>
      <c r="D107" s="99"/>
      <c r="E107" s="336"/>
    </row>
    <row r="108" spans="1:5" ht="12" customHeight="1" thickBot="1" x14ac:dyDescent="0.3">
      <c r="A108" s="357" t="s">
        <v>7</v>
      </c>
      <c r="B108" s="360" t="s">
        <v>432</v>
      </c>
      <c r="C108" s="389">
        <f>+C109+C111+C113</f>
        <v>0</v>
      </c>
      <c r="D108" s="389">
        <f>+D109+D111+D113</f>
        <v>0</v>
      </c>
      <c r="E108" s="372">
        <f>+E109+E111+E113</f>
        <v>0</v>
      </c>
    </row>
    <row r="109" spans="1:5" ht="12" customHeight="1" x14ac:dyDescent="0.25">
      <c r="A109" s="352" t="s">
        <v>75</v>
      </c>
      <c r="B109" s="345" t="s">
        <v>152</v>
      </c>
      <c r="C109" s="391"/>
      <c r="D109" s="391"/>
      <c r="E109" s="374"/>
    </row>
    <row r="110" spans="1:5" ht="12" customHeight="1" x14ac:dyDescent="0.25">
      <c r="A110" s="352" t="s">
        <v>76</v>
      </c>
      <c r="B110" s="349" t="s">
        <v>433</v>
      </c>
      <c r="C110" s="391"/>
      <c r="D110" s="391"/>
      <c r="E110" s="374"/>
    </row>
    <row r="111" spans="1:5" x14ac:dyDescent="0.25">
      <c r="A111" s="352" t="s">
        <v>77</v>
      </c>
      <c r="B111" s="349" t="s">
        <v>135</v>
      </c>
      <c r="C111" s="390"/>
      <c r="D111" s="390"/>
      <c r="E111" s="373"/>
    </row>
    <row r="112" spans="1:5" ht="12" customHeight="1" x14ac:dyDescent="0.25">
      <c r="A112" s="352" t="s">
        <v>78</v>
      </c>
      <c r="B112" s="349" t="s">
        <v>434</v>
      </c>
      <c r="C112" s="390"/>
      <c r="D112" s="390"/>
      <c r="E112" s="373"/>
    </row>
    <row r="113" spans="1:5" ht="12" customHeight="1" x14ac:dyDescent="0.25">
      <c r="A113" s="352" t="s">
        <v>79</v>
      </c>
      <c r="B113" s="381" t="s">
        <v>155</v>
      </c>
      <c r="C113" s="390"/>
      <c r="D113" s="390"/>
      <c r="E113" s="373"/>
    </row>
    <row r="114" spans="1:5" ht="21.75" customHeight="1" x14ac:dyDescent="0.25">
      <c r="A114" s="352" t="s">
        <v>86</v>
      </c>
      <c r="B114" s="380" t="s">
        <v>435</v>
      </c>
      <c r="C114" s="390"/>
      <c r="D114" s="390"/>
      <c r="E114" s="373"/>
    </row>
    <row r="115" spans="1:5" ht="24" customHeight="1" x14ac:dyDescent="0.25">
      <c r="A115" s="352" t="s">
        <v>88</v>
      </c>
      <c r="B115" s="396" t="s">
        <v>436</v>
      </c>
      <c r="C115" s="390"/>
      <c r="D115" s="390"/>
      <c r="E115" s="373"/>
    </row>
    <row r="116" spans="1:5" ht="12" customHeight="1" x14ac:dyDescent="0.25">
      <c r="A116" s="352" t="s">
        <v>136</v>
      </c>
      <c r="B116" s="369" t="s">
        <v>423</v>
      </c>
      <c r="C116" s="390"/>
      <c r="D116" s="390"/>
      <c r="E116" s="373"/>
    </row>
    <row r="117" spans="1:5" ht="12" customHeight="1" x14ac:dyDescent="0.25">
      <c r="A117" s="352" t="s">
        <v>137</v>
      </c>
      <c r="B117" s="369" t="s">
        <v>437</v>
      </c>
      <c r="C117" s="390"/>
      <c r="D117" s="390"/>
      <c r="E117" s="373"/>
    </row>
    <row r="118" spans="1:5" ht="12" customHeight="1" x14ac:dyDescent="0.25">
      <c r="A118" s="352" t="s">
        <v>138</v>
      </c>
      <c r="B118" s="369" t="s">
        <v>438</v>
      </c>
      <c r="C118" s="390"/>
      <c r="D118" s="390"/>
      <c r="E118" s="373"/>
    </row>
    <row r="119" spans="1:5" s="416" customFormat="1" ht="12" customHeight="1" x14ac:dyDescent="0.2">
      <c r="A119" s="352" t="s">
        <v>439</v>
      </c>
      <c r="B119" s="369" t="s">
        <v>426</v>
      </c>
      <c r="C119" s="390"/>
      <c r="D119" s="390"/>
      <c r="E119" s="373"/>
    </row>
    <row r="120" spans="1:5" ht="12" customHeight="1" x14ac:dyDescent="0.25">
      <c r="A120" s="352" t="s">
        <v>440</v>
      </c>
      <c r="B120" s="369" t="s">
        <v>441</v>
      </c>
      <c r="C120" s="390"/>
      <c r="D120" s="390"/>
      <c r="E120" s="373"/>
    </row>
    <row r="121" spans="1:5" ht="12" customHeight="1" thickBot="1" x14ac:dyDescent="0.3">
      <c r="A121" s="350" t="s">
        <v>442</v>
      </c>
      <c r="B121" s="369" t="s">
        <v>443</v>
      </c>
      <c r="C121" s="392"/>
      <c r="D121" s="392"/>
      <c r="E121" s="375"/>
    </row>
    <row r="122" spans="1:5" ht="12" customHeight="1" thickBot="1" x14ac:dyDescent="0.3">
      <c r="A122" s="357" t="s">
        <v>8</v>
      </c>
      <c r="B122" s="365" t="s">
        <v>444</v>
      </c>
      <c r="C122" s="389">
        <f>+C123+C124</f>
        <v>0</v>
      </c>
      <c r="D122" s="389">
        <f>+D123+D124</f>
        <v>0</v>
      </c>
      <c r="E122" s="372">
        <f>+E123+E124</f>
        <v>0</v>
      </c>
    </row>
    <row r="123" spans="1:5" ht="12" customHeight="1" x14ac:dyDescent="0.25">
      <c r="A123" s="352" t="s">
        <v>58</v>
      </c>
      <c r="B123" s="346" t="s">
        <v>44</v>
      </c>
      <c r="C123" s="391"/>
      <c r="D123" s="391"/>
      <c r="E123" s="374"/>
    </row>
    <row r="124" spans="1:5" ht="12" customHeight="1" thickBot="1" x14ac:dyDescent="0.3">
      <c r="A124" s="353" t="s">
        <v>59</v>
      </c>
      <c r="B124" s="349" t="s">
        <v>45</v>
      </c>
      <c r="C124" s="392"/>
      <c r="D124" s="392"/>
      <c r="E124" s="375"/>
    </row>
    <row r="125" spans="1:5" ht="12" customHeight="1" thickBot="1" x14ac:dyDescent="0.3">
      <c r="A125" s="357" t="s">
        <v>9</v>
      </c>
      <c r="B125" s="365" t="s">
        <v>445</v>
      </c>
      <c r="C125" s="389">
        <f>+C92+C108+C122</f>
        <v>0</v>
      </c>
      <c r="D125" s="389">
        <f>+D92+D108+D122</f>
        <v>3958</v>
      </c>
      <c r="E125" s="372">
        <f>+E92+E108+E122</f>
        <v>5725</v>
      </c>
    </row>
    <row r="126" spans="1:5" ht="12" customHeight="1" thickBot="1" x14ac:dyDescent="0.3">
      <c r="A126" s="357" t="s">
        <v>10</v>
      </c>
      <c r="B126" s="365" t="s">
        <v>446</v>
      </c>
      <c r="C126" s="389">
        <f>+C127+C128+C129</f>
        <v>0</v>
      </c>
      <c r="D126" s="389">
        <f>+D127+D128+D129</f>
        <v>0</v>
      </c>
      <c r="E126" s="372">
        <f>+E127+E128+E129</f>
        <v>0</v>
      </c>
    </row>
    <row r="127" spans="1:5" ht="12" customHeight="1" x14ac:dyDescent="0.25">
      <c r="A127" s="352" t="s">
        <v>62</v>
      </c>
      <c r="B127" s="346" t="s">
        <v>447</v>
      </c>
      <c r="C127" s="390"/>
      <c r="D127" s="390"/>
      <c r="E127" s="373"/>
    </row>
    <row r="128" spans="1:5" ht="12" customHeight="1" x14ac:dyDescent="0.25">
      <c r="A128" s="352" t="s">
        <v>63</v>
      </c>
      <c r="B128" s="346" t="s">
        <v>448</v>
      </c>
      <c r="C128" s="390"/>
      <c r="D128" s="390"/>
      <c r="E128" s="373"/>
    </row>
    <row r="129" spans="1:9" ht="12" customHeight="1" thickBot="1" x14ac:dyDescent="0.3">
      <c r="A129" s="350" t="s">
        <v>64</v>
      </c>
      <c r="B129" s="344" t="s">
        <v>449</v>
      </c>
      <c r="C129" s="390"/>
      <c r="D129" s="390"/>
      <c r="E129" s="373"/>
    </row>
    <row r="130" spans="1:9" ht="12" customHeight="1" thickBot="1" x14ac:dyDescent="0.3">
      <c r="A130" s="357" t="s">
        <v>11</v>
      </c>
      <c r="B130" s="365" t="s">
        <v>450</v>
      </c>
      <c r="C130" s="389">
        <f>+C131+C132+C134+C133</f>
        <v>0</v>
      </c>
      <c r="D130" s="389">
        <f>+D131+D132+D134+D133</f>
        <v>0</v>
      </c>
      <c r="E130" s="372">
        <f>+E131+E132+E134+E133</f>
        <v>0</v>
      </c>
    </row>
    <row r="131" spans="1:9" ht="12" customHeight="1" x14ac:dyDescent="0.25">
      <c r="A131" s="352" t="s">
        <v>65</v>
      </c>
      <c r="B131" s="346" t="s">
        <v>451</v>
      </c>
      <c r="C131" s="390"/>
      <c r="D131" s="390"/>
      <c r="E131" s="373"/>
    </row>
    <row r="132" spans="1:9" ht="12" customHeight="1" x14ac:dyDescent="0.25">
      <c r="A132" s="352" t="s">
        <v>66</v>
      </c>
      <c r="B132" s="346" t="s">
        <v>452</v>
      </c>
      <c r="C132" s="390"/>
      <c r="D132" s="390"/>
      <c r="E132" s="373"/>
    </row>
    <row r="133" spans="1:9" ht="12" customHeight="1" x14ac:dyDescent="0.25">
      <c r="A133" s="352" t="s">
        <v>347</v>
      </c>
      <c r="B133" s="346" t="s">
        <v>453</v>
      </c>
      <c r="C133" s="390"/>
      <c r="D133" s="390"/>
      <c r="E133" s="373"/>
    </row>
    <row r="134" spans="1:9" ht="12" customHeight="1" thickBot="1" x14ac:dyDescent="0.3">
      <c r="A134" s="350" t="s">
        <v>349</v>
      </c>
      <c r="B134" s="344" t="s">
        <v>454</v>
      </c>
      <c r="C134" s="390"/>
      <c r="D134" s="390"/>
      <c r="E134" s="373"/>
    </row>
    <row r="135" spans="1:9" ht="12" customHeight="1" thickBot="1" x14ac:dyDescent="0.3">
      <c r="A135" s="357" t="s">
        <v>12</v>
      </c>
      <c r="B135" s="365" t="s">
        <v>455</v>
      </c>
      <c r="C135" s="395">
        <f>+C136+C137+C138+C139</f>
        <v>0</v>
      </c>
      <c r="D135" s="395">
        <f>+D136+D137+D138+D139</f>
        <v>0</v>
      </c>
      <c r="E135" s="408">
        <f>+E136+E137+E138+E139</f>
        <v>0</v>
      </c>
    </row>
    <row r="136" spans="1:9" ht="12" customHeight="1" x14ac:dyDescent="0.25">
      <c r="A136" s="352" t="s">
        <v>67</v>
      </c>
      <c r="B136" s="346" t="s">
        <v>456</v>
      </c>
      <c r="C136" s="390"/>
      <c r="D136" s="390"/>
      <c r="E136" s="373"/>
    </row>
    <row r="137" spans="1:9" ht="12" customHeight="1" x14ac:dyDescent="0.25">
      <c r="A137" s="352" t="s">
        <v>68</v>
      </c>
      <c r="B137" s="346" t="s">
        <v>457</v>
      </c>
      <c r="C137" s="390"/>
      <c r="D137" s="390"/>
      <c r="E137" s="373"/>
    </row>
    <row r="138" spans="1:9" ht="12" customHeight="1" x14ac:dyDescent="0.25">
      <c r="A138" s="352" t="s">
        <v>356</v>
      </c>
      <c r="B138" s="346" t="s">
        <v>458</v>
      </c>
      <c r="C138" s="390"/>
      <c r="D138" s="390"/>
      <c r="E138" s="373"/>
    </row>
    <row r="139" spans="1:9" ht="12" customHeight="1" thickBot="1" x14ac:dyDescent="0.3">
      <c r="A139" s="350" t="s">
        <v>358</v>
      </c>
      <c r="B139" s="344" t="s">
        <v>459</v>
      </c>
      <c r="C139" s="390"/>
      <c r="D139" s="390"/>
      <c r="E139" s="373"/>
    </row>
    <row r="140" spans="1:9" ht="15" customHeight="1" thickBot="1" x14ac:dyDescent="0.3">
      <c r="A140" s="357" t="s">
        <v>13</v>
      </c>
      <c r="B140" s="365" t="s">
        <v>460</v>
      </c>
      <c r="C140" s="100">
        <f>+C141+C142+C143+C144</f>
        <v>0</v>
      </c>
      <c r="D140" s="100">
        <f>+D141+D142+D143+D144</f>
        <v>0</v>
      </c>
      <c r="E140" s="341">
        <f>+E141+E142+E143+E144</f>
        <v>0</v>
      </c>
      <c r="F140" s="406"/>
      <c r="G140" s="407"/>
      <c r="H140" s="407"/>
      <c r="I140" s="407"/>
    </row>
    <row r="141" spans="1:9" s="399" customFormat="1" ht="12.95" customHeight="1" x14ac:dyDescent="0.2">
      <c r="A141" s="352" t="s">
        <v>129</v>
      </c>
      <c r="B141" s="346" t="s">
        <v>461</v>
      </c>
      <c r="C141" s="390"/>
      <c r="D141" s="390"/>
      <c r="E141" s="373"/>
    </row>
    <row r="142" spans="1:9" ht="12.75" customHeight="1" x14ac:dyDescent="0.25">
      <c r="A142" s="352" t="s">
        <v>130</v>
      </c>
      <c r="B142" s="346" t="s">
        <v>462</v>
      </c>
      <c r="C142" s="390"/>
      <c r="D142" s="390"/>
      <c r="E142" s="373"/>
    </row>
    <row r="143" spans="1:9" ht="12.75" customHeight="1" x14ac:dyDescent="0.25">
      <c r="A143" s="352" t="s">
        <v>154</v>
      </c>
      <c r="B143" s="346" t="s">
        <v>463</v>
      </c>
      <c r="C143" s="390"/>
      <c r="D143" s="390"/>
      <c r="E143" s="373"/>
    </row>
    <row r="144" spans="1:9" ht="12.75" customHeight="1" thickBot="1" x14ac:dyDescent="0.3">
      <c r="A144" s="352" t="s">
        <v>364</v>
      </c>
      <c r="B144" s="346" t="s">
        <v>464</v>
      </c>
      <c r="C144" s="390"/>
      <c r="D144" s="390"/>
      <c r="E144" s="373"/>
    </row>
    <row r="145" spans="1:5" ht="16.5" thickBot="1" x14ac:dyDescent="0.3">
      <c r="A145" s="357" t="s">
        <v>14</v>
      </c>
      <c r="B145" s="365" t="s">
        <v>465</v>
      </c>
      <c r="C145" s="339">
        <f>+C126+C130+C135+C140</f>
        <v>0</v>
      </c>
      <c r="D145" s="339">
        <f>+D126+D130+D135+D140</f>
        <v>0</v>
      </c>
      <c r="E145" s="340">
        <f>+E126+E130+E135+E140</f>
        <v>0</v>
      </c>
    </row>
    <row r="146" spans="1:5" ht="16.5" thickBot="1" x14ac:dyDescent="0.3">
      <c r="A146" s="382" t="s">
        <v>15</v>
      </c>
      <c r="B146" s="385" t="s">
        <v>466</v>
      </c>
      <c r="C146" s="339">
        <f>+C125+C145</f>
        <v>0</v>
      </c>
      <c r="D146" s="339">
        <f>+D125+D145</f>
        <v>3958</v>
      </c>
      <c r="E146" s="340">
        <f>+E125+E145</f>
        <v>5725</v>
      </c>
    </row>
    <row r="148" spans="1:5" ht="18.75" customHeight="1" x14ac:dyDescent="0.25">
      <c r="A148" s="604" t="s">
        <v>467</v>
      </c>
      <c r="B148" s="604"/>
      <c r="C148" s="604"/>
      <c r="D148" s="604"/>
      <c r="E148" s="604"/>
    </row>
    <row r="149" spans="1:5" ht="13.5" customHeight="1" thickBot="1" x14ac:dyDescent="0.3">
      <c r="A149" s="367" t="s">
        <v>111</v>
      </c>
      <c r="B149" s="367"/>
      <c r="C149" s="397"/>
      <c r="E149" s="384" t="s">
        <v>153</v>
      </c>
    </row>
    <row r="150" spans="1:5" ht="21.75" thickBot="1" x14ac:dyDescent="0.3">
      <c r="A150" s="357">
        <v>1</v>
      </c>
      <c r="B150" s="360" t="s">
        <v>468</v>
      </c>
      <c r="C150" s="383">
        <f>+C61-C125</f>
        <v>0</v>
      </c>
      <c r="D150" s="383">
        <f>+D61-D125</f>
        <v>0</v>
      </c>
      <c r="E150" s="383">
        <f>+E61-E125</f>
        <v>0</v>
      </c>
    </row>
    <row r="151" spans="1:5" ht="21.75" thickBot="1" x14ac:dyDescent="0.3">
      <c r="A151" s="357" t="s">
        <v>7</v>
      </c>
      <c r="B151" s="360" t="s">
        <v>469</v>
      </c>
      <c r="C151" s="383">
        <f>+C84-C145</f>
        <v>0</v>
      </c>
      <c r="D151" s="383">
        <f>+D84-D145</f>
        <v>0</v>
      </c>
      <c r="E151" s="383">
        <f>+E84-E145</f>
        <v>0</v>
      </c>
    </row>
    <row r="152" spans="1:5" ht="7.5" customHeight="1" x14ac:dyDescent="0.25"/>
    <row r="154" spans="1:5" ht="12.7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  <row r="158" spans="1:5" ht="12.75" customHeight="1" x14ac:dyDescent="0.25"/>
    <row r="159" spans="1:5" ht="12.75" customHeight="1" x14ac:dyDescent="0.25"/>
    <row r="160" spans="1:5" ht="12.75" customHeight="1" x14ac:dyDescent="0.25"/>
    <row r="161" spans="3:5" s="386" customFormat="1" ht="12.75" customHeight="1" x14ac:dyDescent="0.25">
      <c r="C161" s="387"/>
      <c r="D161" s="387"/>
      <c r="E161" s="387"/>
    </row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Tomor Önkormányzat
2015. ÉVI ZÁRSZÁMADÁS
ÖNKÉNT VÁLLALT FELADATAINAK MÉRLEGE
&amp;R&amp;"Times New Roman CE,Félkövér dőlt"&amp;11 1.3. melléklet a 5/2016. (V.20.) önkormányzati rendelethez</oddHeader>
  </headerFooter>
  <rowBreaks count="1" manualBreakCount="1">
    <brk id="86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1"/>
  <sheetViews>
    <sheetView view="pageLayout" zoomScaleNormal="130" zoomScaleSheetLayoutView="100" workbookViewId="0">
      <selection activeCell="F9" sqref="F9"/>
    </sheetView>
  </sheetViews>
  <sheetFormatPr defaultRowHeight="15.75" x14ac:dyDescent="0.25"/>
  <cols>
    <col min="1" max="1" width="9.5" style="386" customWidth="1"/>
    <col min="2" max="2" width="60.83203125" style="386" customWidth="1"/>
    <col min="3" max="5" width="15.83203125" style="387" customWidth="1"/>
    <col min="6" max="16384" width="9.33203125" style="397"/>
  </cols>
  <sheetData>
    <row r="1" spans="1:5" ht="15.95" customHeight="1" x14ac:dyDescent="0.25">
      <c r="A1" s="605" t="s">
        <v>3</v>
      </c>
      <c r="B1" s="605"/>
      <c r="C1" s="605"/>
      <c r="D1" s="605"/>
      <c r="E1" s="605"/>
    </row>
    <row r="2" spans="1:5" ht="15.95" customHeight="1" thickBot="1" x14ac:dyDescent="0.3">
      <c r="A2" s="45" t="s">
        <v>109</v>
      </c>
      <c r="B2" s="45"/>
      <c r="C2" s="384"/>
      <c r="D2" s="384"/>
      <c r="E2" s="384" t="s">
        <v>153</v>
      </c>
    </row>
    <row r="3" spans="1:5" ht="15.95" customHeight="1" x14ac:dyDescent="0.25">
      <c r="A3" s="606" t="s">
        <v>57</v>
      </c>
      <c r="B3" s="608" t="s">
        <v>5</v>
      </c>
      <c r="C3" s="610" t="str">
        <f>+'1.1.sz.mell.'!C3:E3</f>
        <v>2015. évi</v>
      </c>
      <c r="D3" s="610"/>
      <c r="E3" s="611"/>
    </row>
    <row r="4" spans="1:5" ht="38.1" customHeight="1" thickBot="1" x14ac:dyDescent="0.3">
      <c r="A4" s="607"/>
      <c r="B4" s="609"/>
      <c r="C4" s="47" t="s">
        <v>175</v>
      </c>
      <c r="D4" s="47" t="s">
        <v>180</v>
      </c>
      <c r="E4" s="48" t="s">
        <v>181</v>
      </c>
    </row>
    <row r="5" spans="1:5" s="398" customFormat="1" ht="12" customHeight="1" thickBot="1" x14ac:dyDescent="0.25">
      <c r="A5" s="362" t="s">
        <v>413</v>
      </c>
      <c r="B5" s="363" t="s">
        <v>414</v>
      </c>
      <c r="C5" s="363" t="s">
        <v>415</v>
      </c>
      <c r="D5" s="363" t="s">
        <v>416</v>
      </c>
      <c r="E5" s="409" t="s">
        <v>417</v>
      </c>
    </row>
    <row r="6" spans="1:5" s="399" customFormat="1" ht="12" customHeight="1" thickBot="1" x14ac:dyDescent="0.25">
      <c r="A6" s="357" t="s">
        <v>6</v>
      </c>
      <c r="B6" s="358" t="s">
        <v>305</v>
      </c>
      <c r="C6" s="389">
        <f>SUM(C7:C12)</f>
        <v>0</v>
      </c>
      <c r="D6" s="389">
        <f>SUM(D7:D12)</f>
        <v>2300</v>
      </c>
      <c r="E6" s="372">
        <f>SUM(E7:E12)</f>
        <v>2300</v>
      </c>
    </row>
    <row r="7" spans="1:5" s="399" customFormat="1" ht="12" customHeight="1" x14ac:dyDescent="0.2">
      <c r="A7" s="352" t="s">
        <v>69</v>
      </c>
      <c r="B7" s="400" t="s">
        <v>306</v>
      </c>
      <c r="C7" s="391"/>
      <c r="D7" s="391"/>
      <c r="E7" s="374"/>
    </row>
    <row r="8" spans="1:5" s="399" customFormat="1" ht="12" customHeight="1" x14ac:dyDescent="0.2">
      <c r="A8" s="351" t="s">
        <v>70</v>
      </c>
      <c r="B8" s="401" t="s">
        <v>307</v>
      </c>
      <c r="C8" s="390"/>
      <c r="D8" s="390"/>
      <c r="E8" s="373"/>
    </row>
    <row r="9" spans="1:5" s="399" customFormat="1" ht="12" customHeight="1" x14ac:dyDescent="0.2">
      <c r="A9" s="351" t="s">
        <v>71</v>
      </c>
      <c r="B9" s="401" t="s">
        <v>308</v>
      </c>
      <c r="C9" s="390"/>
      <c r="D9" s="390">
        <v>2300</v>
      </c>
      <c r="E9" s="373">
        <v>2300</v>
      </c>
    </row>
    <row r="10" spans="1:5" s="399" customFormat="1" ht="12" customHeight="1" x14ac:dyDescent="0.2">
      <c r="A10" s="351" t="s">
        <v>72</v>
      </c>
      <c r="B10" s="401" t="s">
        <v>309</v>
      </c>
      <c r="C10" s="390"/>
      <c r="D10" s="390"/>
      <c r="E10" s="373"/>
    </row>
    <row r="11" spans="1:5" s="399" customFormat="1" ht="12" customHeight="1" x14ac:dyDescent="0.2">
      <c r="A11" s="351" t="s">
        <v>105</v>
      </c>
      <c r="B11" s="401" t="s">
        <v>310</v>
      </c>
      <c r="C11" s="390"/>
      <c r="D11" s="390"/>
      <c r="E11" s="373"/>
    </row>
    <row r="12" spans="1:5" s="399" customFormat="1" ht="12" customHeight="1" thickBot="1" x14ac:dyDescent="0.25">
      <c r="A12" s="353" t="s">
        <v>73</v>
      </c>
      <c r="B12" s="402" t="s">
        <v>311</v>
      </c>
      <c r="C12" s="392"/>
      <c r="D12" s="392"/>
      <c r="E12" s="375"/>
    </row>
    <row r="13" spans="1:5" s="399" customFormat="1" ht="12" customHeight="1" thickBot="1" x14ac:dyDescent="0.25">
      <c r="A13" s="357" t="s">
        <v>7</v>
      </c>
      <c r="B13" s="379" t="s">
        <v>312</v>
      </c>
      <c r="C13" s="389">
        <f>SUM(C14:C18)</f>
        <v>0</v>
      </c>
      <c r="D13" s="389">
        <f>SUM(D14:D18)</f>
        <v>0</v>
      </c>
      <c r="E13" s="372">
        <f>SUM(E14:E18)</f>
        <v>0</v>
      </c>
    </row>
    <row r="14" spans="1:5" s="399" customFormat="1" ht="12" customHeight="1" x14ac:dyDescent="0.2">
      <c r="A14" s="352" t="s">
        <v>75</v>
      </c>
      <c r="B14" s="400" t="s">
        <v>313</v>
      </c>
      <c r="C14" s="391"/>
      <c r="D14" s="391"/>
      <c r="E14" s="374"/>
    </row>
    <row r="15" spans="1:5" s="399" customFormat="1" ht="12" customHeight="1" x14ac:dyDescent="0.2">
      <c r="A15" s="351" t="s">
        <v>76</v>
      </c>
      <c r="B15" s="401" t="s">
        <v>314</v>
      </c>
      <c r="C15" s="390"/>
      <c r="D15" s="390"/>
      <c r="E15" s="373"/>
    </row>
    <row r="16" spans="1:5" s="399" customFormat="1" ht="12" customHeight="1" x14ac:dyDescent="0.2">
      <c r="A16" s="351" t="s">
        <v>77</v>
      </c>
      <c r="B16" s="401" t="s">
        <v>315</v>
      </c>
      <c r="C16" s="390"/>
      <c r="D16" s="390"/>
      <c r="E16" s="373"/>
    </row>
    <row r="17" spans="1:5" s="399" customFormat="1" ht="12" customHeight="1" x14ac:dyDescent="0.2">
      <c r="A17" s="351" t="s">
        <v>78</v>
      </c>
      <c r="B17" s="401" t="s">
        <v>316</v>
      </c>
      <c r="C17" s="390"/>
      <c r="D17" s="390"/>
      <c r="E17" s="373"/>
    </row>
    <row r="18" spans="1:5" s="399" customFormat="1" ht="12" customHeight="1" x14ac:dyDescent="0.2">
      <c r="A18" s="351" t="s">
        <v>79</v>
      </c>
      <c r="B18" s="401" t="s">
        <v>317</v>
      </c>
      <c r="C18" s="390"/>
      <c r="D18" s="390"/>
      <c r="E18" s="373"/>
    </row>
    <row r="19" spans="1:5" s="399" customFormat="1" ht="12" customHeight="1" thickBot="1" x14ac:dyDescent="0.25">
      <c r="A19" s="353" t="s">
        <v>86</v>
      </c>
      <c r="B19" s="402" t="s">
        <v>318</v>
      </c>
      <c r="C19" s="392"/>
      <c r="D19" s="392"/>
      <c r="E19" s="375"/>
    </row>
    <row r="20" spans="1:5" s="399" customFormat="1" ht="12" customHeight="1" thickBot="1" x14ac:dyDescent="0.25">
      <c r="A20" s="357" t="s">
        <v>8</v>
      </c>
      <c r="B20" s="358" t="s">
        <v>319</v>
      </c>
      <c r="C20" s="389">
        <f>SUM(C21:C25)</f>
        <v>0</v>
      </c>
      <c r="D20" s="389">
        <f>SUM(D21:D25)</f>
        <v>0</v>
      </c>
      <c r="E20" s="372">
        <f>SUM(E21:E25)</f>
        <v>0</v>
      </c>
    </row>
    <row r="21" spans="1:5" s="399" customFormat="1" ht="12" customHeight="1" x14ac:dyDescent="0.2">
      <c r="A21" s="352" t="s">
        <v>58</v>
      </c>
      <c r="B21" s="400" t="s">
        <v>320</v>
      </c>
      <c r="C21" s="391"/>
      <c r="D21" s="391"/>
      <c r="E21" s="374"/>
    </row>
    <row r="22" spans="1:5" s="399" customFormat="1" ht="12" customHeight="1" x14ac:dyDescent="0.2">
      <c r="A22" s="351" t="s">
        <v>59</v>
      </c>
      <c r="B22" s="401" t="s">
        <v>321</v>
      </c>
      <c r="C22" s="390"/>
      <c r="D22" s="390"/>
      <c r="E22" s="373"/>
    </row>
    <row r="23" spans="1:5" s="399" customFormat="1" ht="12" customHeight="1" x14ac:dyDescent="0.2">
      <c r="A23" s="351" t="s">
        <v>60</v>
      </c>
      <c r="B23" s="401" t="s">
        <v>322</v>
      </c>
      <c r="C23" s="390"/>
      <c r="D23" s="390"/>
      <c r="E23" s="373"/>
    </row>
    <row r="24" spans="1:5" s="399" customFormat="1" ht="12" customHeight="1" x14ac:dyDescent="0.2">
      <c r="A24" s="351" t="s">
        <v>61</v>
      </c>
      <c r="B24" s="401" t="s">
        <v>323</v>
      </c>
      <c r="C24" s="390"/>
      <c r="D24" s="390"/>
      <c r="E24" s="373"/>
    </row>
    <row r="25" spans="1:5" s="399" customFormat="1" ht="12" customHeight="1" x14ac:dyDescent="0.2">
      <c r="A25" s="351" t="s">
        <v>119</v>
      </c>
      <c r="B25" s="401" t="s">
        <v>324</v>
      </c>
      <c r="C25" s="390"/>
      <c r="D25" s="390"/>
      <c r="E25" s="373"/>
    </row>
    <row r="26" spans="1:5" s="399" customFormat="1" ht="12" customHeight="1" thickBot="1" x14ac:dyDescent="0.25">
      <c r="A26" s="353" t="s">
        <v>120</v>
      </c>
      <c r="B26" s="402" t="s">
        <v>325</v>
      </c>
      <c r="C26" s="392"/>
      <c r="D26" s="392"/>
      <c r="E26" s="375"/>
    </row>
    <row r="27" spans="1:5" s="399" customFormat="1" ht="12" customHeight="1" thickBot="1" x14ac:dyDescent="0.25">
      <c r="A27" s="357" t="s">
        <v>121</v>
      </c>
      <c r="B27" s="358" t="s">
        <v>682</v>
      </c>
      <c r="C27" s="395">
        <f>SUM(C28:C33)</f>
        <v>0</v>
      </c>
      <c r="D27" s="395">
        <f>SUM(D28:D33)</f>
        <v>0</v>
      </c>
      <c r="E27" s="408">
        <f>SUM(E28:E33)</f>
        <v>0</v>
      </c>
    </row>
    <row r="28" spans="1:5" s="399" customFormat="1" ht="12" customHeight="1" x14ac:dyDescent="0.2">
      <c r="A28" s="352" t="s">
        <v>326</v>
      </c>
      <c r="B28" s="400" t="s">
        <v>686</v>
      </c>
      <c r="C28" s="391"/>
      <c r="D28" s="391">
        <f>+D29+D30</f>
        <v>0</v>
      </c>
      <c r="E28" s="374">
        <f>+E29+E30</f>
        <v>0</v>
      </c>
    </row>
    <row r="29" spans="1:5" s="399" customFormat="1" ht="12" customHeight="1" x14ac:dyDescent="0.2">
      <c r="A29" s="351" t="s">
        <v>327</v>
      </c>
      <c r="B29" s="401" t="s">
        <v>687</v>
      </c>
      <c r="C29" s="390"/>
      <c r="D29" s="390"/>
      <c r="E29" s="373"/>
    </row>
    <row r="30" spans="1:5" s="399" customFormat="1" ht="12" customHeight="1" x14ac:dyDescent="0.2">
      <c r="A30" s="351" t="s">
        <v>328</v>
      </c>
      <c r="B30" s="401" t="s">
        <v>688</v>
      </c>
      <c r="C30" s="390"/>
      <c r="D30" s="390"/>
      <c r="E30" s="373"/>
    </row>
    <row r="31" spans="1:5" s="399" customFormat="1" ht="12" customHeight="1" x14ac:dyDescent="0.2">
      <c r="A31" s="351" t="s">
        <v>683</v>
      </c>
      <c r="B31" s="401" t="s">
        <v>689</v>
      </c>
      <c r="C31" s="390"/>
      <c r="D31" s="390"/>
      <c r="E31" s="373"/>
    </row>
    <row r="32" spans="1:5" s="399" customFormat="1" ht="12" customHeight="1" x14ac:dyDescent="0.2">
      <c r="A32" s="351" t="s">
        <v>684</v>
      </c>
      <c r="B32" s="401" t="s">
        <v>329</v>
      </c>
      <c r="C32" s="390"/>
      <c r="D32" s="390"/>
      <c r="E32" s="373"/>
    </row>
    <row r="33" spans="1:5" s="399" customFormat="1" ht="12" customHeight="1" thickBot="1" x14ac:dyDescent="0.25">
      <c r="A33" s="353" t="s">
        <v>685</v>
      </c>
      <c r="B33" s="381" t="s">
        <v>330</v>
      </c>
      <c r="C33" s="392"/>
      <c r="D33" s="392"/>
      <c r="E33" s="375"/>
    </row>
    <row r="34" spans="1:5" s="399" customFormat="1" ht="12" customHeight="1" thickBot="1" x14ac:dyDescent="0.25">
      <c r="A34" s="357" t="s">
        <v>10</v>
      </c>
      <c r="B34" s="358" t="s">
        <v>331</v>
      </c>
      <c r="C34" s="389">
        <f>SUM(C35:C44)</f>
        <v>0</v>
      </c>
      <c r="D34" s="389">
        <f>SUM(D35:D44)</f>
        <v>0</v>
      </c>
      <c r="E34" s="372">
        <f>SUM(E35:E44)</f>
        <v>0</v>
      </c>
    </row>
    <row r="35" spans="1:5" s="399" customFormat="1" ht="12" customHeight="1" x14ac:dyDescent="0.2">
      <c r="A35" s="352" t="s">
        <v>62</v>
      </c>
      <c r="B35" s="400" t="s">
        <v>332</v>
      </c>
      <c r="C35" s="391"/>
      <c r="D35" s="391"/>
      <c r="E35" s="374"/>
    </row>
    <row r="36" spans="1:5" s="399" customFormat="1" ht="12" customHeight="1" x14ac:dyDescent="0.2">
      <c r="A36" s="351" t="s">
        <v>63</v>
      </c>
      <c r="B36" s="401" t="s">
        <v>333</v>
      </c>
      <c r="C36" s="390"/>
      <c r="D36" s="390"/>
      <c r="E36" s="373"/>
    </row>
    <row r="37" spans="1:5" s="399" customFormat="1" ht="12" customHeight="1" x14ac:dyDescent="0.2">
      <c r="A37" s="351" t="s">
        <v>64</v>
      </c>
      <c r="B37" s="401" t="s">
        <v>334</v>
      </c>
      <c r="C37" s="390"/>
      <c r="D37" s="390"/>
      <c r="E37" s="373"/>
    </row>
    <row r="38" spans="1:5" s="399" customFormat="1" ht="12" customHeight="1" x14ac:dyDescent="0.2">
      <c r="A38" s="351" t="s">
        <v>123</v>
      </c>
      <c r="B38" s="401" t="s">
        <v>335</v>
      </c>
      <c r="C38" s="390"/>
      <c r="D38" s="390"/>
      <c r="E38" s="373"/>
    </row>
    <row r="39" spans="1:5" s="399" customFormat="1" ht="12" customHeight="1" x14ac:dyDescent="0.2">
      <c r="A39" s="351" t="s">
        <v>124</v>
      </c>
      <c r="B39" s="401" t="s">
        <v>336</v>
      </c>
      <c r="C39" s="390"/>
      <c r="D39" s="390"/>
      <c r="E39" s="373"/>
    </row>
    <row r="40" spans="1:5" s="399" customFormat="1" ht="12" customHeight="1" x14ac:dyDescent="0.2">
      <c r="A40" s="351" t="s">
        <v>125</v>
      </c>
      <c r="B40" s="401" t="s">
        <v>337</v>
      </c>
      <c r="C40" s="390"/>
      <c r="D40" s="390"/>
      <c r="E40" s="373"/>
    </row>
    <row r="41" spans="1:5" s="399" customFormat="1" ht="12" customHeight="1" x14ac:dyDescent="0.2">
      <c r="A41" s="351" t="s">
        <v>126</v>
      </c>
      <c r="B41" s="401" t="s">
        <v>338</v>
      </c>
      <c r="C41" s="390"/>
      <c r="D41" s="390"/>
      <c r="E41" s="373"/>
    </row>
    <row r="42" spans="1:5" s="399" customFormat="1" ht="12" customHeight="1" x14ac:dyDescent="0.2">
      <c r="A42" s="351" t="s">
        <v>127</v>
      </c>
      <c r="B42" s="401" t="s">
        <v>339</v>
      </c>
      <c r="C42" s="390"/>
      <c r="D42" s="390"/>
      <c r="E42" s="373"/>
    </row>
    <row r="43" spans="1:5" s="399" customFormat="1" ht="12" customHeight="1" x14ac:dyDescent="0.2">
      <c r="A43" s="351" t="s">
        <v>340</v>
      </c>
      <c r="B43" s="401" t="s">
        <v>341</v>
      </c>
      <c r="C43" s="393"/>
      <c r="D43" s="393"/>
      <c r="E43" s="376"/>
    </row>
    <row r="44" spans="1:5" s="399" customFormat="1" ht="12" customHeight="1" thickBot="1" x14ac:dyDescent="0.25">
      <c r="A44" s="353" t="s">
        <v>342</v>
      </c>
      <c r="B44" s="402" t="s">
        <v>343</v>
      </c>
      <c r="C44" s="394"/>
      <c r="D44" s="394"/>
      <c r="E44" s="377"/>
    </row>
    <row r="45" spans="1:5" s="399" customFormat="1" ht="12" customHeight="1" thickBot="1" x14ac:dyDescent="0.25">
      <c r="A45" s="357" t="s">
        <v>11</v>
      </c>
      <c r="B45" s="358" t="s">
        <v>344</v>
      </c>
      <c r="C45" s="389">
        <f>SUM(C46:C50)</f>
        <v>0</v>
      </c>
      <c r="D45" s="389">
        <f>SUM(D46:D50)</f>
        <v>0</v>
      </c>
      <c r="E45" s="372">
        <f>SUM(E46:E50)</f>
        <v>0</v>
      </c>
    </row>
    <row r="46" spans="1:5" s="399" customFormat="1" ht="12" customHeight="1" x14ac:dyDescent="0.2">
      <c r="A46" s="352" t="s">
        <v>65</v>
      </c>
      <c r="B46" s="400" t="s">
        <v>345</v>
      </c>
      <c r="C46" s="410"/>
      <c r="D46" s="410"/>
      <c r="E46" s="378"/>
    </row>
    <row r="47" spans="1:5" s="399" customFormat="1" ht="12" customHeight="1" x14ac:dyDescent="0.2">
      <c r="A47" s="351" t="s">
        <v>66</v>
      </c>
      <c r="B47" s="401" t="s">
        <v>346</v>
      </c>
      <c r="C47" s="393"/>
      <c r="D47" s="393"/>
      <c r="E47" s="376"/>
    </row>
    <row r="48" spans="1:5" s="399" customFormat="1" ht="12" customHeight="1" x14ac:dyDescent="0.2">
      <c r="A48" s="351" t="s">
        <v>347</v>
      </c>
      <c r="B48" s="401" t="s">
        <v>348</v>
      </c>
      <c r="C48" s="393"/>
      <c r="D48" s="393"/>
      <c r="E48" s="376"/>
    </row>
    <row r="49" spans="1:5" s="399" customFormat="1" ht="12" customHeight="1" x14ac:dyDescent="0.2">
      <c r="A49" s="351" t="s">
        <v>349</v>
      </c>
      <c r="B49" s="401" t="s">
        <v>350</v>
      </c>
      <c r="C49" s="393"/>
      <c r="D49" s="393"/>
      <c r="E49" s="376"/>
    </row>
    <row r="50" spans="1:5" s="399" customFormat="1" ht="12" customHeight="1" thickBot="1" x14ac:dyDescent="0.25">
      <c r="A50" s="353" t="s">
        <v>351</v>
      </c>
      <c r="B50" s="402" t="s">
        <v>352</v>
      </c>
      <c r="C50" s="394"/>
      <c r="D50" s="394"/>
      <c r="E50" s="377"/>
    </row>
    <row r="51" spans="1:5" s="399" customFormat="1" ht="17.25" customHeight="1" thickBot="1" x14ac:dyDescent="0.25">
      <c r="A51" s="357" t="s">
        <v>128</v>
      </c>
      <c r="B51" s="358" t="s">
        <v>353</v>
      </c>
      <c r="C51" s="389">
        <f>SUM(C52:C54)</f>
        <v>0</v>
      </c>
      <c r="D51" s="389">
        <f>SUM(D52:D54)</f>
        <v>0</v>
      </c>
      <c r="E51" s="372">
        <f>SUM(E52:E54)</f>
        <v>0</v>
      </c>
    </row>
    <row r="52" spans="1:5" s="399" customFormat="1" ht="12" customHeight="1" x14ac:dyDescent="0.2">
      <c r="A52" s="352" t="s">
        <v>67</v>
      </c>
      <c r="B52" s="400" t="s">
        <v>354</v>
      </c>
      <c r="C52" s="391"/>
      <c r="D52" s="391"/>
      <c r="E52" s="374"/>
    </row>
    <row r="53" spans="1:5" s="399" customFormat="1" ht="12" customHeight="1" x14ac:dyDescent="0.2">
      <c r="A53" s="351" t="s">
        <v>68</v>
      </c>
      <c r="B53" s="401" t="s">
        <v>355</v>
      </c>
      <c r="C53" s="390"/>
      <c r="D53" s="390"/>
      <c r="E53" s="373"/>
    </row>
    <row r="54" spans="1:5" s="399" customFormat="1" ht="12" customHeight="1" x14ac:dyDescent="0.2">
      <c r="A54" s="351" t="s">
        <v>356</v>
      </c>
      <c r="B54" s="401" t="s">
        <v>357</v>
      </c>
      <c r="C54" s="390"/>
      <c r="D54" s="390"/>
      <c r="E54" s="373"/>
    </row>
    <row r="55" spans="1:5" s="399" customFormat="1" ht="12" customHeight="1" thickBot="1" x14ac:dyDescent="0.25">
      <c r="A55" s="353" t="s">
        <v>358</v>
      </c>
      <c r="B55" s="402" t="s">
        <v>359</v>
      </c>
      <c r="C55" s="392"/>
      <c r="D55" s="392"/>
      <c r="E55" s="375"/>
    </row>
    <row r="56" spans="1:5" s="399" customFormat="1" ht="12" customHeight="1" thickBot="1" x14ac:dyDescent="0.25">
      <c r="A56" s="357" t="s">
        <v>13</v>
      </c>
      <c r="B56" s="379" t="s">
        <v>360</v>
      </c>
      <c r="C56" s="389">
        <f>SUM(C57:C59)</f>
        <v>0</v>
      </c>
      <c r="D56" s="389">
        <f>SUM(D57:D59)</f>
        <v>0</v>
      </c>
      <c r="E56" s="372">
        <f>SUM(E57:E59)</f>
        <v>0</v>
      </c>
    </row>
    <row r="57" spans="1:5" s="399" customFormat="1" ht="12" customHeight="1" x14ac:dyDescent="0.2">
      <c r="A57" s="352" t="s">
        <v>129</v>
      </c>
      <c r="B57" s="400" t="s">
        <v>361</v>
      </c>
      <c r="C57" s="393"/>
      <c r="D57" s="393"/>
      <c r="E57" s="376"/>
    </row>
    <row r="58" spans="1:5" s="399" customFormat="1" ht="12" customHeight="1" x14ac:dyDescent="0.2">
      <c r="A58" s="351" t="s">
        <v>130</v>
      </c>
      <c r="B58" s="401" t="s">
        <v>362</v>
      </c>
      <c r="C58" s="393"/>
      <c r="D58" s="393"/>
      <c r="E58" s="376"/>
    </row>
    <row r="59" spans="1:5" s="399" customFormat="1" ht="12" customHeight="1" x14ac:dyDescent="0.2">
      <c r="A59" s="351" t="s">
        <v>154</v>
      </c>
      <c r="B59" s="401" t="s">
        <v>363</v>
      </c>
      <c r="C59" s="393"/>
      <c r="D59" s="393"/>
      <c r="E59" s="376"/>
    </row>
    <row r="60" spans="1:5" s="399" customFormat="1" ht="12" customHeight="1" thickBot="1" x14ac:dyDescent="0.25">
      <c r="A60" s="353" t="s">
        <v>364</v>
      </c>
      <c r="B60" s="402" t="s">
        <v>365</v>
      </c>
      <c r="C60" s="393"/>
      <c r="D60" s="393"/>
      <c r="E60" s="376"/>
    </row>
    <row r="61" spans="1:5" s="399" customFormat="1" ht="12" customHeight="1" thickBot="1" x14ac:dyDescent="0.25">
      <c r="A61" s="357" t="s">
        <v>14</v>
      </c>
      <c r="B61" s="358" t="s">
        <v>366</v>
      </c>
      <c r="C61" s="395">
        <f>+C6+C13+C20+C27+C34+C45+C51+C56</f>
        <v>0</v>
      </c>
      <c r="D61" s="395">
        <f>+D6+D13+D20+D27+D34+D45+D51+D56</f>
        <v>2300</v>
      </c>
      <c r="E61" s="408">
        <f>+E6+E13+E20+E27+E34+E45+E51+E56</f>
        <v>2300</v>
      </c>
    </row>
    <row r="62" spans="1:5" s="399" customFormat="1" ht="12" customHeight="1" thickBot="1" x14ac:dyDescent="0.25">
      <c r="A62" s="411" t="s">
        <v>367</v>
      </c>
      <c r="B62" s="379" t="s">
        <v>368</v>
      </c>
      <c r="C62" s="389">
        <f>+C63+C64+C65</f>
        <v>0</v>
      </c>
      <c r="D62" s="389">
        <f>+D63+D64+D65</f>
        <v>0</v>
      </c>
      <c r="E62" s="372">
        <f>+E63+E64+E65</f>
        <v>0</v>
      </c>
    </row>
    <row r="63" spans="1:5" s="399" customFormat="1" ht="12" customHeight="1" x14ac:dyDescent="0.2">
      <c r="A63" s="352" t="s">
        <v>369</v>
      </c>
      <c r="B63" s="400" t="s">
        <v>370</v>
      </c>
      <c r="C63" s="393"/>
      <c r="D63" s="393"/>
      <c r="E63" s="376"/>
    </row>
    <row r="64" spans="1:5" s="399" customFormat="1" ht="12" customHeight="1" x14ac:dyDescent="0.2">
      <c r="A64" s="351" t="s">
        <v>371</v>
      </c>
      <c r="B64" s="401" t="s">
        <v>372</v>
      </c>
      <c r="C64" s="393"/>
      <c r="D64" s="393"/>
      <c r="E64" s="376"/>
    </row>
    <row r="65" spans="1:5" s="399" customFormat="1" ht="12" customHeight="1" thickBot="1" x14ac:dyDescent="0.25">
      <c r="A65" s="353" t="s">
        <v>373</v>
      </c>
      <c r="B65" s="337" t="s">
        <v>418</v>
      </c>
      <c r="C65" s="393"/>
      <c r="D65" s="393"/>
      <c r="E65" s="376"/>
    </row>
    <row r="66" spans="1:5" s="399" customFormat="1" ht="12" customHeight="1" thickBot="1" x14ac:dyDescent="0.25">
      <c r="A66" s="411" t="s">
        <v>375</v>
      </c>
      <c r="B66" s="379" t="s">
        <v>376</v>
      </c>
      <c r="C66" s="389">
        <f>+C67+C68+C69+C70</f>
        <v>0</v>
      </c>
      <c r="D66" s="389">
        <f>+D67+D68+D69+D70</f>
        <v>0</v>
      </c>
      <c r="E66" s="372">
        <f>+E67+E68+E69+E70</f>
        <v>0</v>
      </c>
    </row>
    <row r="67" spans="1:5" s="399" customFormat="1" ht="13.5" customHeight="1" x14ac:dyDescent="0.2">
      <c r="A67" s="352" t="s">
        <v>106</v>
      </c>
      <c r="B67" s="400" t="s">
        <v>377</v>
      </c>
      <c r="C67" s="393"/>
      <c r="D67" s="393"/>
      <c r="E67" s="376"/>
    </row>
    <row r="68" spans="1:5" s="399" customFormat="1" ht="12" customHeight="1" x14ac:dyDescent="0.2">
      <c r="A68" s="351" t="s">
        <v>107</v>
      </c>
      <c r="B68" s="401" t="s">
        <v>378</v>
      </c>
      <c r="C68" s="393"/>
      <c r="D68" s="393"/>
      <c r="E68" s="376"/>
    </row>
    <row r="69" spans="1:5" s="399" customFormat="1" ht="12" customHeight="1" x14ac:dyDescent="0.2">
      <c r="A69" s="351" t="s">
        <v>379</v>
      </c>
      <c r="B69" s="401" t="s">
        <v>380</v>
      </c>
      <c r="C69" s="393"/>
      <c r="D69" s="393"/>
      <c r="E69" s="376"/>
    </row>
    <row r="70" spans="1:5" s="399" customFormat="1" ht="12" customHeight="1" thickBot="1" x14ac:dyDescent="0.25">
      <c r="A70" s="353" t="s">
        <v>381</v>
      </c>
      <c r="B70" s="402" t="s">
        <v>382</v>
      </c>
      <c r="C70" s="393"/>
      <c r="D70" s="393"/>
      <c r="E70" s="376"/>
    </row>
    <row r="71" spans="1:5" s="399" customFormat="1" ht="12" customHeight="1" thickBot="1" x14ac:dyDescent="0.25">
      <c r="A71" s="411" t="s">
        <v>383</v>
      </c>
      <c r="B71" s="379" t="s">
        <v>384</v>
      </c>
      <c r="C71" s="389">
        <f>+C72+C73</f>
        <v>0</v>
      </c>
      <c r="D71" s="389">
        <f>+D72+D73</f>
        <v>0</v>
      </c>
      <c r="E71" s="372">
        <f>+E72+E73</f>
        <v>0</v>
      </c>
    </row>
    <row r="72" spans="1:5" s="399" customFormat="1" ht="12" customHeight="1" x14ac:dyDescent="0.2">
      <c r="A72" s="352" t="s">
        <v>385</v>
      </c>
      <c r="B72" s="400" t="s">
        <v>386</v>
      </c>
      <c r="C72" s="393"/>
      <c r="D72" s="393"/>
      <c r="E72" s="376"/>
    </row>
    <row r="73" spans="1:5" s="399" customFormat="1" ht="12" customHeight="1" thickBot="1" x14ac:dyDescent="0.25">
      <c r="A73" s="353" t="s">
        <v>387</v>
      </c>
      <c r="B73" s="402" t="s">
        <v>388</v>
      </c>
      <c r="C73" s="393"/>
      <c r="D73" s="393"/>
      <c r="E73" s="376"/>
    </row>
    <row r="74" spans="1:5" s="399" customFormat="1" ht="12" customHeight="1" thickBot="1" x14ac:dyDescent="0.25">
      <c r="A74" s="411" t="s">
        <v>389</v>
      </c>
      <c r="B74" s="379" t="s">
        <v>390</v>
      </c>
      <c r="C74" s="389">
        <f>+C75+C76+C77</f>
        <v>0</v>
      </c>
      <c r="D74" s="389">
        <f>+D75+D76+D77</f>
        <v>0</v>
      </c>
      <c r="E74" s="372">
        <f>+E75+E76+E77</f>
        <v>0</v>
      </c>
    </row>
    <row r="75" spans="1:5" s="399" customFormat="1" ht="12" customHeight="1" x14ac:dyDescent="0.2">
      <c r="A75" s="352" t="s">
        <v>391</v>
      </c>
      <c r="B75" s="400" t="s">
        <v>392</v>
      </c>
      <c r="C75" s="393"/>
      <c r="D75" s="393"/>
      <c r="E75" s="376"/>
    </row>
    <row r="76" spans="1:5" s="399" customFormat="1" ht="12" customHeight="1" x14ac:dyDescent="0.2">
      <c r="A76" s="351" t="s">
        <v>393</v>
      </c>
      <c r="B76" s="401" t="s">
        <v>394</v>
      </c>
      <c r="C76" s="393"/>
      <c r="D76" s="393"/>
      <c r="E76" s="376"/>
    </row>
    <row r="77" spans="1:5" s="399" customFormat="1" ht="12" customHeight="1" thickBot="1" x14ac:dyDescent="0.25">
      <c r="A77" s="353" t="s">
        <v>395</v>
      </c>
      <c r="B77" s="381" t="s">
        <v>396</v>
      </c>
      <c r="C77" s="393"/>
      <c r="D77" s="393"/>
      <c r="E77" s="376"/>
    </row>
    <row r="78" spans="1:5" s="399" customFormat="1" ht="12" customHeight="1" thickBot="1" x14ac:dyDescent="0.25">
      <c r="A78" s="411" t="s">
        <v>397</v>
      </c>
      <c r="B78" s="379" t="s">
        <v>398</v>
      </c>
      <c r="C78" s="389">
        <f>+C79+C80+C81+C82</f>
        <v>0</v>
      </c>
      <c r="D78" s="389">
        <f>+D79+D80+D81+D82</f>
        <v>0</v>
      </c>
      <c r="E78" s="372">
        <f>+E79+E80+E81+E82</f>
        <v>0</v>
      </c>
    </row>
    <row r="79" spans="1:5" s="399" customFormat="1" ht="12" customHeight="1" x14ac:dyDescent="0.2">
      <c r="A79" s="403" t="s">
        <v>399</v>
      </c>
      <c r="B79" s="400" t="s">
        <v>400</v>
      </c>
      <c r="C79" s="393"/>
      <c r="D79" s="393"/>
      <c r="E79" s="376"/>
    </row>
    <row r="80" spans="1:5" s="399" customFormat="1" ht="12" customHeight="1" x14ac:dyDescent="0.2">
      <c r="A80" s="404" t="s">
        <v>401</v>
      </c>
      <c r="B80" s="401" t="s">
        <v>402</v>
      </c>
      <c r="C80" s="393"/>
      <c r="D80" s="393"/>
      <c r="E80" s="376"/>
    </row>
    <row r="81" spans="1:5" s="399" customFormat="1" ht="12" customHeight="1" x14ac:dyDescent="0.2">
      <c r="A81" s="404" t="s">
        <v>403</v>
      </c>
      <c r="B81" s="401" t="s">
        <v>404</v>
      </c>
      <c r="C81" s="393"/>
      <c r="D81" s="393"/>
      <c r="E81" s="376"/>
    </row>
    <row r="82" spans="1:5" s="399" customFormat="1" ht="12" customHeight="1" thickBot="1" x14ac:dyDescent="0.25">
      <c r="A82" s="412" t="s">
        <v>405</v>
      </c>
      <c r="B82" s="381" t="s">
        <v>406</v>
      </c>
      <c r="C82" s="393"/>
      <c r="D82" s="393"/>
      <c r="E82" s="376"/>
    </row>
    <row r="83" spans="1:5" s="399" customFormat="1" ht="12" customHeight="1" thickBot="1" x14ac:dyDescent="0.25">
      <c r="A83" s="411" t="s">
        <v>407</v>
      </c>
      <c r="B83" s="379" t="s">
        <v>408</v>
      </c>
      <c r="C83" s="414"/>
      <c r="D83" s="414"/>
      <c r="E83" s="415"/>
    </row>
    <row r="84" spans="1:5" s="399" customFormat="1" ht="12" customHeight="1" thickBot="1" x14ac:dyDescent="0.25">
      <c r="A84" s="411" t="s">
        <v>409</v>
      </c>
      <c r="B84" s="335" t="s">
        <v>410</v>
      </c>
      <c r="C84" s="395">
        <f>+C62+C66+C71+C74+C78+C83</f>
        <v>0</v>
      </c>
      <c r="D84" s="395">
        <f>+D62+D66+D71+D74+D78+D83</f>
        <v>0</v>
      </c>
      <c r="E84" s="408">
        <f>+E62+E66+E71+E74+E78+E83</f>
        <v>0</v>
      </c>
    </row>
    <row r="85" spans="1:5" s="399" customFormat="1" ht="12" customHeight="1" thickBot="1" x14ac:dyDescent="0.25">
      <c r="A85" s="413" t="s">
        <v>411</v>
      </c>
      <c r="B85" s="338" t="s">
        <v>412</v>
      </c>
      <c r="C85" s="395">
        <f>+C61+C84</f>
        <v>0</v>
      </c>
      <c r="D85" s="395">
        <f>+D61+D84</f>
        <v>2300</v>
      </c>
      <c r="E85" s="408">
        <f>+E61+E84</f>
        <v>2300</v>
      </c>
    </row>
    <row r="86" spans="1:5" s="399" customFormat="1" ht="12" customHeight="1" x14ac:dyDescent="0.2">
      <c r="A86" s="333"/>
      <c r="B86" s="333"/>
      <c r="C86" s="334"/>
      <c r="D86" s="334"/>
      <c r="E86" s="334"/>
    </row>
    <row r="87" spans="1:5" ht="16.5" customHeight="1" x14ac:dyDescent="0.25">
      <c r="A87" s="605" t="s">
        <v>35</v>
      </c>
      <c r="B87" s="605"/>
      <c r="C87" s="605"/>
      <c r="D87" s="605"/>
      <c r="E87" s="605"/>
    </row>
    <row r="88" spans="1:5" s="405" customFormat="1" ht="16.5" customHeight="1" thickBot="1" x14ac:dyDescent="0.3">
      <c r="A88" s="46" t="s">
        <v>110</v>
      </c>
      <c r="B88" s="46"/>
      <c r="C88" s="366"/>
      <c r="D88" s="366"/>
      <c r="E88" s="366" t="s">
        <v>153</v>
      </c>
    </row>
    <row r="89" spans="1:5" s="405" customFormat="1" ht="16.5" customHeight="1" x14ac:dyDescent="0.25">
      <c r="A89" s="606" t="s">
        <v>57</v>
      </c>
      <c r="B89" s="608" t="s">
        <v>174</v>
      </c>
      <c r="C89" s="610" t="str">
        <f>+C3</f>
        <v>2015. évi</v>
      </c>
      <c r="D89" s="610"/>
      <c r="E89" s="611"/>
    </row>
    <row r="90" spans="1:5" ht="38.1" customHeight="1" thickBot="1" x14ac:dyDescent="0.3">
      <c r="A90" s="607"/>
      <c r="B90" s="609"/>
      <c r="C90" s="47" t="s">
        <v>175</v>
      </c>
      <c r="D90" s="47" t="s">
        <v>180</v>
      </c>
      <c r="E90" s="48" t="s">
        <v>181</v>
      </c>
    </row>
    <row r="91" spans="1:5" s="398" customFormat="1" ht="12" customHeight="1" thickBot="1" x14ac:dyDescent="0.25">
      <c r="A91" s="362" t="s">
        <v>413</v>
      </c>
      <c r="B91" s="363" t="s">
        <v>414</v>
      </c>
      <c r="C91" s="363" t="s">
        <v>415</v>
      </c>
      <c r="D91" s="363" t="s">
        <v>416</v>
      </c>
      <c r="E91" s="364" t="s">
        <v>417</v>
      </c>
    </row>
    <row r="92" spans="1:5" ht="12" customHeight="1" thickBot="1" x14ac:dyDescent="0.3">
      <c r="A92" s="359" t="s">
        <v>6</v>
      </c>
      <c r="B92" s="361" t="s">
        <v>419</v>
      </c>
      <c r="C92" s="388">
        <f>SUM(C93:C97)</f>
        <v>0</v>
      </c>
      <c r="D92" s="388">
        <f>SUM(D93:D97)</f>
        <v>2300</v>
      </c>
      <c r="E92" s="343">
        <f>SUM(E93:E97)</f>
        <v>2300</v>
      </c>
    </row>
    <row r="93" spans="1:5" ht="12" customHeight="1" x14ac:dyDescent="0.25">
      <c r="A93" s="354" t="s">
        <v>69</v>
      </c>
      <c r="B93" s="347" t="s">
        <v>36</v>
      </c>
      <c r="C93" s="98"/>
      <c r="D93" s="98"/>
      <c r="E93" s="342"/>
    </row>
    <row r="94" spans="1:5" ht="12" customHeight="1" x14ac:dyDescent="0.25">
      <c r="A94" s="351" t="s">
        <v>70</v>
      </c>
      <c r="B94" s="345" t="s">
        <v>131</v>
      </c>
      <c r="C94" s="390"/>
      <c r="D94" s="390"/>
      <c r="E94" s="373"/>
    </row>
    <row r="95" spans="1:5" ht="12" customHeight="1" x14ac:dyDescent="0.25">
      <c r="A95" s="351" t="s">
        <v>71</v>
      </c>
      <c r="B95" s="345" t="s">
        <v>98</v>
      </c>
      <c r="C95" s="392"/>
      <c r="D95" s="392"/>
      <c r="E95" s="375"/>
    </row>
    <row r="96" spans="1:5" ht="12" customHeight="1" x14ac:dyDescent="0.25">
      <c r="A96" s="351" t="s">
        <v>72</v>
      </c>
      <c r="B96" s="348" t="s">
        <v>132</v>
      </c>
      <c r="C96" s="392"/>
      <c r="D96" s="392">
        <v>2300</v>
      </c>
      <c r="E96" s="375">
        <v>2300</v>
      </c>
    </row>
    <row r="97" spans="1:5" ht="12" customHeight="1" x14ac:dyDescent="0.25">
      <c r="A97" s="351" t="s">
        <v>81</v>
      </c>
      <c r="B97" s="356" t="s">
        <v>133</v>
      </c>
      <c r="C97" s="392"/>
      <c r="D97" s="392"/>
      <c r="E97" s="375"/>
    </row>
    <row r="98" spans="1:5" ht="12" customHeight="1" x14ac:dyDescent="0.25">
      <c r="A98" s="351" t="s">
        <v>73</v>
      </c>
      <c r="B98" s="345" t="s">
        <v>420</v>
      </c>
      <c r="C98" s="392"/>
      <c r="D98" s="392"/>
      <c r="E98" s="375"/>
    </row>
    <row r="99" spans="1:5" ht="12" customHeight="1" x14ac:dyDescent="0.25">
      <c r="A99" s="351" t="s">
        <v>74</v>
      </c>
      <c r="B99" s="368" t="s">
        <v>421</v>
      </c>
      <c r="C99" s="392"/>
      <c r="D99" s="392"/>
      <c r="E99" s="375"/>
    </row>
    <row r="100" spans="1:5" ht="12" customHeight="1" x14ac:dyDescent="0.25">
      <c r="A100" s="351" t="s">
        <v>82</v>
      </c>
      <c r="B100" s="369" t="s">
        <v>422</v>
      </c>
      <c r="C100" s="392"/>
      <c r="D100" s="392"/>
      <c r="E100" s="375"/>
    </row>
    <row r="101" spans="1:5" ht="12" customHeight="1" x14ac:dyDescent="0.25">
      <c r="A101" s="351" t="s">
        <v>83</v>
      </c>
      <c r="B101" s="369" t="s">
        <v>423</v>
      </c>
      <c r="C101" s="392"/>
      <c r="D101" s="392"/>
      <c r="E101" s="375"/>
    </row>
    <row r="102" spans="1:5" ht="12" customHeight="1" x14ac:dyDescent="0.25">
      <c r="A102" s="351" t="s">
        <v>84</v>
      </c>
      <c r="B102" s="368" t="s">
        <v>424</v>
      </c>
      <c r="C102" s="392"/>
      <c r="D102" s="392"/>
      <c r="E102" s="375"/>
    </row>
    <row r="103" spans="1:5" ht="12" customHeight="1" x14ac:dyDescent="0.25">
      <c r="A103" s="351" t="s">
        <v>85</v>
      </c>
      <c r="B103" s="368" t="s">
        <v>425</v>
      </c>
      <c r="C103" s="392"/>
      <c r="D103" s="392"/>
      <c r="E103" s="375"/>
    </row>
    <row r="104" spans="1:5" ht="12" customHeight="1" x14ac:dyDescent="0.25">
      <c r="A104" s="351" t="s">
        <v>87</v>
      </c>
      <c r="B104" s="369" t="s">
        <v>426</v>
      </c>
      <c r="C104" s="392"/>
      <c r="D104" s="392"/>
      <c r="E104" s="375"/>
    </row>
    <row r="105" spans="1:5" ht="12" customHeight="1" x14ac:dyDescent="0.25">
      <c r="A105" s="350" t="s">
        <v>134</v>
      </c>
      <c r="B105" s="370" t="s">
        <v>427</v>
      </c>
      <c r="C105" s="392"/>
      <c r="D105" s="392"/>
      <c r="E105" s="375"/>
    </row>
    <row r="106" spans="1:5" ht="12" customHeight="1" x14ac:dyDescent="0.25">
      <c r="A106" s="351" t="s">
        <v>428</v>
      </c>
      <c r="B106" s="370" t="s">
        <v>429</v>
      </c>
      <c r="C106" s="392"/>
      <c r="D106" s="392"/>
      <c r="E106" s="375"/>
    </row>
    <row r="107" spans="1:5" ht="12" customHeight="1" thickBot="1" x14ac:dyDescent="0.3">
      <c r="A107" s="355" t="s">
        <v>430</v>
      </c>
      <c r="B107" s="371" t="s">
        <v>431</v>
      </c>
      <c r="C107" s="99"/>
      <c r="D107" s="99"/>
      <c r="E107" s="336"/>
    </row>
    <row r="108" spans="1:5" ht="12" customHeight="1" thickBot="1" x14ac:dyDescent="0.3">
      <c r="A108" s="357" t="s">
        <v>7</v>
      </c>
      <c r="B108" s="360" t="s">
        <v>432</v>
      </c>
      <c r="C108" s="389">
        <f>+C109+C111+C113</f>
        <v>0</v>
      </c>
      <c r="D108" s="389">
        <f>+D109+D111+D113</f>
        <v>0</v>
      </c>
      <c r="E108" s="372">
        <f>+E109+E111+E113</f>
        <v>0</v>
      </c>
    </row>
    <row r="109" spans="1:5" ht="12" customHeight="1" x14ac:dyDescent="0.25">
      <c r="A109" s="352" t="s">
        <v>75</v>
      </c>
      <c r="B109" s="345" t="s">
        <v>152</v>
      </c>
      <c r="C109" s="391"/>
      <c r="D109" s="391"/>
      <c r="E109" s="374"/>
    </row>
    <row r="110" spans="1:5" ht="12" customHeight="1" x14ac:dyDescent="0.25">
      <c r="A110" s="352" t="s">
        <v>76</v>
      </c>
      <c r="B110" s="349" t="s">
        <v>433</v>
      </c>
      <c r="C110" s="391"/>
      <c r="D110" s="391"/>
      <c r="E110" s="374"/>
    </row>
    <row r="111" spans="1:5" x14ac:dyDescent="0.25">
      <c r="A111" s="352" t="s">
        <v>77</v>
      </c>
      <c r="B111" s="349" t="s">
        <v>135</v>
      </c>
      <c r="C111" s="390"/>
      <c r="D111" s="390"/>
      <c r="E111" s="373"/>
    </row>
    <row r="112" spans="1:5" ht="12" customHeight="1" x14ac:dyDescent="0.25">
      <c r="A112" s="352" t="s">
        <v>78</v>
      </c>
      <c r="B112" s="349" t="s">
        <v>434</v>
      </c>
      <c r="C112" s="390"/>
      <c r="D112" s="390"/>
      <c r="E112" s="373"/>
    </row>
    <row r="113" spans="1:5" ht="12" customHeight="1" x14ac:dyDescent="0.25">
      <c r="A113" s="352" t="s">
        <v>79</v>
      </c>
      <c r="B113" s="381" t="s">
        <v>155</v>
      </c>
      <c r="C113" s="390"/>
      <c r="D113" s="390"/>
      <c r="E113" s="373"/>
    </row>
    <row r="114" spans="1:5" ht="21.75" customHeight="1" x14ac:dyDescent="0.25">
      <c r="A114" s="352" t="s">
        <v>86</v>
      </c>
      <c r="B114" s="380" t="s">
        <v>435</v>
      </c>
      <c r="C114" s="390"/>
      <c r="D114" s="390"/>
      <c r="E114" s="373"/>
    </row>
    <row r="115" spans="1:5" ht="24" customHeight="1" x14ac:dyDescent="0.25">
      <c r="A115" s="352" t="s">
        <v>88</v>
      </c>
      <c r="B115" s="396" t="s">
        <v>436</v>
      </c>
      <c r="C115" s="390"/>
      <c r="D115" s="390"/>
      <c r="E115" s="373"/>
    </row>
    <row r="116" spans="1:5" ht="12" customHeight="1" x14ac:dyDescent="0.25">
      <c r="A116" s="352" t="s">
        <v>136</v>
      </c>
      <c r="B116" s="369" t="s">
        <v>423</v>
      </c>
      <c r="C116" s="390"/>
      <c r="D116" s="390"/>
      <c r="E116" s="373"/>
    </row>
    <row r="117" spans="1:5" ht="12" customHeight="1" x14ac:dyDescent="0.25">
      <c r="A117" s="352" t="s">
        <v>137</v>
      </c>
      <c r="B117" s="369" t="s">
        <v>437</v>
      </c>
      <c r="C117" s="390"/>
      <c r="D117" s="390"/>
      <c r="E117" s="373"/>
    </row>
    <row r="118" spans="1:5" ht="12" customHeight="1" x14ac:dyDescent="0.25">
      <c r="A118" s="352" t="s">
        <v>138</v>
      </c>
      <c r="B118" s="369" t="s">
        <v>438</v>
      </c>
      <c r="C118" s="390"/>
      <c r="D118" s="390"/>
      <c r="E118" s="373"/>
    </row>
    <row r="119" spans="1:5" s="416" customFormat="1" ht="12" customHeight="1" x14ac:dyDescent="0.2">
      <c r="A119" s="352" t="s">
        <v>439</v>
      </c>
      <c r="B119" s="369" t="s">
        <v>426</v>
      </c>
      <c r="C119" s="390"/>
      <c r="D119" s="390"/>
      <c r="E119" s="373"/>
    </row>
    <row r="120" spans="1:5" ht="12" customHeight="1" x14ac:dyDescent="0.25">
      <c r="A120" s="352" t="s">
        <v>440</v>
      </c>
      <c r="B120" s="369" t="s">
        <v>441</v>
      </c>
      <c r="C120" s="390"/>
      <c r="D120" s="390"/>
      <c r="E120" s="373"/>
    </row>
    <row r="121" spans="1:5" ht="12" customHeight="1" thickBot="1" x14ac:dyDescent="0.3">
      <c r="A121" s="350" t="s">
        <v>442</v>
      </c>
      <c r="B121" s="369" t="s">
        <v>443</v>
      </c>
      <c r="C121" s="392"/>
      <c r="D121" s="392"/>
      <c r="E121" s="375"/>
    </row>
    <row r="122" spans="1:5" ht="12" customHeight="1" thickBot="1" x14ac:dyDescent="0.3">
      <c r="A122" s="357" t="s">
        <v>8</v>
      </c>
      <c r="B122" s="365" t="s">
        <v>444</v>
      </c>
      <c r="C122" s="389">
        <f>+C123+C124</f>
        <v>0</v>
      </c>
      <c r="D122" s="389">
        <f>+D123+D124</f>
        <v>0</v>
      </c>
      <c r="E122" s="372">
        <f>+E123+E124</f>
        <v>0</v>
      </c>
    </row>
    <row r="123" spans="1:5" ht="12" customHeight="1" x14ac:dyDescent="0.25">
      <c r="A123" s="352" t="s">
        <v>58</v>
      </c>
      <c r="B123" s="346" t="s">
        <v>44</v>
      </c>
      <c r="C123" s="391"/>
      <c r="D123" s="391"/>
      <c r="E123" s="374"/>
    </row>
    <row r="124" spans="1:5" ht="12" customHeight="1" thickBot="1" x14ac:dyDescent="0.3">
      <c r="A124" s="353" t="s">
        <v>59</v>
      </c>
      <c r="B124" s="349" t="s">
        <v>45</v>
      </c>
      <c r="C124" s="392"/>
      <c r="D124" s="392"/>
      <c r="E124" s="375"/>
    </row>
    <row r="125" spans="1:5" ht="12" customHeight="1" thickBot="1" x14ac:dyDescent="0.3">
      <c r="A125" s="357" t="s">
        <v>9</v>
      </c>
      <c r="B125" s="365" t="s">
        <v>445</v>
      </c>
      <c r="C125" s="389">
        <f>+C92+C108+C122</f>
        <v>0</v>
      </c>
      <c r="D125" s="389">
        <f>+D92+D108+D122</f>
        <v>2300</v>
      </c>
      <c r="E125" s="372">
        <f>+E92+E108+E122</f>
        <v>2300</v>
      </c>
    </row>
    <row r="126" spans="1:5" ht="12" customHeight="1" thickBot="1" x14ac:dyDescent="0.3">
      <c r="A126" s="357" t="s">
        <v>10</v>
      </c>
      <c r="B126" s="365" t="s">
        <v>446</v>
      </c>
      <c r="C126" s="389">
        <f>+C127+C128+C129</f>
        <v>0</v>
      </c>
      <c r="D126" s="389">
        <f>+D127+D128+D129</f>
        <v>0</v>
      </c>
      <c r="E126" s="372">
        <f>+E127+E128+E129</f>
        <v>0</v>
      </c>
    </row>
    <row r="127" spans="1:5" ht="12" customHeight="1" x14ac:dyDescent="0.25">
      <c r="A127" s="352" t="s">
        <v>62</v>
      </c>
      <c r="B127" s="346" t="s">
        <v>447</v>
      </c>
      <c r="C127" s="390"/>
      <c r="D127" s="390"/>
      <c r="E127" s="373"/>
    </row>
    <row r="128" spans="1:5" ht="12" customHeight="1" x14ac:dyDescent="0.25">
      <c r="A128" s="352" t="s">
        <v>63</v>
      </c>
      <c r="B128" s="346" t="s">
        <v>448</v>
      </c>
      <c r="C128" s="390"/>
      <c r="D128" s="390"/>
      <c r="E128" s="373"/>
    </row>
    <row r="129" spans="1:9" ht="12" customHeight="1" thickBot="1" x14ac:dyDescent="0.3">
      <c r="A129" s="350" t="s">
        <v>64</v>
      </c>
      <c r="B129" s="344" t="s">
        <v>449</v>
      </c>
      <c r="C129" s="390"/>
      <c r="D129" s="390"/>
      <c r="E129" s="373"/>
    </row>
    <row r="130" spans="1:9" ht="12" customHeight="1" thickBot="1" x14ac:dyDescent="0.3">
      <c r="A130" s="357" t="s">
        <v>11</v>
      </c>
      <c r="B130" s="365" t="s">
        <v>450</v>
      </c>
      <c r="C130" s="389">
        <f>+C131+C132+C134+C133</f>
        <v>0</v>
      </c>
      <c r="D130" s="389">
        <f>+D131+D132+D134+D133</f>
        <v>0</v>
      </c>
      <c r="E130" s="372">
        <f>+E131+E132+E134+E133</f>
        <v>0</v>
      </c>
    </row>
    <row r="131" spans="1:9" ht="12" customHeight="1" x14ac:dyDescent="0.25">
      <c r="A131" s="352" t="s">
        <v>65</v>
      </c>
      <c r="B131" s="346" t="s">
        <v>451</v>
      </c>
      <c r="C131" s="390"/>
      <c r="D131" s="390"/>
      <c r="E131" s="373"/>
    </row>
    <row r="132" spans="1:9" ht="12" customHeight="1" x14ac:dyDescent="0.25">
      <c r="A132" s="352" t="s">
        <v>66</v>
      </c>
      <c r="B132" s="346" t="s">
        <v>452</v>
      </c>
      <c r="C132" s="390"/>
      <c r="D132" s="390"/>
      <c r="E132" s="373"/>
    </row>
    <row r="133" spans="1:9" ht="12" customHeight="1" x14ac:dyDescent="0.25">
      <c r="A133" s="352" t="s">
        <v>347</v>
      </c>
      <c r="B133" s="346" t="s">
        <v>453</v>
      </c>
      <c r="C133" s="390"/>
      <c r="D133" s="390"/>
      <c r="E133" s="373"/>
    </row>
    <row r="134" spans="1:9" ht="12" customHeight="1" thickBot="1" x14ac:dyDescent="0.3">
      <c r="A134" s="350" t="s">
        <v>349</v>
      </c>
      <c r="B134" s="344" t="s">
        <v>454</v>
      </c>
      <c r="C134" s="390"/>
      <c r="D134" s="390"/>
      <c r="E134" s="373"/>
    </row>
    <row r="135" spans="1:9" ht="12" customHeight="1" thickBot="1" x14ac:dyDescent="0.3">
      <c r="A135" s="357" t="s">
        <v>12</v>
      </c>
      <c r="B135" s="365" t="s">
        <v>455</v>
      </c>
      <c r="C135" s="395">
        <f>+C136+C137+C138+C139</f>
        <v>0</v>
      </c>
      <c r="D135" s="395">
        <f>+D136+D137+D138+D139</f>
        <v>0</v>
      </c>
      <c r="E135" s="408">
        <f>+E136+E137+E138+E139</f>
        <v>0</v>
      </c>
    </row>
    <row r="136" spans="1:9" ht="12" customHeight="1" x14ac:dyDescent="0.25">
      <c r="A136" s="352" t="s">
        <v>67</v>
      </c>
      <c r="B136" s="346" t="s">
        <v>456</v>
      </c>
      <c r="C136" s="390"/>
      <c r="D136" s="390"/>
      <c r="E136" s="373"/>
    </row>
    <row r="137" spans="1:9" ht="12" customHeight="1" x14ac:dyDescent="0.25">
      <c r="A137" s="352" t="s">
        <v>68</v>
      </c>
      <c r="B137" s="346" t="s">
        <v>457</v>
      </c>
      <c r="C137" s="390"/>
      <c r="D137" s="390"/>
      <c r="E137" s="373"/>
    </row>
    <row r="138" spans="1:9" ht="12" customHeight="1" x14ac:dyDescent="0.25">
      <c r="A138" s="352" t="s">
        <v>356</v>
      </c>
      <c r="B138" s="346" t="s">
        <v>458</v>
      </c>
      <c r="C138" s="390"/>
      <c r="D138" s="390"/>
      <c r="E138" s="373"/>
    </row>
    <row r="139" spans="1:9" ht="12" customHeight="1" thickBot="1" x14ac:dyDescent="0.3">
      <c r="A139" s="350" t="s">
        <v>358</v>
      </c>
      <c r="B139" s="344" t="s">
        <v>459</v>
      </c>
      <c r="C139" s="390"/>
      <c r="D139" s="390"/>
      <c r="E139" s="373"/>
    </row>
    <row r="140" spans="1:9" ht="15" customHeight="1" thickBot="1" x14ac:dyDescent="0.3">
      <c r="A140" s="357" t="s">
        <v>13</v>
      </c>
      <c r="B140" s="365" t="s">
        <v>460</v>
      </c>
      <c r="C140" s="100">
        <f>+C141+C142+C143+C144</f>
        <v>0</v>
      </c>
      <c r="D140" s="100">
        <f>+D141+D142+D143+D144</f>
        <v>0</v>
      </c>
      <c r="E140" s="341">
        <f>+E141+E142+E143+E144</f>
        <v>0</v>
      </c>
      <c r="F140" s="406"/>
      <c r="G140" s="407"/>
      <c r="H140" s="407"/>
      <c r="I140" s="407"/>
    </row>
    <row r="141" spans="1:9" s="399" customFormat="1" ht="12.95" customHeight="1" x14ac:dyDescent="0.2">
      <c r="A141" s="352" t="s">
        <v>129</v>
      </c>
      <c r="B141" s="346" t="s">
        <v>461</v>
      </c>
      <c r="C141" s="390"/>
      <c r="D141" s="390"/>
      <c r="E141" s="373"/>
    </row>
    <row r="142" spans="1:9" ht="12.75" customHeight="1" x14ac:dyDescent="0.25">
      <c r="A142" s="352" t="s">
        <v>130</v>
      </c>
      <c r="B142" s="346" t="s">
        <v>462</v>
      </c>
      <c r="C142" s="390"/>
      <c r="D142" s="390"/>
      <c r="E142" s="373"/>
    </row>
    <row r="143" spans="1:9" ht="12.75" customHeight="1" x14ac:dyDescent="0.25">
      <c r="A143" s="352" t="s">
        <v>154</v>
      </c>
      <c r="B143" s="346" t="s">
        <v>463</v>
      </c>
      <c r="C143" s="390"/>
      <c r="D143" s="390"/>
      <c r="E143" s="373"/>
    </row>
    <row r="144" spans="1:9" ht="12.75" customHeight="1" thickBot="1" x14ac:dyDescent="0.3">
      <c r="A144" s="352" t="s">
        <v>364</v>
      </c>
      <c r="B144" s="346" t="s">
        <v>464</v>
      </c>
      <c r="C144" s="390"/>
      <c r="D144" s="390"/>
      <c r="E144" s="373"/>
    </row>
    <row r="145" spans="1:5" ht="16.5" thickBot="1" x14ac:dyDescent="0.3">
      <c r="A145" s="357" t="s">
        <v>14</v>
      </c>
      <c r="B145" s="365" t="s">
        <v>465</v>
      </c>
      <c r="C145" s="339">
        <f>+C126+C130+C135+C140</f>
        <v>0</v>
      </c>
      <c r="D145" s="339">
        <f>+D126+D130+D135+D140</f>
        <v>0</v>
      </c>
      <c r="E145" s="340">
        <f>+E126+E130+E135+E140</f>
        <v>0</v>
      </c>
    </row>
    <row r="146" spans="1:5" ht="16.5" thickBot="1" x14ac:dyDescent="0.3">
      <c r="A146" s="382" t="s">
        <v>15</v>
      </c>
      <c r="B146" s="385" t="s">
        <v>466</v>
      </c>
      <c r="C146" s="339">
        <f>+C125+C145</f>
        <v>0</v>
      </c>
      <c r="D146" s="339">
        <f>+D125+D145</f>
        <v>2300</v>
      </c>
      <c r="E146" s="340">
        <f>+E125+E145</f>
        <v>2300</v>
      </c>
    </row>
    <row r="148" spans="1:5" ht="18.75" customHeight="1" x14ac:dyDescent="0.25">
      <c r="A148" s="604" t="s">
        <v>467</v>
      </c>
      <c r="B148" s="604"/>
      <c r="C148" s="604"/>
      <c r="D148" s="604"/>
      <c r="E148" s="604"/>
    </row>
    <row r="149" spans="1:5" ht="13.5" customHeight="1" thickBot="1" x14ac:dyDescent="0.3">
      <c r="A149" s="367" t="s">
        <v>111</v>
      </c>
      <c r="B149" s="367"/>
      <c r="C149" s="397"/>
      <c r="E149" s="384" t="s">
        <v>153</v>
      </c>
    </row>
    <row r="150" spans="1:5" ht="21.75" thickBot="1" x14ac:dyDescent="0.3">
      <c r="A150" s="357">
        <v>1</v>
      </c>
      <c r="B150" s="360" t="s">
        <v>468</v>
      </c>
      <c r="C150" s="383">
        <f>+C61-C125</f>
        <v>0</v>
      </c>
      <c r="D150" s="383">
        <f>+D61-D125</f>
        <v>0</v>
      </c>
      <c r="E150" s="383">
        <f>+E61-E125</f>
        <v>0</v>
      </c>
    </row>
    <row r="151" spans="1:5" ht="21.75" thickBot="1" x14ac:dyDescent="0.3">
      <c r="A151" s="357" t="s">
        <v>7</v>
      </c>
      <c r="B151" s="360" t="s">
        <v>469</v>
      </c>
      <c r="C151" s="383">
        <f>+C84-C145</f>
        <v>0</v>
      </c>
      <c r="D151" s="383">
        <f>+D84-D145</f>
        <v>0</v>
      </c>
      <c r="E151" s="383">
        <f>+E84-E145</f>
        <v>0</v>
      </c>
    </row>
    <row r="152" spans="1:5" ht="7.5" customHeight="1" x14ac:dyDescent="0.25"/>
    <row r="154" spans="1:5" ht="12.7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  <row r="158" spans="1:5" ht="12.75" customHeight="1" x14ac:dyDescent="0.25"/>
    <row r="159" spans="1:5" ht="12.75" customHeight="1" x14ac:dyDescent="0.25"/>
    <row r="160" spans="1:5" ht="12.75" customHeight="1" x14ac:dyDescent="0.25"/>
    <row r="161" spans="3:5" s="386" customFormat="1" ht="12.75" customHeight="1" x14ac:dyDescent="0.25">
      <c r="C161" s="387"/>
      <c r="D161" s="387"/>
      <c r="E161" s="387"/>
    </row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 Tomor Önkormányzat
2015. ÉVI ZÁRSZÁMADÁS
ÁLLAMIGAZGATÁSI FELADATOK MÉRLEGE
&amp;R&amp;"Times New Roman CE,Félkövér dőlt"&amp;11 1.4. melléklet a 5/2016. (V.20.) önkormányzati rendelethez</oddHeader>
  </headerFooter>
  <rowBreaks count="1" manualBreakCount="1">
    <brk id="8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0"/>
  <sheetViews>
    <sheetView view="pageLayout" topLeftCell="C10" zoomScaleNormal="100" zoomScaleSheetLayoutView="100" workbookViewId="0">
      <selection activeCell="I20" sqref="I20"/>
    </sheetView>
  </sheetViews>
  <sheetFormatPr defaultRowHeight="12.75" x14ac:dyDescent="0.2"/>
  <cols>
    <col min="1" max="1" width="6.83203125" style="10" customWidth="1"/>
    <col min="2" max="2" width="55.1640625" style="27" customWidth="1"/>
    <col min="3" max="5" width="16.33203125" style="10" customWidth="1"/>
    <col min="6" max="6" width="55.1640625" style="10" customWidth="1"/>
    <col min="7" max="9" width="16.33203125" style="10" customWidth="1"/>
    <col min="10" max="10" width="4.83203125" style="10" customWidth="1"/>
    <col min="11" max="16384" width="9.33203125" style="10"/>
  </cols>
  <sheetData>
    <row r="1" spans="1:10" ht="39.75" customHeight="1" x14ac:dyDescent="0.2">
      <c r="B1" s="429" t="s">
        <v>115</v>
      </c>
      <c r="C1" s="430"/>
      <c r="D1" s="430"/>
      <c r="E1" s="430"/>
      <c r="F1" s="430"/>
      <c r="G1" s="430"/>
      <c r="H1" s="430"/>
      <c r="I1" s="430"/>
      <c r="J1" s="614" t="s">
        <v>707</v>
      </c>
    </row>
    <row r="2" spans="1:10" ht="14.25" thickBot="1" x14ac:dyDescent="0.25">
      <c r="G2" s="40"/>
      <c r="H2" s="40"/>
      <c r="I2" s="40" t="s">
        <v>49</v>
      </c>
      <c r="J2" s="614"/>
    </row>
    <row r="3" spans="1:10" ht="18" customHeight="1" thickBot="1" x14ac:dyDescent="0.25">
      <c r="A3" s="612" t="s">
        <v>57</v>
      </c>
      <c r="B3" s="457" t="s">
        <v>42</v>
      </c>
      <c r="C3" s="458"/>
      <c r="D3" s="458"/>
      <c r="E3" s="458"/>
      <c r="F3" s="457" t="s">
        <v>43</v>
      </c>
      <c r="G3" s="459"/>
      <c r="H3" s="459"/>
      <c r="I3" s="459"/>
      <c r="J3" s="614"/>
    </row>
    <row r="4" spans="1:10" s="431" customFormat="1" ht="35.25" customHeight="1" thickBot="1" x14ac:dyDescent="0.25">
      <c r="A4" s="613"/>
      <c r="B4" s="28" t="s">
        <v>50</v>
      </c>
      <c r="C4" s="29" t="str">
        <f>+CONCATENATE(LEFT('1.1.sz.mell.'!C3,4),". évi eredeti előirányzat")</f>
        <v>2015. évi eredeti előirányzat</v>
      </c>
      <c r="D4" s="417" t="str">
        <f>+CONCATENATE(LEFT('1.1.sz.mell.'!C3,4),". évi módosított előirányzat")</f>
        <v>2015. évi módosított előirányzat</v>
      </c>
      <c r="E4" s="29" t="str">
        <f>+CONCATENATE(LEFT('1.1.sz.mell.'!C3,4),". évi teljesítés")</f>
        <v>2015. évi teljesítés</v>
      </c>
      <c r="F4" s="28" t="s">
        <v>50</v>
      </c>
      <c r="G4" s="29" t="str">
        <f>+C4</f>
        <v>2015. évi eredeti előirányzat</v>
      </c>
      <c r="H4" s="417" t="str">
        <f>+D4</f>
        <v>2015. évi módosított előirányzat</v>
      </c>
      <c r="I4" s="447" t="str">
        <f>+E4</f>
        <v>2015. évi teljesítés</v>
      </c>
      <c r="J4" s="614"/>
    </row>
    <row r="5" spans="1:10" s="432" customFormat="1" ht="12" customHeight="1" thickBot="1" x14ac:dyDescent="0.25">
      <c r="A5" s="460" t="s">
        <v>413</v>
      </c>
      <c r="B5" s="461" t="s">
        <v>414</v>
      </c>
      <c r="C5" s="462" t="s">
        <v>415</v>
      </c>
      <c r="D5" s="462" t="s">
        <v>416</v>
      </c>
      <c r="E5" s="462" t="s">
        <v>417</v>
      </c>
      <c r="F5" s="461" t="s">
        <v>493</v>
      </c>
      <c r="G5" s="462" t="s">
        <v>494</v>
      </c>
      <c r="H5" s="462" t="s">
        <v>495</v>
      </c>
      <c r="I5" s="463" t="s">
        <v>496</v>
      </c>
      <c r="J5" s="614"/>
    </row>
    <row r="6" spans="1:10" ht="15" customHeight="1" x14ac:dyDescent="0.2">
      <c r="A6" s="433" t="s">
        <v>6</v>
      </c>
      <c r="B6" s="434" t="s">
        <v>470</v>
      </c>
      <c r="C6" s="420">
        <v>16449</v>
      </c>
      <c r="D6" s="420">
        <v>36190</v>
      </c>
      <c r="E6" s="420">
        <v>36190</v>
      </c>
      <c r="F6" s="434" t="s">
        <v>51</v>
      </c>
      <c r="G6" s="420">
        <v>28769</v>
      </c>
      <c r="H6" s="420">
        <v>43618</v>
      </c>
      <c r="I6" s="426">
        <v>38189</v>
      </c>
      <c r="J6" s="614"/>
    </row>
    <row r="7" spans="1:10" ht="15" customHeight="1" x14ac:dyDescent="0.2">
      <c r="A7" s="435" t="s">
        <v>7</v>
      </c>
      <c r="B7" s="436" t="s">
        <v>471</v>
      </c>
      <c r="C7" s="421">
        <v>23151</v>
      </c>
      <c r="D7" s="421">
        <v>39560</v>
      </c>
      <c r="E7" s="421">
        <v>38113</v>
      </c>
      <c r="F7" s="436" t="s">
        <v>131</v>
      </c>
      <c r="G7" s="421">
        <v>5733</v>
      </c>
      <c r="H7" s="421">
        <v>6837</v>
      </c>
      <c r="I7" s="427">
        <v>6735</v>
      </c>
      <c r="J7" s="614"/>
    </row>
    <row r="8" spans="1:10" ht="15" customHeight="1" x14ac:dyDescent="0.2">
      <c r="A8" s="435" t="s">
        <v>8</v>
      </c>
      <c r="B8" s="436" t="s">
        <v>472</v>
      </c>
      <c r="C8" s="421"/>
      <c r="D8" s="421"/>
      <c r="E8" s="421"/>
      <c r="F8" s="436" t="s">
        <v>158</v>
      </c>
      <c r="G8" s="421">
        <v>18358</v>
      </c>
      <c r="H8" s="421">
        <v>31606</v>
      </c>
      <c r="I8" s="427">
        <v>29062</v>
      </c>
      <c r="J8" s="614"/>
    </row>
    <row r="9" spans="1:10" ht="15" customHeight="1" x14ac:dyDescent="0.2">
      <c r="A9" s="435" t="s">
        <v>9</v>
      </c>
      <c r="B9" s="436" t="s">
        <v>122</v>
      </c>
      <c r="C9" s="421">
        <v>5422</v>
      </c>
      <c r="D9" s="421">
        <v>5423</v>
      </c>
      <c r="E9" s="421">
        <v>946</v>
      </c>
      <c r="F9" s="436" t="s">
        <v>132</v>
      </c>
      <c r="G9" s="421">
        <v>6801</v>
      </c>
      <c r="H9" s="421">
        <v>7547</v>
      </c>
      <c r="I9" s="427">
        <v>5088</v>
      </c>
      <c r="J9" s="614"/>
    </row>
    <row r="10" spans="1:10" ht="15" customHeight="1" x14ac:dyDescent="0.2">
      <c r="A10" s="435" t="s">
        <v>10</v>
      </c>
      <c r="B10" s="437" t="s">
        <v>473</v>
      </c>
      <c r="C10" s="421"/>
      <c r="D10" s="421"/>
      <c r="E10" s="421"/>
      <c r="F10" s="436" t="s">
        <v>133</v>
      </c>
      <c r="G10" s="421">
        <v>339</v>
      </c>
      <c r="H10" s="421">
        <v>7909</v>
      </c>
      <c r="I10" s="427">
        <v>7897</v>
      </c>
      <c r="J10" s="614"/>
    </row>
    <row r="11" spans="1:10" ht="15" customHeight="1" x14ac:dyDescent="0.2">
      <c r="A11" s="435" t="s">
        <v>11</v>
      </c>
      <c r="B11" s="436" t="s">
        <v>630</v>
      </c>
      <c r="C11" s="422"/>
      <c r="D11" s="422"/>
      <c r="E11" s="422"/>
      <c r="F11" s="436" t="s">
        <v>37</v>
      </c>
      <c r="G11" s="421"/>
      <c r="H11" s="421"/>
      <c r="I11" s="427"/>
      <c r="J11" s="614"/>
    </row>
    <row r="12" spans="1:10" ht="15" customHeight="1" x14ac:dyDescent="0.2">
      <c r="A12" s="435" t="s">
        <v>12</v>
      </c>
      <c r="B12" s="436" t="s">
        <v>343</v>
      </c>
      <c r="C12" s="421">
        <v>8100</v>
      </c>
      <c r="D12" s="421">
        <v>13956</v>
      </c>
      <c r="E12" s="421">
        <v>10498</v>
      </c>
      <c r="F12" s="7"/>
      <c r="G12" s="421"/>
      <c r="H12" s="421"/>
      <c r="I12" s="427"/>
      <c r="J12" s="614"/>
    </row>
    <row r="13" spans="1:10" ht="15" customHeight="1" x14ac:dyDescent="0.2">
      <c r="A13" s="435" t="s">
        <v>13</v>
      </c>
      <c r="B13" s="7"/>
      <c r="C13" s="421"/>
      <c r="D13" s="421"/>
      <c r="E13" s="421"/>
      <c r="F13" s="7"/>
      <c r="G13" s="421"/>
      <c r="H13" s="421"/>
      <c r="I13" s="427"/>
      <c r="J13" s="614"/>
    </row>
    <row r="14" spans="1:10" ht="15" customHeight="1" x14ac:dyDescent="0.2">
      <c r="A14" s="435" t="s">
        <v>14</v>
      </c>
      <c r="B14" s="446"/>
      <c r="C14" s="422"/>
      <c r="D14" s="422"/>
      <c r="E14" s="422"/>
      <c r="F14" s="7"/>
      <c r="G14" s="421"/>
      <c r="H14" s="421"/>
      <c r="I14" s="427"/>
      <c r="J14" s="614"/>
    </row>
    <row r="15" spans="1:10" ht="15" customHeight="1" x14ac:dyDescent="0.2">
      <c r="A15" s="435" t="s">
        <v>15</v>
      </c>
      <c r="B15" s="7"/>
      <c r="C15" s="421"/>
      <c r="D15" s="421"/>
      <c r="E15" s="421"/>
      <c r="F15" s="7"/>
      <c r="G15" s="421"/>
      <c r="H15" s="421"/>
      <c r="I15" s="427"/>
      <c r="J15" s="614"/>
    </row>
    <row r="16" spans="1:10" ht="15" customHeight="1" x14ac:dyDescent="0.2">
      <c r="A16" s="435" t="s">
        <v>16</v>
      </c>
      <c r="B16" s="7"/>
      <c r="C16" s="421"/>
      <c r="D16" s="421"/>
      <c r="E16" s="421"/>
      <c r="F16" s="7"/>
      <c r="G16" s="421"/>
      <c r="H16" s="421"/>
      <c r="I16" s="427"/>
      <c r="J16" s="614"/>
    </row>
    <row r="17" spans="1:10" ht="15" customHeight="1" thickBot="1" x14ac:dyDescent="0.25">
      <c r="A17" s="435" t="s">
        <v>17</v>
      </c>
      <c r="B17" s="13"/>
      <c r="C17" s="423"/>
      <c r="D17" s="423"/>
      <c r="E17" s="423"/>
      <c r="F17" s="7"/>
      <c r="G17" s="423"/>
      <c r="H17" s="423"/>
      <c r="I17" s="428"/>
      <c r="J17" s="614"/>
    </row>
    <row r="18" spans="1:10" ht="17.25" customHeight="1" thickBot="1" x14ac:dyDescent="0.25">
      <c r="A18" s="438" t="s">
        <v>18</v>
      </c>
      <c r="B18" s="419" t="s">
        <v>474</v>
      </c>
      <c r="C18" s="424">
        <f>+C6+C7+C9+C10+C12+C13+C14+C15+C16+C17</f>
        <v>53122</v>
      </c>
      <c r="D18" s="424">
        <f>+D6+D7+D9+D10+D12+D13+D14+D15+D16+D17</f>
        <v>95129</v>
      </c>
      <c r="E18" s="424">
        <f>+E6+E7+E9+E10+E12+E13+E14+E15+E16+E17</f>
        <v>85747</v>
      </c>
      <c r="F18" s="419" t="s">
        <v>480</v>
      </c>
      <c r="G18" s="424">
        <f>SUM(G6:G17)</f>
        <v>60000</v>
      </c>
      <c r="H18" s="424">
        <f>SUM(H6:H17)</f>
        <v>97517</v>
      </c>
      <c r="I18" s="424">
        <f>SUM(I6:I17)</f>
        <v>86971</v>
      </c>
      <c r="J18" s="614"/>
    </row>
    <row r="19" spans="1:10" ht="15" customHeight="1" x14ac:dyDescent="0.2">
      <c r="A19" s="439" t="s">
        <v>19</v>
      </c>
      <c r="B19" s="440" t="s">
        <v>475</v>
      </c>
      <c r="C19" s="41">
        <f>+C20+C21+C22+C23</f>
        <v>6878</v>
      </c>
      <c r="D19" s="41">
        <f>+D20+D21+D22+D23</f>
        <v>1680</v>
      </c>
      <c r="E19" s="41">
        <f>+E20+E21+E22+E23</f>
        <v>2282</v>
      </c>
      <c r="F19" s="441" t="s">
        <v>139</v>
      </c>
      <c r="G19" s="425"/>
      <c r="H19" s="425"/>
      <c r="I19" s="425"/>
      <c r="J19" s="614"/>
    </row>
    <row r="20" spans="1:10" ht="15" customHeight="1" x14ac:dyDescent="0.2">
      <c r="A20" s="442" t="s">
        <v>20</v>
      </c>
      <c r="B20" s="441" t="s">
        <v>150</v>
      </c>
      <c r="C20" s="418">
        <v>6878</v>
      </c>
      <c r="D20" s="418">
        <v>1680</v>
      </c>
      <c r="E20" s="418">
        <v>1680</v>
      </c>
      <c r="F20" s="441" t="s">
        <v>481</v>
      </c>
      <c r="G20" s="418"/>
      <c r="H20" s="418"/>
      <c r="I20" s="418"/>
      <c r="J20" s="614"/>
    </row>
    <row r="21" spans="1:10" ht="15" customHeight="1" x14ac:dyDescent="0.2">
      <c r="A21" s="442" t="s">
        <v>21</v>
      </c>
      <c r="B21" s="441" t="s">
        <v>151</v>
      </c>
      <c r="C21" s="418"/>
      <c r="D21" s="418"/>
      <c r="E21" s="418"/>
      <c r="F21" s="441" t="s">
        <v>113</v>
      </c>
      <c r="G21" s="418"/>
      <c r="H21" s="418"/>
      <c r="I21" s="418"/>
      <c r="J21" s="614"/>
    </row>
    <row r="22" spans="1:10" ht="15" customHeight="1" x14ac:dyDescent="0.2">
      <c r="A22" s="442" t="s">
        <v>22</v>
      </c>
      <c r="B22" s="441" t="s">
        <v>156</v>
      </c>
      <c r="C22" s="418"/>
      <c r="D22" s="418"/>
      <c r="E22" s="418"/>
      <c r="F22" s="441" t="s">
        <v>114</v>
      </c>
      <c r="G22" s="418"/>
      <c r="H22" s="418"/>
      <c r="I22" s="418"/>
      <c r="J22" s="614"/>
    </row>
    <row r="23" spans="1:10" ht="15" customHeight="1" x14ac:dyDescent="0.2">
      <c r="A23" s="442" t="s">
        <v>23</v>
      </c>
      <c r="B23" s="441" t="s">
        <v>157</v>
      </c>
      <c r="C23" s="418"/>
      <c r="D23" s="418"/>
      <c r="E23" s="418">
        <v>602</v>
      </c>
      <c r="F23" s="440" t="s">
        <v>159</v>
      </c>
      <c r="G23" s="418"/>
      <c r="H23" s="418"/>
      <c r="I23" s="418"/>
      <c r="J23" s="614"/>
    </row>
    <row r="24" spans="1:10" ht="15" customHeight="1" x14ac:dyDescent="0.2">
      <c r="A24" s="442" t="s">
        <v>24</v>
      </c>
      <c r="B24" s="441" t="s">
        <v>476</v>
      </c>
      <c r="C24" s="443">
        <f>+C25+C26</f>
        <v>0</v>
      </c>
      <c r="D24" s="443">
        <f>+D25+D26</f>
        <v>5990</v>
      </c>
      <c r="E24" s="443">
        <f>+E25+E26</f>
        <v>5990</v>
      </c>
      <c r="F24" s="441" t="s">
        <v>140</v>
      </c>
      <c r="G24" s="418"/>
      <c r="H24" s="418"/>
      <c r="I24" s="418"/>
      <c r="J24" s="614"/>
    </row>
    <row r="25" spans="1:10" ht="15" customHeight="1" x14ac:dyDescent="0.2">
      <c r="A25" s="439" t="s">
        <v>25</v>
      </c>
      <c r="B25" s="440" t="s">
        <v>477</v>
      </c>
      <c r="C25" s="425"/>
      <c r="D25" s="425">
        <v>5990</v>
      </c>
      <c r="E25" s="425">
        <v>5990</v>
      </c>
      <c r="F25" s="434" t="s">
        <v>141</v>
      </c>
      <c r="G25" s="425"/>
      <c r="H25" s="425">
        <v>5990</v>
      </c>
      <c r="I25" s="425">
        <v>5990</v>
      </c>
      <c r="J25" s="614"/>
    </row>
    <row r="26" spans="1:10" ht="15" customHeight="1" thickBot="1" x14ac:dyDescent="0.25">
      <c r="A26" s="442" t="s">
        <v>26</v>
      </c>
      <c r="B26" s="441" t="s">
        <v>700</v>
      </c>
      <c r="C26" s="418"/>
      <c r="D26" s="418"/>
      <c r="E26" s="418"/>
      <c r="F26" s="7" t="s">
        <v>698</v>
      </c>
      <c r="G26" s="418"/>
      <c r="H26" s="418">
        <v>178</v>
      </c>
      <c r="I26" s="418">
        <v>178</v>
      </c>
      <c r="J26" s="614"/>
    </row>
    <row r="27" spans="1:10" ht="17.25" customHeight="1" thickBot="1" x14ac:dyDescent="0.25">
      <c r="A27" s="438" t="s">
        <v>27</v>
      </c>
      <c r="B27" s="419" t="s">
        <v>478</v>
      </c>
      <c r="C27" s="424">
        <f>+C19+C24</f>
        <v>6878</v>
      </c>
      <c r="D27" s="424">
        <f>+D19+D24</f>
        <v>7670</v>
      </c>
      <c r="E27" s="424">
        <f>+E19+E24</f>
        <v>8272</v>
      </c>
      <c r="F27" s="419" t="s">
        <v>482</v>
      </c>
      <c r="G27" s="424">
        <f>SUM(G19:G26)</f>
        <v>0</v>
      </c>
      <c r="H27" s="424">
        <f>SUM(H19:H26)</f>
        <v>6168</v>
      </c>
      <c r="I27" s="424">
        <f>SUM(I19:I26)</f>
        <v>6168</v>
      </c>
      <c r="J27" s="614"/>
    </row>
    <row r="28" spans="1:10" ht="17.25" customHeight="1" thickBot="1" x14ac:dyDescent="0.25">
      <c r="A28" s="438" t="s">
        <v>28</v>
      </c>
      <c r="B28" s="444" t="s">
        <v>479</v>
      </c>
      <c r="C28" s="101">
        <f>+C18+C27</f>
        <v>60000</v>
      </c>
      <c r="D28" s="101">
        <f>+D18+D27</f>
        <v>102799</v>
      </c>
      <c r="E28" s="445">
        <f>+E18+E27</f>
        <v>94019</v>
      </c>
      <c r="F28" s="444" t="s">
        <v>483</v>
      </c>
      <c r="G28" s="101">
        <f>+G18+G27</f>
        <v>60000</v>
      </c>
      <c r="H28" s="101">
        <f>+H18+H27</f>
        <v>103685</v>
      </c>
      <c r="I28" s="101">
        <f>+I18+I27</f>
        <v>93139</v>
      </c>
      <c r="J28" s="614"/>
    </row>
    <row r="29" spans="1:10" ht="17.25" customHeight="1" thickBot="1" x14ac:dyDescent="0.25">
      <c r="A29" s="438" t="s">
        <v>29</v>
      </c>
      <c r="B29" s="444" t="s">
        <v>117</v>
      </c>
      <c r="C29" s="101">
        <f>IF(C18-G18&lt;0,G18-C18,"-")</f>
        <v>6878</v>
      </c>
      <c r="D29" s="101">
        <f>IF(D18-H18&lt;0,H18-D18,"-")</f>
        <v>2388</v>
      </c>
      <c r="E29" s="445">
        <f>IF(E18-I18&lt;0,I18-E18,"-")</f>
        <v>1224</v>
      </c>
      <c r="F29" s="444" t="s">
        <v>118</v>
      </c>
      <c r="G29" s="101" t="str">
        <f>IF(C18-G18&gt;0,C18-G18,"-")</f>
        <v>-</v>
      </c>
      <c r="H29" s="101" t="str">
        <f>IF(D18-H18&gt;0,D18-H18,"-")</f>
        <v>-</v>
      </c>
      <c r="I29" s="101" t="str">
        <f>IF(E18-I18&gt;0,E18-I18,"-")</f>
        <v>-</v>
      </c>
      <c r="J29" s="614"/>
    </row>
    <row r="30" spans="1:10" ht="17.25" customHeight="1" thickBot="1" x14ac:dyDescent="0.25">
      <c r="A30" s="438" t="s">
        <v>30</v>
      </c>
      <c r="B30" s="444" t="s">
        <v>160</v>
      </c>
      <c r="C30" s="101" t="str">
        <f>IF(C28-G28&lt;0,G28-C28,"-")</f>
        <v>-</v>
      </c>
      <c r="D30" s="101">
        <f>IF(D28-H28&lt;0,H28-D28,"-")</f>
        <v>886</v>
      </c>
      <c r="E30" s="445" t="str">
        <f>IF(E28-I28&lt;0,I28-E28,"-")</f>
        <v>-</v>
      </c>
      <c r="F30" s="444" t="s">
        <v>161</v>
      </c>
      <c r="G30" s="101" t="str">
        <f>IF(C28-G28&gt;0,C28-G28,"-")</f>
        <v>-</v>
      </c>
      <c r="H30" s="101" t="str">
        <f>IF(D28-H28&gt;0,D28-H28,"-")</f>
        <v>-</v>
      </c>
      <c r="I30" s="101">
        <f>IF(E28-I28&gt;0,E28-I28,"-")</f>
        <v>880</v>
      </c>
      <c r="J30" s="614"/>
    </row>
  </sheetData>
  <mergeCells count="2">
    <mergeCell ref="A3:A4"/>
    <mergeCell ref="J1:J30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opLeftCell="C1" zoomScaleNormal="100" zoomScaleSheetLayoutView="115" workbookViewId="0">
      <selection activeCell="G2" sqref="G2"/>
    </sheetView>
  </sheetViews>
  <sheetFormatPr defaultRowHeight="12.75" x14ac:dyDescent="0.2"/>
  <cols>
    <col min="1" max="1" width="6.83203125" style="10" customWidth="1"/>
    <col min="2" max="2" width="55.1640625" style="27" customWidth="1"/>
    <col min="3" max="5" width="16.33203125" style="10" customWidth="1"/>
    <col min="6" max="6" width="55.1640625" style="10" customWidth="1"/>
    <col min="7" max="9" width="16.33203125" style="10" customWidth="1"/>
    <col min="10" max="10" width="4.83203125" style="10" customWidth="1"/>
    <col min="11" max="16384" width="9.33203125" style="10"/>
  </cols>
  <sheetData>
    <row r="1" spans="1:10" ht="39.75" customHeight="1" x14ac:dyDescent="0.2">
      <c r="B1" s="429" t="s">
        <v>116</v>
      </c>
      <c r="C1" s="430"/>
      <c r="D1" s="430"/>
      <c r="E1" s="430"/>
      <c r="F1" s="430"/>
      <c r="G1" s="430"/>
      <c r="H1" s="430"/>
      <c r="I1" s="430"/>
      <c r="J1" s="617" t="s">
        <v>708</v>
      </c>
    </row>
    <row r="2" spans="1:10" ht="14.25" thickBot="1" x14ac:dyDescent="0.25">
      <c r="G2" s="40"/>
      <c r="H2" s="40"/>
      <c r="I2" s="40" t="s">
        <v>49</v>
      </c>
      <c r="J2" s="617"/>
    </row>
    <row r="3" spans="1:10" ht="24" customHeight="1" thickBot="1" x14ac:dyDescent="0.25">
      <c r="A3" s="615" t="s">
        <v>57</v>
      </c>
      <c r="B3" s="457" t="s">
        <v>42</v>
      </c>
      <c r="C3" s="458"/>
      <c r="D3" s="458"/>
      <c r="E3" s="458"/>
      <c r="F3" s="457" t="s">
        <v>43</v>
      </c>
      <c r="G3" s="459"/>
      <c r="H3" s="459"/>
      <c r="I3" s="459"/>
      <c r="J3" s="617"/>
    </row>
    <row r="4" spans="1:10" s="431" customFormat="1" ht="35.25" customHeight="1" thickBot="1" x14ac:dyDescent="0.25">
      <c r="A4" s="616"/>
      <c r="B4" s="28" t="s">
        <v>50</v>
      </c>
      <c r="C4" s="29" t="str">
        <f>+'2.1.sz.mell  '!C4</f>
        <v>2015. évi eredeti előirányzat</v>
      </c>
      <c r="D4" s="417" t="str">
        <f>+'2.1.sz.mell  '!D4</f>
        <v>2015. évi módosított előirányzat</v>
      </c>
      <c r="E4" s="29" t="str">
        <f>+'2.1.sz.mell  '!E4</f>
        <v>2015. évi teljesítés</v>
      </c>
      <c r="F4" s="28" t="s">
        <v>50</v>
      </c>
      <c r="G4" s="29" t="str">
        <f>+'2.1.sz.mell  '!C4</f>
        <v>2015. évi eredeti előirányzat</v>
      </c>
      <c r="H4" s="417" t="str">
        <f>+'2.1.sz.mell  '!D4</f>
        <v>2015. évi módosított előirányzat</v>
      </c>
      <c r="I4" s="447" t="str">
        <f>+'2.1.sz.mell  '!E4</f>
        <v>2015. évi teljesítés</v>
      </c>
      <c r="J4" s="617"/>
    </row>
    <row r="5" spans="1:10" s="431" customFormat="1" ht="13.5" thickBot="1" x14ac:dyDescent="0.25">
      <c r="A5" s="460" t="s">
        <v>413</v>
      </c>
      <c r="B5" s="461" t="s">
        <v>414</v>
      </c>
      <c r="C5" s="462" t="s">
        <v>415</v>
      </c>
      <c r="D5" s="462" t="s">
        <v>416</v>
      </c>
      <c r="E5" s="462" t="s">
        <v>417</v>
      </c>
      <c r="F5" s="461" t="s">
        <v>493</v>
      </c>
      <c r="G5" s="462" t="s">
        <v>494</v>
      </c>
      <c r="H5" s="462" t="s">
        <v>495</v>
      </c>
      <c r="I5" s="463" t="s">
        <v>496</v>
      </c>
      <c r="J5" s="617"/>
    </row>
    <row r="6" spans="1:10" ht="12.95" customHeight="1" x14ac:dyDescent="0.2">
      <c r="A6" s="433" t="s">
        <v>6</v>
      </c>
      <c r="B6" s="434" t="s">
        <v>484</v>
      </c>
      <c r="C6" s="420"/>
      <c r="D6" s="420">
        <v>28221</v>
      </c>
      <c r="E6" s="420">
        <v>28221</v>
      </c>
      <c r="F6" s="434" t="s">
        <v>152</v>
      </c>
      <c r="G6" s="420"/>
      <c r="H6" s="420">
        <v>13513</v>
      </c>
      <c r="I6" s="426">
        <v>13513</v>
      </c>
      <c r="J6" s="617"/>
    </row>
    <row r="7" spans="1:10" x14ac:dyDescent="0.2">
      <c r="A7" s="435" t="s">
        <v>7</v>
      </c>
      <c r="B7" s="436" t="s">
        <v>485</v>
      </c>
      <c r="C7" s="421"/>
      <c r="D7" s="421"/>
      <c r="E7" s="421"/>
      <c r="F7" s="436" t="s">
        <v>497</v>
      </c>
      <c r="G7" s="421"/>
      <c r="H7" s="421"/>
      <c r="I7" s="427"/>
      <c r="J7" s="617"/>
    </row>
    <row r="8" spans="1:10" ht="12.95" customHeight="1" x14ac:dyDescent="0.2">
      <c r="A8" s="435" t="s">
        <v>8</v>
      </c>
      <c r="B8" s="436" t="s">
        <v>486</v>
      </c>
      <c r="C8" s="421"/>
      <c r="D8" s="421"/>
      <c r="E8" s="421"/>
      <c r="F8" s="436" t="s">
        <v>135</v>
      </c>
      <c r="G8" s="421"/>
      <c r="H8" s="421">
        <v>17807</v>
      </c>
      <c r="I8" s="427">
        <v>17807</v>
      </c>
      <c r="J8" s="617"/>
    </row>
    <row r="9" spans="1:10" ht="12.95" customHeight="1" x14ac:dyDescent="0.2">
      <c r="A9" s="435" t="s">
        <v>9</v>
      </c>
      <c r="B9" s="436" t="s">
        <v>487</v>
      </c>
      <c r="C9" s="421"/>
      <c r="D9" s="421"/>
      <c r="E9" s="421"/>
      <c r="F9" s="436" t="s">
        <v>498</v>
      </c>
      <c r="G9" s="421"/>
      <c r="H9" s="421"/>
      <c r="I9" s="427"/>
      <c r="J9" s="617"/>
    </row>
    <row r="10" spans="1:10" ht="12.75" customHeight="1" x14ac:dyDescent="0.2">
      <c r="A10" s="435" t="s">
        <v>10</v>
      </c>
      <c r="B10" s="436" t="s">
        <v>488</v>
      </c>
      <c r="C10" s="421"/>
      <c r="D10" s="421"/>
      <c r="E10" s="421"/>
      <c r="F10" s="436" t="s">
        <v>155</v>
      </c>
      <c r="G10" s="421"/>
      <c r="H10" s="421"/>
      <c r="I10" s="427"/>
      <c r="J10" s="617"/>
    </row>
    <row r="11" spans="1:10" ht="12.95" customHeight="1" x14ac:dyDescent="0.2">
      <c r="A11" s="435" t="s">
        <v>11</v>
      </c>
      <c r="B11" s="436" t="s">
        <v>489</v>
      </c>
      <c r="C11" s="422"/>
      <c r="D11" s="422">
        <v>3985</v>
      </c>
      <c r="E11" s="422">
        <v>5725</v>
      </c>
      <c r="F11" s="478"/>
      <c r="G11" s="421"/>
      <c r="H11" s="421"/>
      <c r="I11" s="427"/>
      <c r="J11" s="617"/>
    </row>
    <row r="12" spans="1:10" ht="12.95" customHeight="1" x14ac:dyDescent="0.2">
      <c r="A12" s="435" t="s">
        <v>12</v>
      </c>
      <c r="B12" s="7"/>
      <c r="C12" s="421"/>
      <c r="D12" s="421"/>
      <c r="E12" s="421"/>
      <c r="F12" s="478"/>
      <c r="G12" s="421"/>
      <c r="H12" s="421"/>
      <c r="I12" s="427"/>
      <c r="J12" s="617"/>
    </row>
    <row r="13" spans="1:10" ht="12.95" customHeight="1" x14ac:dyDescent="0.2">
      <c r="A13" s="435" t="s">
        <v>13</v>
      </c>
      <c r="B13" s="7"/>
      <c r="C13" s="421"/>
      <c r="D13" s="421"/>
      <c r="E13" s="421"/>
      <c r="F13" s="479"/>
      <c r="G13" s="421"/>
      <c r="H13" s="421"/>
      <c r="I13" s="427"/>
      <c r="J13" s="617"/>
    </row>
    <row r="14" spans="1:10" ht="12.95" customHeight="1" x14ac:dyDescent="0.2">
      <c r="A14" s="435" t="s">
        <v>14</v>
      </c>
      <c r="B14" s="476"/>
      <c r="C14" s="422"/>
      <c r="D14" s="422"/>
      <c r="E14" s="422"/>
      <c r="F14" s="478"/>
      <c r="G14" s="421"/>
      <c r="H14" s="421"/>
      <c r="I14" s="427"/>
      <c r="J14" s="617"/>
    </row>
    <row r="15" spans="1:10" x14ac:dyDescent="0.2">
      <c r="A15" s="435" t="s">
        <v>15</v>
      </c>
      <c r="B15" s="7"/>
      <c r="C15" s="422"/>
      <c r="D15" s="422"/>
      <c r="E15" s="422"/>
      <c r="F15" s="478"/>
      <c r="G15" s="421"/>
      <c r="H15" s="421"/>
      <c r="I15" s="427"/>
      <c r="J15" s="617"/>
    </row>
    <row r="16" spans="1:10" ht="12.95" customHeight="1" thickBot="1" x14ac:dyDescent="0.25">
      <c r="A16" s="473" t="s">
        <v>16</v>
      </c>
      <c r="B16" s="477"/>
      <c r="C16" s="475"/>
      <c r="D16" s="106"/>
      <c r="E16" s="112"/>
      <c r="F16" s="474" t="s">
        <v>37</v>
      </c>
      <c r="G16" s="421"/>
      <c r="H16" s="421"/>
      <c r="I16" s="427"/>
      <c r="J16" s="617"/>
    </row>
    <row r="17" spans="1:10" ht="15.95" customHeight="1" thickBot="1" x14ac:dyDescent="0.25">
      <c r="A17" s="438" t="s">
        <v>17</v>
      </c>
      <c r="B17" s="419" t="s">
        <v>490</v>
      </c>
      <c r="C17" s="424">
        <f>+C6+C8+C9+C11+C12+C13+C14+C15+C16</f>
        <v>0</v>
      </c>
      <c r="D17" s="424">
        <f>+D6+D8+D9+D11+D12+D13+D14+D15+D16</f>
        <v>32206</v>
      </c>
      <c r="E17" s="424">
        <f>+E6+E8+E9+E11+E12+E13+E14+E15+E16</f>
        <v>33946</v>
      </c>
      <c r="F17" s="419" t="s">
        <v>499</v>
      </c>
      <c r="G17" s="424">
        <f>+G6+G8+G10+G11+G12+G13+G14+G15+G16</f>
        <v>0</v>
      </c>
      <c r="H17" s="424">
        <f>+H6+H8+H10+H11+H12+H13+H14+H15+H16</f>
        <v>31320</v>
      </c>
      <c r="I17" s="456">
        <f>+I6+I8+I10+I11+I12+I13+I14+I15+I16</f>
        <v>31320</v>
      </c>
      <c r="J17" s="617"/>
    </row>
    <row r="18" spans="1:10" ht="12.95" customHeight="1" x14ac:dyDescent="0.2">
      <c r="A18" s="433" t="s">
        <v>18</v>
      </c>
      <c r="B18" s="465" t="s">
        <v>173</v>
      </c>
      <c r="C18" s="472">
        <f>+C19+C20+C21+C22+C23</f>
        <v>0</v>
      </c>
      <c r="D18" s="472">
        <f>+D19+D20+D21+D22+D23</f>
        <v>0</v>
      </c>
      <c r="E18" s="472">
        <f>+E19+E20+E21+E22+E23</f>
        <v>0</v>
      </c>
      <c r="F18" s="441" t="s">
        <v>139</v>
      </c>
      <c r="G18" s="103"/>
      <c r="H18" s="103"/>
      <c r="I18" s="451"/>
      <c r="J18" s="617"/>
    </row>
    <row r="19" spans="1:10" ht="12.95" customHeight="1" x14ac:dyDescent="0.2">
      <c r="A19" s="435" t="s">
        <v>19</v>
      </c>
      <c r="B19" s="466" t="s">
        <v>162</v>
      </c>
      <c r="C19" s="418"/>
      <c r="D19" s="418"/>
      <c r="E19" s="418"/>
      <c r="F19" s="441" t="s">
        <v>142</v>
      </c>
      <c r="G19" s="418"/>
      <c r="H19" s="418"/>
      <c r="I19" s="452"/>
      <c r="J19" s="617"/>
    </row>
    <row r="20" spans="1:10" ht="12.95" customHeight="1" x14ac:dyDescent="0.2">
      <c r="A20" s="433" t="s">
        <v>20</v>
      </c>
      <c r="B20" s="466" t="s">
        <v>163</v>
      </c>
      <c r="C20" s="418"/>
      <c r="D20" s="418"/>
      <c r="E20" s="418"/>
      <c r="F20" s="441" t="s">
        <v>113</v>
      </c>
      <c r="G20" s="418"/>
      <c r="H20" s="418">
        <v>9995</v>
      </c>
      <c r="I20" s="452">
        <v>9995</v>
      </c>
      <c r="J20" s="617"/>
    </row>
    <row r="21" spans="1:10" ht="12.95" customHeight="1" x14ac:dyDescent="0.2">
      <c r="A21" s="435" t="s">
        <v>21</v>
      </c>
      <c r="B21" s="466" t="s">
        <v>164</v>
      </c>
      <c r="C21" s="418"/>
      <c r="D21" s="418"/>
      <c r="E21" s="418"/>
      <c r="F21" s="441" t="s">
        <v>114</v>
      </c>
      <c r="G21" s="418"/>
      <c r="H21" s="418"/>
      <c r="I21" s="452"/>
      <c r="J21" s="617"/>
    </row>
    <row r="22" spans="1:10" ht="12.95" customHeight="1" x14ac:dyDescent="0.2">
      <c r="A22" s="433" t="s">
        <v>22</v>
      </c>
      <c r="B22" s="466" t="s">
        <v>165</v>
      </c>
      <c r="C22" s="418"/>
      <c r="D22" s="418"/>
      <c r="E22" s="418"/>
      <c r="F22" s="440" t="s">
        <v>159</v>
      </c>
      <c r="G22" s="418"/>
      <c r="H22" s="418"/>
      <c r="I22" s="452"/>
      <c r="J22" s="617"/>
    </row>
    <row r="23" spans="1:10" ht="12.95" customHeight="1" x14ac:dyDescent="0.2">
      <c r="A23" s="435" t="s">
        <v>23</v>
      </c>
      <c r="B23" s="467" t="s">
        <v>166</v>
      </c>
      <c r="C23" s="418"/>
      <c r="D23" s="418"/>
      <c r="E23" s="418"/>
      <c r="F23" s="441" t="s">
        <v>143</v>
      </c>
      <c r="G23" s="418"/>
      <c r="H23" s="418"/>
      <c r="I23" s="452"/>
      <c r="J23" s="617"/>
    </row>
    <row r="24" spans="1:10" ht="12.95" customHeight="1" x14ac:dyDescent="0.2">
      <c r="A24" s="433" t="s">
        <v>24</v>
      </c>
      <c r="B24" s="468" t="s">
        <v>167</v>
      </c>
      <c r="C24" s="443">
        <f>+C25+C26+C27+C28+C29</f>
        <v>0</v>
      </c>
      <c r="D24" s="443">
        <f>+D25+D26+D27+D28+D29</f>
        <v>9995</v>
      </c>
      <c r="E24" s="443">
        <f>+E25+E26+E27+E28+E29</f>
        <v>9995</v>
      </c>
      <c r="F24" s="469" t="s">
        <v>141</v>
      </c>
      <c r="G24" s="418"/>
      <c r="H24" s="418"/>
      <c r="I24" s="452"/>
      <c r="J24" s="617"/>
    </row>
    <row r="25" spans="1:10" ht="12.95" customHeight="1" x14ac:dyDescent="0.2">
      <c r="A25" s="435" t="s">
        <v>25</v>
      </c>
      <c r="B25" s="467" t="s">
        <v>168</v>
      </c>
      <c r="C25" s="418"/>
      <c r="D25" s="418"/>
      <c r="E25" s="418"/>
      <c r="F25" s="469" t="s">
        <v>500</v>
      </c>
      <c r="G25" s="418"/>
      <c r="H25" s="418"/>
      <c r="I25" s="452"/>
      <c r="J25" s="617"/>
    </row>
    <row r="26" spans="1:10" ht="12.95" customHeight="1" x14ac:dyDescent="0.2">
      <c r="A26" s="433" t="s">
        <v>26</v>
      </c>
      <c r="B26" s="467" t="s">
        <v>169</v>
      </c>
      <c r="C26" s="418"/>
      <c r="D26" s="418"/>
      <c r="E26" s="418"/>
      <c r="F26" s="464"/>
      <c r="G26" s="418"/>
      <c r="H26" s="418"/>
      <c r="I26" s="452"/>
      <c r="J26" s="617"/>
    </row>
    <row r="27" spans="1:10" ht="12.95" customHeight="1" x14ac:dyDescent="0.2">
      <c r="A27" s="435" t="s">
        <v>27</v>
      </c>
      <c r="B27" s="466" t="s">
        <v>170</v>
      </c>
      <c r="C27" s="418"/>
      <c r="D27" s="418">
        <v>9995</v>
      </c>
      <c r="E27" s="418">
        <v>9995</v>
      </c>
      <c r="F27" s="453"/>
      <c r="G27" s="418"/>
      <c r="H27" s="418"/>
      <c r="I27" s="452"/>
      <c r="J27" s="617"/>
    </row>
    <row r="28" spans="1:10" ht="12.95" customHeight="1" x14ac:dyDescent="0.2">
      <c r="A28" s="433" t="s">
        <v>28</v>
      </c>
      <c r="B28" s="470" t="s">
        <v>171</v>
      </c>
      <c r="C28" s="418"/>
      <c r="D28" s="418"/>
      <c r="E28" s="418"/>
      <c r="F28" s="7"/>
      <c r="G28" s="418"/>
      <c r="H28" s="418"/>
      <c r="I28" s="452"/>
      <c r="J28" s="617"/>
    </row>
    <row r="29" spans="1:10" ht="12.95" customHeight="1" thickBot="1" x14ac:dyDescent="0.25">
      <c r="A29" s="435" t="s">
        <v>29</v>
      </c>
      <c r="B29" s="471" t="s">
        <v>172</v>
      </c>
      <c r="C29" s="418"/>
      <c r="D29" s="418"/>
      <c r="E29" s="418"/>
      <c r="F29" s="453"/>
      <c r="G29" s="418"/>
      <c r="H29" s="418"/>
      <c r="I29" s="452"/>
      <c r="J29" s="617"/>
    </row>
    <row r="30" spans="1:10" ht="16.5" customHeight="1" thickBot="1" x14ac:dyDescent="0.25">
      <c r="A30" s="438" t="s">
        <v>30</v>
      </c>
      <c r="B30" s="419" t="s">
        <v>491</v>
      </c>
      <c r="C30" s="424">
        <f>+C18+C24</f>
        <v>0</v>
      </c>
      <c r="D30" s="424">
        <f>+D18+D24</f>
        <v>9995</v>
      </c>
      <c r="E30" s="424">
        <f>+E18+E24</f>
        <v>9995</v>
      </c>
      <c r="F30" s="419" t="s">
        <v>502</v>
      </c>
      <c r="G30" s="424">
        <f>SUM(G18:G29)</f>
        <v>0</v>
      </c>
      <c r="H30" s="424">
        <f>SUM(H18:H29)</f>
        <v>9995</v>
      </c>
      <c r="I30" s="456">
        <f>SUM(I18:I29)</f>
        <v>9995</v>
      </c>
      <c r="J30" s="617"/>
    </row>
    <row r="31" spans="1:10" ht="16.5" customHeight="1" thickBot="1" x14ac:dyDescent="0.25">
      <c r="A31" s="438" t="s">
        <v>31</v>
      </c>
      <c r="B31" s="444" t="s">
        <v>492</v>
      </c>
      <c r="C31" s="101">
        <f>+C17+C30</f>
        <v>0</v>
      </c>
      <c r="D31" s="101">
        <f>+D17+D30</f>
        <v>42201</v>
      </c>
      <c r="E31" s="445">
        <f>+E17+E30</f>
        <v>43941</v>
      </c>
      <c r="F31" s="444" t="s">
        <v>501</v>
      </c>
      <c r="G31" s="101">
        <f>+G17+G30</f>
        <v>0</v>
      </c>
      <c r="H31" s="101">
        <f>+H17+H30</f>
        <v>41315</v>
      </c>
      <c r="I31" s="102">
        <f>+I17+I30</f>
        <v>41315</v>
      </c>
      <c r="J31" s="617"/>
    </row>
    <row r="32" spans="1:10" ht="16.5" customHeight="1" thickBot="1" x14ac:dyDescent="0.25">
      <c r="A32" s="438" t="s">
        <v>32</v>
      </c>
      <c r="B32" s="444" t="s">
        <v>117</v>
      </c>
      <c r="C32" s="101" t="str">
        <f>IF(C17-G17&lt;0,G17-C17,"-")</f>
        <v>-</v>
      </c>
      <c r="D32" s="101" t="str">
        <f>IF(D17-H17&lt;0,H17-D17,"-")</f>
        <v>-</v>
      </c>
      <c r="E32" s="445" t="str">
        <f>IF(E17-I17&lt;0,I17-E17,"-")</f>
        <v>-</v>
      </c>
      <c r="F32" s="444" t="s">
        <v>118</v>
      </c>
      <c r="G32" s="101" t="str">
        <f>IF(C17-G17&gt;0,C17-G17,"-")</f>
        <v>-</v>
      </c>
      <c r="H32" s="101">
        <f>IF(D17-H17&gt;0,D17-H17,"-")</f>
        <v>886</v>
      </c>
      <c r="I32" s="102">
        <f>IF(E17-I17&gt;0,E17-I17,"-")</f>
        <v>2626</v>
      </c>
      <c r="J32" s="617"/>
    </row>
    <row r="33" spans="1:10" ht="16.5" customHeight="1" thickBot="1" x14ac:dyDescent="0.25">
      <c r="A33" s="438" t="s">
        <v>33</v>
      </c>
      <c r="B33" s="444" t="s">
        <v>160</v>
      </c>
      <c r="C33" s="101" t="str">
        <f>IF(C26-G26&lt;0,G26-C26,"-")</f>
        <v>-</v>
      </c>
      <c r="D33" s="101" t="str">
        <f>IF(D26-H26&lt;0,H26-D26,"-")</f>
        <v>-</v>
      </c>
      <c r="E33" s="445" t="str">
        <f>IF(E26-I26&lt;0,I26-E26,"-")</f>
        <v>-</v>
      </c>
      <c r="F33" s="444" t="s">
        <v>161</v>
      </c>
      <c r="G33" s="101" t="str">
        <f>IF(C26-G26&gt;0,C26-G26,"-")</f>
        <v>-</v>
      </c>
      <c r="H33" s="101" t="str">
        <f>IF(D26-H26&gt;0,D26-H26,"-")</f>
        <v>-</v>
      </c>
      <c r="I33" s="102" t="str">
        <f>IF(E26-I26&gt;0,E26-I26,"-")</f>
        <v>-</v>
      </c>
      <c r="J33" s="617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8"/>
  <sheetViews>
    <sheetView topLeftCell="A16" zoomScaleNormal="100" zoomScaleSheetLayoutView="115" workbookViewId="0">
      <selection activeCell="C44" sqref="C44"/>
    </sheetView>
  </sheetViews>
  <sheetFormatPr defaultRowHeight="12.75" x14ac:dyDescent="0.2"/>
  <cols>
    <col min="1" max="1" width="46.33203125" style="292" customWidth="1"/>
    <col min="2" max="2" width="13.83203125" style="292" customWidth="1"/>
    <col min="3" max="3" width="66.1640625" style="292" customWidth="1"/>
    <col min="4" max="5" width="13.83203125" style="292" customWidth="1"/>
    <col min="6" max="16384" width="9.33203125" style="292"/>
  </cols>
  <sheetData>
    <row r="1" spans="1:5" ht="18.75" x14ac:dyDescent="0.3">
      <c r="A1" s="480" t="s">
        <v>108</v>
      </c>
      <c r="E1" s="486" t="s">
        <v>112</v>
      </c>
    </row>
    <row r="3" spans="1:5" x14ac:dyDescent="0.2">
      <c r="A3" s="481"/>
      <c r="B3" s="487"/>
      <c r="C3" s="481"/>
      <c r="D3" s="488"/>
      <c r="E3" s="487"/>
    </row>
    <row r="4" spans="1:5" ht="15.75" x14ac:dyDescent="0.25">
      <c r="A4" s="455" t="str">
        <f>+ÖSSZEFÜGGÉSEK!A4</f>
        <v>2015. évi eredeti előirányzat BEVÉTELEK</v>
      </c>
      <c r="B4" s="489"/>
      <c r="C4" s="482"/>
      <c r="D4" s="488"/>
      <c r="E4" s="487"/>
    </row>
    <row r="5" spans="1:5" x14ac:dyDescent="0.2">
      <c r="A5" s="481"/>
      <c r="B5" s="487"/>
      <c r="C5" s="481"/>
      <c r="D5" s="488"/>
      <c r="E5" s="487"/>
    </row>
    <row r="6" spans="1:5" x14ac:dyDescent="0.2">
      <c r="A6" s="481" t="s">
        <v>506</v>
      </c>
      <c r="B6" s="487">
        <f>+'1.1.sz.mell.'!C61</f>
        <v>53122</v>
      </c>
      <c r="C6" s="481" t="s">
        <v>507</v>
      </c>
      <c r="D6" s="488">
        <f>+'2.1.sz.mell  '!C18+'2.2.sz.mell  '!C17</f>
        <v>53122</v>
      </c>
      <c r="E6" s="487">
        <f>+B6-D6</f>
        <v>0</v>
      </c>
    </row>
    <row r="7" spans="1:5" x14ac:dyDescent="0.2">
      <c r="A7" s="481" t="s">
        <v>508</v>
      </c>
      <c r="B7" s="487">
        <f>+'1.1.sz.mell.'!C84</f>
        <v>6878</v>
      </c>
      <c r="C7" s="481" t="s">
        <v>509</v>
      </c>
      <c r="D7" s="488">
        <f>+'2.1.sz.mell  '!C27+'2.2.sz.mell  '!C30</f>
        <v>6878</v>
      </c>
      <c r="E7" s="487">
        <f>+B7-D7</f>
        <v>0</v>
      </c>
    </row>
    <row r="8" spans="1:5" x14ac:dyDescent="0.2">
      <c r="A8" s="481" t="s">
        <v>510</v>
      </c>
      <c r="B8" s="487">
        <f>+'1.1.sz.mell.'!C85</f>
        <v>60000</v>
      </c>
      <c r="C8" s="481" t="s">
        <v>511</v>
      </c>
      <c r="D8" s="488">
        <f>+'2.1.sz.mell  '!C28+'2.2.sz.mell  '!C31</f>
        <v>60000</v>
      </c>
      <c r="E8" s="487">
        <f>+B8-D8</f>
        <v>0</v>
      </c>
    </row>
    <row r="9" spans="1:5" x14ac:dyDescent="0.2">
      <c r="A9" s="481"/>
      <c r="B9" s="487"/>
      <c r="C9" s="481"/>
      <c r="D9" s="488"/>
      <c r="E9" s="487"/>
    </row>
    <row r="10" spans="1:5" ht="15.75" x14ac:dyDescent="0.25">
      <c r="A10" s="455" t="str">
        <f>+ÖSSZEFÜGGÉSEK!A10</f>
        <v>2015. évi módosított előirányzat BEVÉTELEK</v>
      </c>
      <c r="B10" s="489"/>
      <c r="C10" s="482"/>
      <c r="D10" s="488"/>
      <c r="E10" s="487"/>
    </row>
    <row r="11" spans="1:5" x14ac:dyDescent="0.2">
      <c r="A11" s="481"/>
      <c r="B11" s="487"/>
      <c r="C11" s="481"/>
      <c r="D11" s="488"/>
      <c r="E11" s="487"/>
    </row>
    <row r="12" spans="1:5" x14ac:dyDescent="0.2">
      <c r="A12" s="481" t="s">
        <v>512</v>
      </c>
      <c r="B12" s="487">
        <f>+'1.1.sz.mell.'!D61</f>
        <v>127335</v>
      </c>
      <c r="C12" s="481" t="s">
        <v>518</v>
      </c>
      <c r="D12" s="488">
        <f>+'2.1.sz.mell  '!D18+'2.2.sz.mell  '!D17</f>
        <v>127335</v>
      </c>
      <c r="E12" s="487">
        <f>+B12-D12</f>
        <v>0</v>
      </c>
    </row>
    <row r="13" spans="1:5" x14ac:dyDescent="0.2">
      <c r="A13" s="481" t="s">
        <v>513</v>
      </c>
      <c r="B13" s="487">
        <f>+'1.1.sz.mell.'!D84</f>
        <v>17665</v>
      </c>
      <c r="C13" s="481" t="s">
        <v>519</v>
      </c>
      <c r="D13" s="488">
        <f>+'2.1.sz.mell  '!D27+'2.2.sz.mell  '!D30</f>
        <v>17665</v>
      </c>
      <c r="E13" s="487">
        <f>+B13-D13</f>
        <v>0</v>
      </c>
    </row>
    <row r="14" spans="1:5" x14ac:dyDescent="0.2">
      <c r="A14" s="481" t="s">
        <v>514</v>
      </c>
      <c r="B14" s="487">
        <f>+'1.1.sz.mell.'!D85</f>
        <v>145000</v>
      </c>
      <c r="C14" s="481" t="s">
        <v>520</v>
      </c>
      <c r="D14" s="488">
        <f>+'2.1.sz.mell  '!D28+'2.2.sz.mell  '!D31</f>
        <v>145000</v>
      </c>
      <c r="E14" s="487">
        <f>+B14-D14</f>
        <v>0</v>
      </c>
    </row>
    <row r="15" spans="1:5" x14ac:dyDescent="0.2">
      <c r="A15" s="481"/>
      <c r="B15" s="487"/>
      <c r="C15" s="481"/>
      <c r="D15" s="488"/>
      <c r="E15" s="487"/>
    </row>
    <row r="16" spans="1:5" ht="14.25" x14ac:dyDescent="0.2">
      <c r="A16" s="490" t="str">
        <f>+ÖSSZEFÜGGÉSEK!A16</f>
        <v>2015. évi teljesítés BEVÉTELEK</v>
      </c>
      <c r="B16" s="454"/>
      <c r="C16" s="482"/>
      <c r="D16" s="488"/>
      <c r="E16" s="487"/>
    </row>
    <row r="17" spans="1:5" x14ac:dyDescent="0.2">
      <c r="A17" s="481"/>
      <c r="B17" s="487"/>
      <c r="C17" s="481"/>
      <c r="D17" s="488"/>
      <c r="E17" s="487"/>
    </row>
    <row r="18" spans="1:5" x14ac:dyDescent="0.2">
      <c r="A18" s="481" t="s">
        <v>515</v>
      </c>
      <c r="B18" s="487">
        <f>+'1.1.sz.mell.'!E61</f>
        <v>119693</v>
      </c>
      <c r="C18" s="481" t="s">
        <v>521</v>
      </c>
      <c r="D18" s="488">
        <f>+'2.1.sz.mell  '!E18+'2.2.sz.mell  '!E17</f>
        <v>119693</v>
      </c>
      <c r="E18" s="487">
        <f>+B18-D18</f>
        <v>0</v>
      </c>
    </row>
    <row r="19" spans="1:5" x14ac:dyDescent="0.2">
      <c r="A19" s="481" t="s">
        <v>516</v>
      </c>
      <c r="B19" s="487">
        <f>+'1.1.sz.mell.'!E84</f>
        <v>18267</v>
      </c>
      <c r="C19" s="481" t="s">
        <v>522</v>
      </c>
      <c r="D19" s="488">
        <f>+'2.1.sz.mell  '!E27+'2.2.sz.mell  '!E30</f>
        <v>18267</v>
      </c>
      <c r="E19" s="487">
        <f>+B19-D19</f>
        <v>0</v>
      </c>
    </row>
    <row r="20" spans="1:5" x14ac:dyDescent="0.2">
      <c r="A20" s="481" t="s">
        <v>517</v>
      </c>
      <c r="B20" s="487">
        <f>+'1.1.sz.mell.'!E85</f>
        <v>137960</v>
      </c>
      <c r="C20" s="481" t="s">
        <v>523</v>
      </c>
      <c r="D20" s="488">
        <f>+'2.1.sz.mell  '!E28+'2.2.sz.mell  '!E31</f>
        <v>137960</v>
      </c>
      <c r="E20" s="487">
        <f>+B20-D20</f>
        <v>0</v>
      </c>
    </row>
    <row r="21" spans="1:5" x14ac:dyDescent="0.2">
      <c r="A21" s="481"/>
      <c r="B21" s="487"/>
      <c r="C21" s="481"/>
      <c r="D21" s="488"/>
      <c r="E21" s="487"/>
    </row>
    <row r="22" spans="1:5" ht="15.75" x14ac:dyDescent="0.25">
      <c r="A22" s="455" t="str">
        <f>+ÖSSZEFÜGGÉSEK!A22</f>
        <v>2015. évi eredeti előirányzat KIADÁSOK</v>
      </c>
      <c r="B22" s="489"/>
      <c r="C22" s="482"/>
      <c r="D22" s="488"/>
      <c r="E22" s="487"/>
    </row>
    <row r="23" spans="1:5" x14ac:dyDescent="0.2">
      <c r="A23" s="481"/>
      <c r="B23" s="487"/>
      <c r="C23" s="481"/>
      <c r="D23" s="488"/>
      <c r="E23" s="487"/>
    </row>
    <row r="24" spans="1:5" x14ac:dyDescent="0.2">
      <c r="A24" s="481" t="s">
        <v>524</v>
      </c>
      <c r="B24" s="487">
        <f>+'1.1.sz.mell.'!C125</f>
        <v>60000</v>
      </c>
      <c r="C24" s="481" t="s">
        <v>530</v>
      </c>
      <c r="D24" s="488">
        <f>+'2.1.sz.mell  '!G18+'2.2.sz.mell  '!G17</f>
        <v>60000</v>
      </c>
      <c r="E24" s="487">
        <f>+B24-D24</f>
        <v>0</v>
      </c>
    </row>
    <row r="25" spans="1:5" x14ac:dyDescent="0.2">
      <c r="A25" s="481" t="s">
        <v>503</v>
      </c>
      <c r="B25" s="487">
        <f>+'1.1.sz.mell.'!C145</f>
        <v>0</v>
      </c>
      <c r="C25" s="481" t="s">
        <v>531</v>
      </c>
      <c r="D25" s="488">
        <f>+'2.1.sz.mell  '!G27+'2.2.sz.mell  '!G30</f>
        <v>0</v>
      </c>
      <c r="E25" s="487">
        <f>+B25-D25</f>
        <v>0</v>
      </c>
    </row>
    <row r="26" spans="1:5" x14ac:dyDescent="0.2">
      <c r="A26" s="481" t="s">
        <v>525</v>
      </c>
      <c r="B26" s="487">
        <f>+'1.1.sz.mell.'!C146</f>
        <v>60000</v>
      </c>
      <c r="C26" s="481" t="s">
        <v>532</v>
      </c>
      <c r="D26" s="488">
        <f>+'2.1.sz.mell  '!G28+'2.2.sz.mell  '!G31</f>
        <v>60000</v>
      </c>
      <c r="E26" s="487">
        <f>+B26-D26</f>
        <v>0</v>
      </c>
    </row>
    <row r="27" spans="1:5" x14ac:dyDescent="0.2">
      <c r="A27" s="481"/>
      <c r="B27" s="487"/>
      <c r="C27" s="481"/>
      <c r="D27" s="488"/>
      <c r="E27" s="487"/>
    </row>
    <row r="28" spans="1:5" ht="15.75" x14ac:dyDescent="0.25">
      <c r="A28" s="455" t="str">
        <f>+ÖSSZEFÜGGÉSEK!A28</f>
        <v>2015. évi módosított előirányzat KIADÁSOK</v>
      </c>
      <c r="B28" s="489"/>
      <c r="C28" s="482"/>
      <c r="D28" s="488"/>
      <c r="E28" s="487"/>
    </row>
    <row r="29" spans="1:5" x14ac:dyDescent="0.2">
      <c r="A29" s="481"/>
      <c r="B29" s="487"/>
      <c r="C29" s="481"/>
      <c r="D29" s="488"/>
      <c r="E29" s="487"/>
    </row>
    <row r="30" spans="1:5" x14ac:dyDescent="0.2">
      <c r="A30" s="481" t="s">
        <v>526</v>
      </c>
      <c r="B30" s="487">
        <f>+'1.1.sz.mell.'!D125</f>
        <v>128837</v>
      </c>
      <c r="C30" s="481" t="s">
        <v>537</v>
      </c>
      <c r="D30" s="488">
        <f>+'2.1.sz.mell  '!H18+'2.2.sz.mell  '!H17</f>
        <v>128837</v>
      </c>
      <c r="E30" s="487">
        <f>+B30-D30</f>
        <v>0</v>
      </c>
    </row>
    <row r="31" spans="1:5" x14ac:dyDescent="0.2">
      <c r="A31" s="481" t="s">
        <v>504</v>
      </c>
      <c r="B31" s="487">
        <f>+'1.1.sz.mell.'!D145</f>
        <v>16163</v>
      </c>
      <c r="C31" s="481" t="s">
        <v>534</v>
      </c>
      <c r="D31" s="488">
        <f>+'2.1.sz.mell  '!H27+'2.2.sz.mell  '!H30</f>
        <v>16163</v>
      </c>
      <c r="E31" s="487">
        <f>+B31-D31</f>
        <v>0</v>
      </c>
    </row>
    <row r="32" spans="1:5" x14ac:dyDescent="0.2">
      <c r="A32" s="481" t="s">
        <v>527</v>
      </c>
      <c r="B32" s="487">
        <f>+'1.1.sz.mell.'!D146</f>
        <v>145000</v>
      </c>
      <c r="C32" s="481" t="s">
        <v>533</v>
      </c>
      <c r="D32" s="488">
        <f>+'2.1.sz.mell  '!H28+'2.2.sz.mell  '!H31</f>
        <v>145000</v>
      </c>
      <c r="E32" s="487">
        <f>+B32-D32</f>
        <v>0</v>
      </c>
    </row>
    <row r="33" spans="1:5" x14ac:dyDescent="0.2">
      <c r="A33" s="481"/>
      <c r="B33" s="487"/>
      <c r="C33" s="481"/>
      <c r="D33" s="488"/>
      <c r="E33" s="487"/>
    </row>
    <row r="34" spans="1:5" ht="15.75" x14ac:dyDescent="0.25">
      <c r="A34" s="485" t="str">
        <f>+ÖSSZEFÜGGÉSEK!A34</f>
        <v>2015. évi teljesítés KIADÁSOK</v>
      </c>
      <c r="B34" s="489"/>
      <c r="C34" s="482"/>
      <c r="D34" s="488"/>
      <c r="E34" s="487"/>
    </row>
    <row r="35" spans="1:5" x14ac:dyDescent="0.2">
      <c r="A35" s="481"/>
      <c r="B35" s="487"/>
      <c r="C35" s="481"/>
      <c r="D35" s="488"/>
      <c r="E35" s="487"/>
    </row>
    <row r="36" spans="1:5" x14ac:dyDescent="0.2">
      <c r="A36" s="481" t="s">
        <v>528</v>
      </c>
      <c r="B36" s="487">
        <f>+'1.1.sz.mell.'!E125</f>
        <v>118291</v>
      </c>
      <c r="C36" s="481" t="s">
        <v>538</v>
      </c>
      <c r="D36" s="488">
        <f>+'2.1.sz.mell  '!I18+'2.2.sz.mell  '!I17</f>
        <v>118291</v>
      </c>
      <c r="E36" s="487">
        <f>+B36-D36</f>
        <v>0</v>
      </c>
    </row>
    <row r="37" spans="1:5" x14ac:dyDescent="0.2">
      <c r="A37" s="481" t="s">
        <v>505</v>
      </c>
      <c r="B37" s="487">
        <f>+'1.1.sz.mell.'!E145</f>
        <v>16163</v>
      </c>
      <c r="C37" s="481" t="s">
        <v>536</v>
      </c>
      <c r="D37" s="488">
        <f>+'2.1.sz.mell  '!I27+'2.2.sz.mell  '!I30</f>
        <v>16163</v>
      </c>
      <c r="E37" s="487">
        <f>+B37-D37</f>
        <v>0</v>
      </c>
    </row>
    <row r="38" spans="1:5" x14ac:dyDescent="0.2">
      <c r="A38" s="481" t="s">
        <v>529</v>
      </c>
      <c r="B38" s="487">
        <f>+'1.1.sz.mell.'!E146</f>
        <v>134454</v>
      </c>
      <c r="C38" s="481" t="s">
        <v>535</v>
      </c>
      <c r="D38" s="488">
        <f>+'2.1.sz.mell  '!I28+'2.2.sz.mell  '!I31</f>
        <v>134454</v>
      </c>
      <c r="E38" s="487">
        <f>+B38-D38</f>
        <v>0</v>
      </c>
    </row>
  </sheetData>
  <phoneticPr fontId="26" type="noConversion"/>
  <conditionalFormatting sqref="E3:E38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3"/>
  <sheetViews>
    <sheetView view="pageLayout" topLeftCell="A4" zoomScaleNormal="100" workbookViewId="0">
      <selection activeCell="G16" sqref="G16"/>
    </sheetView>
  </sheetViews>
  <sheetFormatPr defaultRowHeight="12.75" x14ac:dyDescent="0.2"/>
  <cols>
    <col min="1" max="1" width="39.6640625" style="5" customWidth="1"/>
    <col min="2" max="7" width="15.6640625" style="4" customWidth="1"/>
    <col min="8" max="8" width="5.1640625" style="4" customWidth="1"/>
    <col min="9" max="16384" width="9.33203125" style="4"/>
  </cols>
  <sheetData>
    <row r="1" spans="1:8" ht="18" customHeight="1" x14ac:dyDescent="0.2">
      <c r="A1" s="619" t="s">
        <v>1</v>
      </c>
      <c r="B1" s="619"/>
      <c r="C1" s="619"/>
      <c r="D1" s="619"/>
      <c r="E1" s="619"/>
      <c r="F1" s="619"/>
      <c r="G1" s="619"/>
      <c r="H1" s="620" t="s">
        <v>709</v>
      </c>
    </row>
    <row r="2" spans="1:8" ht="22.5" customHeight="1" thickBot="1" x14ac:dyDescent="0.3">
      <c r="A2" s="27"/>
      <c r="B2" s="10"/>
      <c r="C2" s="10"/>
      <c r="D2" s="10"/>
      <c r="E2" s="10"/>
      <c r="F2" s="618" t="s">
        <v>49</v>
      </c>
      <c r="G2" s="618"/>
      <c r="H2" s="620"/>
    </row>
    <row r="3" spans="1:8" s="6" customFormat="1" ht="50.25" customHeight="1" thickBot="1" x14ac:dyDescent="0.25">
      <c r="A3" s="28" t="s">
        <v>53</v>
      </c>
      <c r="B3" s="29" t="s">
        <v>54</v>
      </c>
      <c r="C3" s="29" t="s">
        <v>55</v>
      </c>
      <c r="D3" s="29" t="str">
        <f>+CONCATENATE("Felhasználás ",LEFT(ÖSSZEFÜGGÉSEK!A4,4)-1,". XII.31-ig")</f>
        <v>Felhasználás 2014. XII.31-ig</v>
      </c>
      <c r="E3" s="29" t="str">
        <f>+CONCATENATE(LEFT(ÖSSZEFÜGGÉSEK!A4,4),". évi módosított előirányzat")</f>
        <v>2015. évi módosított előirányzat</v>
      </c>
      <c r="F3" s="105" t="str">
        <f>+CONCATENATE(LEFT(ÖSSZEFÜGGÉSEK!A4,4),". évi teljesítés")</f>
        <v>2015. évi teljesítés</v>
      </c>
      <c r="G3" s="104" t="str">
        <f>+CONCATENATE("Összes teljesítés ",LEFT(ÖSSZEFÜGGÉSEK!A4,4),". dec. 31-ig")</f>
        <v>Összes teljesítés 2015. dec. 31-ig</v>
      </c>
      <c r="H3" s="620"/>
    </row>
    <row r="4" spans="1:8" s="10" customFormat="1" ht="12" customHeight="1" thickBot="1" x14ac:dyDescent="0.25">
      <c r="A4" s="448" t="s">
        <v>413</v>
      </c>
      <c r="B4" s="449" t="s">
        <v>414</v>
      </c>
      <c r="C4" s="449" t="s">
        <v>415</v>
      </c>
      <c r="D4" s="449" t="s">
        <v>416</v>
      </c>
      <c r="E4" s="449" t="s">
        <v>417</v>
      </c>
      <c r="F4" s="49" t="s">
        <v>493</v>
      </c>
      <c r="G4" s="450" t="s">
        <v>539</v>
      </c>
      <c r="H4" s="620"/>
    </row>
    <row r="5" spans="1:8" ht="15.95" customHeight="1" x14ac:dyDescent="0.2">
      <c r="A5" s="7" t="s">
        <v>701</v>
      </c>
      <c r="B5" s="2">
        <v>12657</v>
      </c>
      <c r="C5" s="11">
        <v>2015</v>
      </c>
      <c r="D5" s="2"/>
      <c r="E5" s="2">
        <v>12657</v>
      </c>
      <c r="F5" s="50">
        <v>12657</v>
      </c>
      <c r="G5" s="51">
        <f>+D5+F5</f>
        <v>12657</v>
      </c>
      <c r="H5" s="620"/>
    </row>
    <row r="6" spans="1:8" ht="15.95" customHeight="1" x14ac:dyDescent="0.2">
      <c r="A6" s="7" t="s">
        <v>702</v>
      </c>
      <c r="B6" s="2">
        <v>105</v>
      </c>
      <c r="C6" s="11">
        <v>2015</v>
      </c>
      <c r="D6" s="2"/>
      <c r="E6" s="2">
        <v>105</v>
      </c>
      <c r="F6" s="50">
        <v>105</v>
      </c>
      <c r="G6" s="51">
        <f t="shared" ref="G6:G23" si="0">+D6+F6</f>
        <v>105</v>
      </c>
      <c r="H6" s="620"/>
    </row>
    <row r="7" spans="1:8" ht="15.95" customHeight="1" x14ac:dyDescent="0.2">
      <c r="A7" s="7" t="s">
        <v>703</v>
      </c>
      <c r="B7" s="2">
        <v>210</v>
      </c>
      <c r="C7" s="11">
        <v>2015</v>
      </c>
      <c r="D7" s="2"/>
      <c r="E7" s="2">
        <v>210</v>
      </c>
      <c r="F7" s="50">
        <v>210</v>
      </c>
      <c r="G7" s="51">
        <f t="shared" si="0"/>
        <v>210</v>
      </c>
      <c r="H7" s="620"/>
    </row>
    <row r="8" spans="1:8" ht="15.95" customHeight="1" x14ac:dyDescent="0.2">
      <c r="A8" s="12" t="s">
        <v>704</v>
      </c>
      <c r="B8" s="2">
        <v>541</v>
      </c>
      <c r="C8" s="11">
        <v>2015</v>
      </c>
      <c r="D8" s="2"/>
      <c r="E8" s="2">
        <v>541</v>
      </c>
      <c r="F8" s="50">
        <v>541</v>
      </c>
      <c r="G8" s="51">
        <f t="shared" si="0"/>
        <v>541</v>
      </c>
      <c r="H8" s="620"/>
    </row>
    <row r="9" spans="1:8" ht="15.95" customHeight="1" x14ac:dyDescent="0.2">
      <c r="A9" s="7"/>
      <c r="B9" s="2"/>
      <c r="C9" s="11"/>
      <c r="D9" s="2"/>
      <c r="E9" s="2"/>
      <c r="F9" s="50"/>
      <c r="G9" s="51">
        <f t="shared" si="0"/>
        <v>0</v>
      </c>
      <c r="H9" s="620"/>
    </row>
    <row r="10" spans="1:8" ht="15.95" customHeight="1" x14ac:dyDescent="0.2">
      <c r="A10" s="12"/>
      <c r="B10" s="2"/>
      <c r="C10" s="11"/>
      <c r="D10" s="2"/>
      <c r="E10" s="2"/>
      <c r="F10" s="50"/>
      <c r="G10" s="51">
        <f t="shared" si="0"/>
        <v>0</v>
      </c>
      <c r="H10" s="620"/>
    </row>
    <row r="11" spans="1:8" ht="15.95" customHeight="1" x14ac:dyDescent="0.2">
      <c r="A11" s="7"/>
      <c r="B11" s="2"/>
      <c r="C11" s="11"/>
      <c r="D11" s="2"/>
      <c r="E11" s="2"/>
      <c r="F11" s="50"/>
      <c r="G11" s="51">
        <f t="shared" si="0"/>
        <v>0</v>
      </c>
      <c r="H11" s="620"/>
    </row>
    <row r="12" spans="1:8" ht="15.95" customHeight="1" x14ac:dyDescent="0.2">
      <c r="A12" s="7"/>
      <c r="B12" s="2"/>
      <c r="C12" s="11"/>
      <c r="D12" s="2"/>
      <c r="E12" s="2"/>
      <c r="F12" s="50"/>
      <c r="G12" s="51">
        <f t="shared" si="0"/>
        <v>0</v>
      </c>
      <c r="H12" s="620"/>
    </row>
    <row r="13" spans="1:8" ht="15.95" customHeight="1" x14ac:dyDescent="0.2">
      <c r="A13" s="7"/>
      <c r="B13" s="2"/>
      <c r="C13" s="11"/>
      <c r="D13" s="2"/>
      <c r="E13" s="2"/>
      <c r="F13" s="50"/>
      <c r="G13" s="51">
        <f t="shared" si="0"/>
        <v>0</v>
      </c>
      <c r="H13" s="620"/>
    </row>
    <row r="14" spans="1:8" ht="15.95" customHeight="1" x14ac:dyDescent="0.2">
      <c r="A14" s="7"/>
      <c r="B14" s="2"/>
      <c r="C14" s="11"/>
      <c r="D14" s="2"/>
      <c r="E14" s="2"/>
      <c r="F14" s="50"/>
      <c r="G14" s="51">
        <f t="shared" si="0"/>
        <v>0</v>
      </c>
      <c r="H14" s="620"/>
    </row>
    <row r="15" spans="1:8" ht="15.95" customHeight="1" x14ac:dyDescent="0.2">
      <c r="A15" s="7"/>
      <c r="B15" s="2"/>
      <c r="C15" s="11"/>
      <c r="D15" s="2"/>
      <c r="E15" s="2"/>
      <c r="F15" s="50"/>
      <c r="G15" s="51">
        <f t="shared" si="0"/>
        <v>0</v>
      </c>
      <c r="H15" s="620"/>
    </row>
    <row r="16" spans="1:8" ht="15.95" customHeight="1" x14ac:dyDescent="0.2">
      <c r="A16" s="7"/>
      <c r="B16" s="2"/>
      <c r="C16" s="11"/>
      <c r="D16" s="2"/>
      <c r="E16" s="2"/>
      <c r="F16" s="50"/>
      <c r="G16" s="51">
        <f t="shared" si="0"/>
        <v>0</v>
      </c>
      <c r="H16" s="620"/>
    </row>
    <row r="17" spans="1:8" ht="15.95" customHeight="1" x14ac:dyDescent="0.2">
      <c r="A17" s="7"/>
      <c r="B17" s="2"/>
      <c r="C17" s="11"/>
      <c r="D17" s="2"/>
      <c r="E17" s="2"/>
      <c r="F17" s="50"/>
      <c r="G17" s="51">
        <f t="shared" si="0"/>
        <v>0</v>
      </c>
      <c r="H17" s="620"/>
    </row>
    <row r="18" spans="1:8" ht="15.95" customHeight="1" x14ac:dyDescent="0.2">
      <c r="A18" s="7"/>
      <c r="B18" s="2"/>
      <c r="C18" s="11"/>
      <c r="D18" s="2"/>
      <c r="E18" s="2"/>
      <c r="F18" s="50"/>
      <c r="G18" s="51">
        <f t="shared" si="0"/>
        <v>0</v>
      </c>
      <c r="H18" s="620"/>
    </row>
    <row r="19" spans="1:8" ht="15.95" customHeight="1" x14ac:dyDescent="0.2">
      <c r="A19" s="7"/>
      <c r="B19" s="2"/>
      <c r="C19" s="11"/>
      <c r="D19" s="2"/>
      <c r="E19" s="2"/>
      <c r="F19" s="50"/>
      <c r="G19" s="51">
        <f t="shared" si="0"/>
        <v>0</v>
      </c>
      <c r="H19" s="620"/>
    </row>
    <row r="20" spans="1:8" ht="15.95" customHeight="1" x14ac:dyDescent="0.2">
      <c r="A20" s="7"/>
      <c r="B20" s="2"/>
      <c r="C20" s="11"/>
      <c r="D20" s="2"/>
      <c r="E20" s="2"/>
      <c r="F20" s="50"/>
      <c r="G20" s="51">
        <f t="shared" si="0"/>
        <v>0</v>
      </c>
      <c r="H20" s="620"/>
    </row>
    <row r="21" spans="1:8" ht="15.95" customHeight="1" x14ac:dyDescent="0.2">
      <c r="A21" s="7"/>
      <c r="B21" s="2"/>
      <c r="C21" s="11"/>
      <c r="D21" s="2"/>
      <c r="E21" s="2"/>
      <c r="F21" s="50"/>
      <c r="G21" s="51">
        <f t="shared" si="0"/>
        <v>0</v>
      </c>
      <c r="H21" s="620"/>
    </row>
    <row r="22" spans="1:8" ht="15.95" customHeight="1" x14ac:dyDescent="0.2">
      <c r="A22" s="7"/>
      <c r="B22" s="2"/>
      <c r="C22" s="11"/>
      <c r="D22" s="2"/>
      <c r="E22" s="2"/>
      <c r="F22" s="50"/>
      <c r="G22" s="51">
        <f t="shared" si="0"/>
        <v>0</v>
      </c>
      <c r="H22" s="620"/>
    </row>
    <row r="23" spans="1:8" ht="15.95" customHeight="1" thickBot="1" x14ac:dyDescent="0.25">
      <c r="A23" s="13"/>
      <c r="B23" s="3"/>
      <c r="C23" s="14"/>
      <c r="D23" s="3"/>
      <c r="E23" s="3"/>
      <c r="F23" s="52"/>
      <c r="G23" s="51">
        <f t="shared" si="0"/>
        <v>0</v>
      </c>
      <c r="H23" s="620"/>
    </row>
    <row r="24" spans="1:8" s="17" customFormat="1" ht="18" customHeight="1" thickBot="1" x14ac:dyDescent="0.25">
      <c r="A24" s="30" t="s">
        <v>52</v>
      </c>
      <c r="B24" s="15">
        <f>SUM(B5:B23)</f>
        <v>13513</v>
      </c>
      <c r="C24" s="22"/>
      <c r="D24" s="15">
        <f>SUM(D5:D23)</f>
        <v>0</v>
      </c>
      <c r="E24" s="15">
        <f>SUM(E5:E23)</f>
        <v>13513</v>
      </c>
      <c r="F24" s="15">
        <f>SUM(F5:F23)</f>
        <v>13513</v>
      </c>
      <c r="G24" s="16">
        <f>SUM(G5:G23)</f>
        <v>13513</v>
      </c>
      <c r="H24" s="620"/>
    </row>
    <row r="25" spans="1:8" x14ac:dyDescent="0.2">
      <c r="F25" s="17"/>
      <c r="G25" s="17"/>
      <c r="H25" s="582"/>
    </row>
    <row r="26" spans="1:8" x14ac:dyDescent="0.2">
      <c r="H26" s="582"/>
    </row>
    <row r="27" spans="1:8" x14ac:dyDescent="0.2">
      <c r="H27" s="582"/>
    </row>
    <row r="28" spans="1:8" x14ac:dyDescent="0.2">
      <c r="H28" s="582"/>
    </row>
    <row r="29" spans="1:8" x14ac:dyDescent="0.2">
      <c r="H29" s="582"/>
    </row>
    <row r="30" spans="1:8" x14ac:dyDescent="0.2">
      <c r="H30" s="582"/>
    </row>
    <row r="31" spans="1:8" x14ac:dyDescent="0.2">
      <c r="H31" s="582"/>
    </row>
    <row r="32" spans="1:8" x14ac:dyDescent="0.2">
      <c r="H32" s="582"/>
    </row>
    <row r="33" spans="8:8" x14ac:dyDescent="0.2">
      <c r="H33" s="582"/>
    </row>
  </sheetData>
  <mergeCells count="3">
    <mergeCell ref="F2:G2"/>
    <mergeCell ref="A1:G1"/>
    <mergeCell ref="H1:H24"/>
  </mergeCells>
  <phoneticPr fontId="0" type="noConversion"/>
  <printOptions horizontalCentered="1"/>
  <pageMargins left="0.78740157480314965" right="0.78740157480314965" top="1" bottom="0.98425196850393704" header="0.78740157480314965" footer="0.78740157480314965"/>
  <pageSetup paperSize="9" scale="10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31</vt:i4>
      </vt:variant>
      <vt:variant>
        <vt:lpstr>Névvel ellátott tartományok</vt:lpstr>
      </vt:variant>
      <vt:variant>
        <vt:i4>15</vt:i4>
      </vt:variant>
    </vt:vector>
  </HeadingPairs>
  <TitlesOfParts>
    <vt:vector size="46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ELLENŐRZÉS-1.sz.2.1.sz.2.2.sz.</vt:lpstr>
      <vt:lpstr>3.sz.mell.</vt:lpstr>
      <vt:lpstr>4.sz.mell.</vt:lpstr>
      <vt:lpstr>5. sz. mell. </vt:lpstr>
      <vt:lpstr>6.1. sz. mell</vt:lpstr>
      <vt:lpstr>6.2. sz. mell</vt:lpstr>
      <vt:lpstr>6.3. sz. mell</vt:lpstr>
      <vt:lpstr>6.4. sz. mell</vt:lpstr>
      <vt:lpstr>8. sz. mell</vt:lpstr>
      <vt:lpstr>2. tájékoztató tábla</vt:lpstr>
      <vt:lpstr>3. tájékoztató tábla</vt:lpstr>
      <vt:lpstr>4. tájékoztató tábla</vt:lpstr>
      <vt:lpstr>5. tájékoztató tábla</vt:lpstr>
      <vt:lpstr>7.1. tájékoztató tábla</vt:lpstr>
      <vt:lpstr>7.2. tájékoztató tábla</vt:lpstr>
      <vt:lpstr>7.3. tájékoztató tábla</vt:lpstr>
      <vt:lpstr>7.4. tájékoztató tábla</vt:lpstr>
      <vt:lpstr>7.1. tájékoztató tábla (2)</vt:lpstr>
      <vt:lpstr>7.2. tájékoztató tábla (2)</vt:lpstr>
      <vt:lpstr>7.3. tájékoztató tábla (2)</vt:lpstr>
      <vt:lpstr>7.4. tájékoztató tábla (2)</vt:lpstr>
      <vt:lpstr>8. tájékoztató tábla</vt:lpstr>
      <vt:lpstr>9. tájékoztató tábla</vt:lpstr>
      <vt:lpstr>Munka1</vt:lpstr>
      <vt:lpstr>'7.3. tájékoztató tábla'!_ftn1</vt:lpstr>
      <vt:lpstr>'7.3. tájékoztató tábla (2)'!_ftn1</vt:lpstr>
      <vt:lpstr>'7.3. tájékoztató tábla'!_ftnref1</vt:lpstr>
      <vt:lpstr>'7.3. tájékoztató tábla (2)'!_ftnref1</vt:lpstr>
      <vt:lpstr>'6.1. sz. mell'!Nyomtatási_cím</vt:lpstr>
      <vt:lpstr>'6.2. sz. mell'!Nyomtatási_cím</vt:lpstr>
      <vt:lpstr>'6.3. sz. mell'!Nyomtatási_cím</vt:lpstr>
      <vt:lpstr>'6.4. sz. mell'!Nyomtatási_cím</vt:lpstr>
      <vt:lpstr>'7.1. tájékoztató tábla'!Nyomtatási_cím</vt:lpstr>
      <vt:lpstr>'7.1. tájékoztató tábla (2)'!Nyomtatási_cím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'2.1.sz.mell 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Ügyintéző</cp:lastModifiedBy>
  <cp:lastPrinted>2016-05-12T13:23:52Z</cp:lastPrinted>
  <dcterms:created xsi:type="dcterms:W3CDTF">1999-10-30T10:30:45Z</dcterms:created>
  <dcterms:modified xsi:type="dcterms:W3CDTF">2016-05-24T09:21:47Z</dcterms:modified>
</cp:coreProperties>
</file>