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9270"/>
  </bookViews>
  <sheets>
    <sheet name="11mell" sheetId="1" r:id="rId1"/>
  </sheets>
  <calcPr calcId="145621"/>
</workbook>
</file>

<file path=xl/calcChain.xml><?xml version="1.0" encoding="utf-8"?>
<calcChain xmlns="http://schemas.openxmlformats.org/spreadsheetml/2006/main">
  <c r="N25" i="1" l="1"/>
  <c r="M25" i="1"/>
  <c r="L25" i="1"/>
  <c r="K25" i="1"/>
  <c r="J25" i="1"/>
  <c r="I25" i="1"/>
  <c r="H25" i="1"/>
  <c r="G25" i="1"/>
  <c r="F25" i="1"/>
  <c r="E25" i="1"/>
  <c r="D25" i="1"/>
  <c r="C25" i="1"/>
  <c r="O25" i="1" s="1"/>
  <c r="O24" i="1"/>
  <c r="O23" i="1"/>
  <c r="L23" i="1"/>
  <c r="O22" i="1"/>
  <c r="N22" i="1"/>
  <c r="N21" i="1"/>
  <c r="M21" i="1"/>
  <c r="L21" i="1"/>
  <c r="K21" i="1"/>
  <c r="J21" i="1"/>
  <c r="I21" i="1"/>
  <c r="H21" i="1"/>
  <c r="G21" i="1"/>
  <c r="F21" i="1"/>
  <c r="E21" i="1"/>
  <c r="D21" i="1"/>
  <c r="C21" i="1"/>
  <c r="O21" i="1" s="1"/>
  <c r="N20" i="1"/>
  <c r="M20" i="1"/>
  <c r="L20" i="1"/>
  <c r="K20" i="1"/>
  <c r="J20" i="1"/>
  <c r="I20" i="1"/>
  <c r="H20" i="1"/>
  <c r="G20" i="1"/>
  <c r="F20" i="1"/>
  <c r="E20" i="1"/>
  <c r="D20" i="1"/>
  <c r="C20" i="1"/>
  <c r="O20" i="1" s="1"/>
  <c r="N19" i="1"/>
  <c r="M19" i="1"/>
  <c r="L19" i="1"/>
  <c r="K19" i="1"/>
  <c r="J19" i="1"/>
  <c r="I19" i="1"/>
  <c r="H19" i="1"/>
  <c r="G19" i="1"/>
  <c r="F19" i="1"/>
  <c r="E19" i="1"/>
  <c r="D19" i="1"/>
  <c r="C19" i="1"/>
  <c r="O19" i="1" s="1"/>
  <c r="N18" i="1"/>
  <c r="N26" i="1" s="1"/>
  <c r="M18" i="1"/>
  <c r="L18" i="1"/>
  <c r="L26" i="1" s="1"/>
  <c r="K18" i="1"/>
  <c r="J18" i="1"/>
  <c r="J26" i="1" s="1"/>
  <c r="I18" i="1"/>
  <c r="H18" i="1"/>
  <c r="H26" i="1" s="1"/>
  <c r="G18" i="1"/>
  <c r="F18" i="1"/>
  <c r="F26" i="1" s="1"/>
  <c r="E18" i="1"/>
  <c r="D18" i="1"/>
  <c r="D26" i="1" s="1"/>
  <c r="C18" i="1"/>
  <c r="O18" i="1" s="1"/>
  <c r="N17" i="1"/>
  <c r="M17" i="1"/>
  <c r="M26" i="1" s="1"/>
  <c r="L17" i="1"/>
  <c r="K17" i="1"/>
  <c r="K26" i="1" s="1"/>
  <c r="J17" i="1"/>
  <c r="I17" i="1"/>
  <c r="I26" i="1" s="1"/>
  <c r="H17" i="1"/>
  <c r="G17" i="1"/>
  <c r="G26" i="1" s="1"/>
  <c r="F17" i="1"/>
  <c r="E17" i="1"/>
  <c r="E26" i="1" s="1"/>
  <c r="D17" i="1"/>
  <c r="C17" i="1"/>
  <c r="C26" i="1" s="1"/>
  <c r="J14" i="1"/>
  <c r="I14" i="1"/>
  <c r="H14" i="1"/>
  <c r="G14" i="1"/>
  <c r="F14" i="1"/>
  <c r="E14" i="1"/>
  <c r="D14" i="1"/>
  <c r="C14" i="1"/>
  <c r="O14" i="1" s="1"/>
  <c r="O13" i="1"/>
  <c r="O12" i="1"/>
  <c r="O11" i="1"/>
  <c r="N10" i="1"/>
  <c r="M10" i="1"/>
  <c r="L10" i="1"/>
  <c r="K10" i="1"/>
  <c r="J10" i="1"/>
  <c r="I10" i="1"/>
  <c r="H10" i="1"/>
  <c r="G10" i="1"/>
  <c r="F10" i="1"/>
  <c r="E10" i="1"/>
  <c r="D10" i="1"/>
  <c r="C10" i="1"/>
  <c r="O10" i="1" s="1"/>
  <c r="N9" i="1"/>
  <c r="N15" i="1" s="1"/>
  <c r="M9" i="1"/>
  <c r="L9" i="1"/>
  <c r="J9" i="1"/>
  <c r="I9" i="1"/>
  <c r="H9" i="1"/>
  <c r="G9" i="1"/>
  <c r="F9" i="1"/>
  <c r="C9" i="1"/>
  <c r="O9" i="1" s="1"/>
  <c r="O8" i="1"/>
  <c r="M7" i="1"/>
  <c r="L7" i="1"/>
  <c r="L15" i="1" s="1"/>
  <c r="L27" i="1" s="1"/>
  <c r="K7" i="1"/>
  <c r="J7" i="1"/>
  <c r="J15" i="1" s="1"/>
  <c r="J27" i="1" s="1"/>
  <c r="I7" i="1"/>
  <c r="H7" i="1"/>
  <c r="H15" i="1" s="1"/>
  <c r="H27" i="1" s="1"/>
  <c r="G7" i="1"/>
  <c r="F7" i="1"/>
  <c r="F15" i="1" s="1"/>
  <c r="F27" i="1" s="1"/>
  <c r="E7" i="1"/>
  <c r="D7" i="1"/>
  <c r="D15" i="1" s="1"/>
  <c r="D27" i="1" s="1"/>
  <c r="C7" i="1"/>
  <c r="N6" i="1"/>
  <c r="M6" i="1"/>
  <c r="M15" i="1" s="1"/>
  <c r="M27" i="1" s="1"/>
  <c r="L6" i="1"/>
  <c r="K6" i="1"/>
  <c r="K15" i="1" s="1"/>
  <c r="K27" i="1" s="1"/>
  <c r="J6" i="1"/>
  <c r="I6" i="1"/>
  <c r="I15" i="1" s="1"/>
  <c r="I27" i="1" s="1"/>
  <c r="H6" i="1"/>
  <c r="G6" i="1"/>
  <c r="G15" i="1" s="1"/>
  <c r="G27" i="1" s="1"/>
  <c r="F6" i="1"/>
  <c r="E6" i="1"/>
  <c r="E15" i="1" s="1"/>
  <c r="E27" i="1" s="1"/>
  <c r="D6" i="1"/>
  <c r="C6" i="1"/>
  <c r="C15" i="1" s="1"/>
  <c r="O15" i="1" l="1"/>
  <c r="C27" i="1"/>
  <c r="N27" i="1"/>
  <c r="O26" i="1"/>
  <c r="O6" i="1"/>
  <c r="O7" i="1"/>
  <c r="O17" i="1"/>
</calcChain>
</file>

<file path=xl/sharedStrings.xml><?xml version="1.0" encoding="utf-8"?>
<sst xmlns="http://schemas.openxmlformats.org/spreadsheetml/2006/main" count="77" uniqueCount="77">
  <si>
    <t>ezer forint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</si>
  <si>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</si>
  <si>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</si>
  <si>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</si>
  <si>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</si>
  <si>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</si>
  <si>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</si>
  <si>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</si>
  <si>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</si>
  <si>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</si>
  <si>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</si>
  <si>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</si>
  <si>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</si>
  <si>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</si>
  <si>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</si>
  <si>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</si>
  <si>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</si>
  <si>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</si>
  <si>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</si>
  <si>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</si>
  <si>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</si>
  <si>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</si>
  <si>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</si>
  <si>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</si>
  <si>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</si>
  <si>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</si>
  <si>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</si>
  <si>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</si>
  <si>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</si>
  <si>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</si>
  <si>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</si>
  <si>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</si>
  <si>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</si>
  <si>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</si>
  <si>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</si>
  <si>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</si>
  <si>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</si>
  <si>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</si>
  <si>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</si>
  <si>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</si>
  <si>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</si>
  <si>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</si>
  <si>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</si>
  <si>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</si>
  <si>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</si>
  <si>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</si>
  <si>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</si>
  <si>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</si>
  <si>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</si>
  <si>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</si>
  <si>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</si>
  <si>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</si>
  <si>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</si>
  <si>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</si>
  <si>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</si>
  <si>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</si>
  <si>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</si>
  <si>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</si>
  <si>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</si>
  <si>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</si>
  <si>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</si>
  <si>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</si>
  <si>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</si>
  <si>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</si>
  <si>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</si>
  <si>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</si>
  <si>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</si>
  <si>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</si>
  <si>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</si>
  <si>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</si>
  <si>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</si>
  <si>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</si>
  <si>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Finanszírozási kiadások</t>
  </si>
  <si>
    <t>22.</t>
  </si>
  <si>
    <t>Kiadások összesen:</t>
  </si>
  <si>
    <t>23.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</si>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</sst>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4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color rgb="FFFF0000"/>
      <name val="Times New Roman CE"/>
      <charset val="238"/>
    </font>
    <font>
      <sz val="12"/>
      <color rgb="FFFF0000"/>
      <name val="Times New Roman CE"/>
      <charset val="238"/>
    </font>
    <font>
      <b/>
      <i/>
      <sz val="10"/>
      <color rgb="FFFF0000"/>
      <name val="Times New Roman CE"/>
      <charset val="238"/>
    </font>
    <font>
      <b/>
      <sz val="9"/>
      <color rgb="FFFF0000"/>
      <name val="Times New Roman CE"/>
      <charset val="238"/>
    </font>
    <font>
      <sz val="8"/>
      <color rgb="FFFF0000"/>
      <name val="Times New Roman CE"/>
      <charset val="238"/>
    </font>
    <font>
      <b/>
      <i/>
      <sz val="9"/>
      <color rgb="FFFF0000"/>
      <name val="Times New Roman CE"/>
      <charset val="238"/>
    </font>
    <font>
      <b/>
      <sz val="8"/>
      <color rgb="FFFF0000"/>
      <name val="Times New Roman CE"/>
      <charset val="238"/>
    </font>
    <font>
      <sz val="10"/>
      <color rgb="FFFF0000"/>
      <name val="Times New Roman CE"/>
      <charset val="238"/>
    </font>
    <font>
      <b/>
      <sz val="11"/>
      <color rgb="FFFF0000"/>
      <name val="Times New Roman CE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48">
    <xf numFmtId="0" fontId="0" fillId="0" borderId="0" xfId="0"/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0" fontId="3" fillId="0" borderId="0" xfId="1" applyFont="1" applyFill="1" applyProtection="1">
      <protection locked="0"/>
    </xf>
    <xf numFmtId="0" fontId="3" fillId="0" borderId="0" xfId="1" applyFont="1" applyFill="1" applyProtection="1"/>
    <xf numFmtId="0" fontId="4" fillId="0" borderId="0" xfId="0" applyFont="1" applyFill="1" applyBorder="1" applyAlignment="1" applyProtection="1"/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6" fillId="0" borderId="5" xfId="1" applyFont="1" applyFill="1" applyBorder="1" applyAlignment="1" applyProtection="1">
      <alignment horizontal="left" vertical="center" indent="1"/>
    </xf>
    <xf numFmtId="0" fontId="7" fillId="0" borderId="8" xfId="1" applyFont="1" applyFill="1" applyBorder="1" applyAlignment="1" applyProtection="1">
      <alignment horizontal="left" vertical="center" indent="1"/>
    </xf>
    <xf numFmtId="0" fontId="7" fillId="0" borderId="9" xfId="1" applyFont="1" applyFill="1" applyBorder="1" applyAlignment="1" applyProtection="1">
      <alignment horizontal="left" vertical="center" indent="1"/>
    </xf>
    <xf numFmtId="0" fontId="7" fillId="0" borderId="10" xfId="1" applyFont="1" applyFill="1" applyBorder="1" applyAlignment="1" applyProtection="1">
      <alignment horizontal="left" vertical="center" indent="1"/>
    </xf>
    <xf numFmtId="0" fontId="3" fillId="0" borderId="0" xfId="1" applyFont="1" applyFill="1" applyAlignment="1" applyProtection="1">
      <alignment vertical="center"/>
    </xf>
    <xf numFmtId="0" fontId="6" fillId="0" borderId="11" xfId="1" applyFont="1" applyFill="1" applyBorder="1" applyAlignment="1" applyProtection="1">
      <alignment horizontal="left" vertical="center" indent="1"/>
    </xf>
    <xf numFmtId="0" fontId="6" fillId="0" borderId="12" xfId="1" applyFont="1" applyFill="1" applyBorder="1" applyAlignment="1" applyProtection="1">
      <alignment horizontal="left" vertical="center" wrapText="1" indent="1"/>
    </xf>
    <xf numFmtId="164" fontId="6" fillId="0" borderId="12" xfId="1" applyNumberFormat="1" applyFont="1" applyFill="1" applyBorder="1" applyAlignment="1" applyProtection="1">
      <alignment vertical="center"/>
      <protection locked="0"/>
    </xf>
    <xf numFmtId="164" fontId="6" fillId="0" borderId="13" xfId="1" applyNumberFormat="1" applyFont="1" applyFill="1" applyBorder="1" applyAlignment="1" applyProtection="1">
      <alignment vertical="center"/>
    </xf>
    <xf numFmtId="0" fontId="6" fillId="0" borderId="14" xfId="1" applyFont="1" applyFill="1" applyBorder="1" applyAlignment="1" applyProtection="1">
      <alignment horizontal="left" vertical="center" indent="1"/>
    </xf>
    <xf numFmtId="0" fontId="6" fillId="0" borderId="15" xfId="1" applyFont="1" applyFill="1" applyBorder="1" applyAlignment="1" applyProtection="1">
      <alignment horizontal="left" vertical="center" wrapText="1" indent="1"/>
    </xf>
    <xf numFmtId="164" fontId="6" fillId="0" borderId="15" xfId="1" applyNumberFormat="1" applyFont="1" applyFill="1" applyBorder="1" applyAlignment="1" applyProtection="1">
      <alignment vertical="center"/>
      <protection locked="0"/>
    </xf>
    <xf numFmtId="164" fontId="6" fillId="0" borderId="16" xfId="1" applyNumberFormat="1" applyFont="1" applyFill="1" applyBorder="1" applyAlignment="1" applyProtection="1">
      <alignment vertical="center"/>
    </xf>
    <xf numFmtId="0" fontId="3" fillId="0" borderId="0" xfId="1" applyFont="1" applyFill="1" applyAlignment="1" applyProtection="1">
      <alignment vertical="center"/>
      <protection locked="0"/>
    </xf>
    <xf numFmtId="0" fontId="6" fillId="0" borderId="17" xfId="1" applyFont="1" applyFill="1" applyBorder="1" applyAlignment="1" applyProtection="1">
      <alignment horizontal="left" vertical="center" wrapText="1" indent="1"/>
    </xf>
    <xf numFmtId="164" fontId="6" fillId="0" borderId="17" xfId="1" applyNumberFormat="1" applyFont="1" applyFill="1" applyBorder="1" applyAlignment="1" applyProtection="1">
      <alignment vertical="center"/>
      <protection locked="0"/>
    </xf>
    <xf numFmtId="164" fontId="6" fillId="0" borderId="18" xfId="1" applyNumberFormat="1" applyFont="1" applyFill="1" applyBorder="1" applyAlignment="1" applyProtection="1">
      <alignment vertical="center"/>
    </xf>
    <xf numFmtId="0" fontId="6" fillId="0" borderId="15" xfId="1" applyFont="1" applyFill="1" applyBorder="1" applyAlignment="1" applyProtection="1">
      <alignment horizontal="left" vertical="center" indent="1"/>
    </xf>
    <xf numFmtId="0" fontId="6" fillId="2" borderId="15" xfId="1" applyFont="1" applyFill="1" applyBorder="1" applyAlignment="1" applyProtection="1">
      <alignment horizontal="left" vertical="center" indent="1"/>
    </xf>
    <xf numFmtId="164" fontId="6" fillId="0" borderId="6" xfId="1" applyNumberFormat="1" applyFont="1" applyFill="1" applyBorder="1" applyProtection="1"/>
    <xf numFmtId="0" fontId="5" fillId="0" borderId="6" xfId="1" applyFont="1" applyFill="1" applyBorder="1" applyAlignment="1" applyProtection="1">
      <alignment horizontal="left" vertical="center" indent="1"/>
    </xf>
    <xf numFmtId="164" fontId="8" fillId="0" borderId="6" xfId="1" applyNumberFormat="1" applyFont="1" applyFill="1" applyBorder="1" applyAlignment="1" applyProtection="1">
      <alignment vertical="center"/>
    </xf>
    <xf numFmtId="164" fontId="8" fillId="0" borderId="7" xfId="1" applyNumberFormat="1" applyFont="1" applyFill="1" applyBorder="1" applyAlignment="1" applyProtection="1">
      <alignment vertical="center"/>
    </xf>
    <xf numFmtId="0" fontId="7" fillId="0" borderId="19" xfId="1" applyFont="1" applyFill="1" applyBorder="1" applyAlignment="1" applyProtection="1">
      <alignment horizontal="left" vertical="center" indent="1"/>
    </xf>
    <xf numFmtId="0" fontId="7" fillId="0" borderId="20" xfId="1" applyFont="1" applyFill="1" applyBorder="1" applyAlignment="1" applyProtection="1">
      <alignment horizontal="left" vertical="center" indent="1"/>
    </xf>
    <xf numFmtId="0" fontId="7" fillId="0" borderId="21" xfId="1" applyFont="1" applyFill="1" applyBorder="1" applyAlignment="1" applyProtection="1">
      <alignment horizontal="left" vertical="center" indent="1"/>
    </xf>
    <xf numFmtId="0" fontId="6" fillId="0" borderId="22" xfId="1" applyFont="1" applyFill="1" applyBorder="1" applyAlignment="1" applyProtection="1">
      <alignment horizontal="left" vertical="center" indent="1"/>
    </xf>
    <xf numFmtId="0" fontId="6" fillId="0" borderId="17" xfId="1" applyFont="1" applyFill="1" applyBorder="1" applyAlignment="1" applyProtection="1">
      <alignment horizontal="left" vertical="center" indent="1"/>
    </xf>
    <xf numFmtId="0" fontId="8" fillId="0" borderId="5" xfId="1" applyFont="1" applyFill="1" applyBorder="1" applyAlignment="1" applyProtection="1">
      <alignment horizontal="left" vertical="center" indent="1"/>
    </xf>
    <xf numFmtId="0" fontId="5" fillId="0" borderId="6" xfId="1" applyFont="1" applyFill="1" applyBorder="1" applyAlignment="1" applyProtection="1">
      <alignment horizontal="left" indent="1"/>
    </xf>
    <xf numFmtId="164" fontId="8" fillId="0" borderId="6" xfId="1" applyNumberFormat="1" applyFont="1" applyFill="1" applyBorder="1" applyProtection="1"/>
    <xf numFmtId="164" fontId="8" fillId="0" borderId="7" xfId="1" applyNumberFormat="1" applyFont="1" applyFill="1" applyBorder="1" applyProtection="1"/>
    <xf numFmtId="0" fontId="9" fillId="0" borderId="0" xfId="1" applyFont="1" applyFill="1" applyProtection="1"/>
    <xf numFmtId="0" fontId="10" fillId="0" borderId="0" xfId="1" applyFont="1" applyFill="1" applyProtection="1">
      <protection locked="0"/>
    </xf>
    <xf numFmtId="0" fontId="2" fillId="0" borderId="0" xfId="1" applyFont="1" applyFill="1" applyProtection="1">
      <protection locked="0"/>
    </xf>
  </cellXfs>
  <cellStyles count="6">
    <cellStyle name="Ezres 2" xfId="2"/>
    <cellStyle name="Hiperhivatkozás" xfId="3"/>
    <cellStyle name="Már látott hiperhivatkozás" xfId="4"/>
    <cellStyle name="Normál" xfId="0" builtinId="0"/>
    <cellStyle name="Normál 2" xfId="5"/>
    <cellStyle name="Normál_SEGEDLETE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tabSelected="1" view="pageLayout" zoomScaleNormal="100" workbookViewId="0">
      <selection sqref="A1:O1"/>
    </sheetView>
  </sheetViews>
  <sheetFormatPr defaultRowHeight="15.75" x14ac:dyDescent="0.25"/>
  <cols>
    <col min="1" max="1" width="5.42578125" style="4" customWidth="1"/>
    <col min="2" max="2" width="26.7109375" style="3" customWidth="1"/>
    <col min="3" max="4" width="7.7109375" style="3" customWidth="1"/>
    <col min="5" max="5" width="8.140625" style="3" customWidth="1"/>
    <col min="6" max="6" width="7.5703125" style="3" customWidth="1"/>
    <col min="7" max="7" width="7.42578125" style="3" customWidth="1"/>
    <col min="8" max="8" width="7.5703125" style="3" customWidth="1"/>
    <col min="9" max="9" width="7" style="3" customWidth="1"/>
    <col min="10" max="14" width="8.140625" style="3" customWidth="1"/>
    <col min="15" max="15" width="10.85546875" style="4" customWidth="1"/>
    <col min="16" max="16384" width="9.140625" style="3"/>
  </cols>
  <sheetData>
    <row r="1" spans="1:16" ht="31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ht="12" customHeight="1" thickBot="1" x14ac:dyDescent="0.3">
      <c r="O2" s="5" t="s">
        <v>0</v>
      </c>
      <c r="P2" s="5"/>
    </row>
    <row r="3" spans="1:16" s="4" customFormat="1" ht="29.25" customHeight="1" thickBot="1" x14ac:dyDescent="0.3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8" t="s">
        <v>15</v>
      </c>
    </row>
    <row r="4" spans="1:16" s="4" customFormat="1" ht="29.25" customHeight="1" thickBot="1" x14ac:dyDescent="0.3">
      <c r="A4" s="9" t="s">
        <v>16</v>
      </c>
      <c r="B4" s="10" t="s">
        <v>17</v>
      </c>
      <c r="C4" s="11" t="s">
        <v>18</v>
      </c>
      <c r="D4" s="11" t="s">
        <v>19</v>
      </c>
      <c r="E4" s="11" t="s">
        <v>20</v>
      </c>
      <c r="F4" s="11" t="s">
        <v>21</v>
      </c>
      <c r="G4" s="11" t="s">
        <v>22</v>
      </c>
      <c r="H4" s="11" t="s">
        <v>23</v>
      </c>
      <c r="I4" s="11" t="s">
        <v>24</v>
      </c>
      <c r="J4" s="11" t="s">
        <v>25</v>
      </c>
      <c r="K4" s="11" t="s">
        <v>26</v>
      </c>
      <c r="L4" s="11" t="s">
        <v>27</v>
      </c>
      <c r="M4" s="11" t="s">
        <v>28</v>
      </c>
      <c r="N4" s="11" t="s">
        <v>29</v>
      </c>
      <c r="O4" s="12" t="s">
        <v>30</v>
      </c>
    </row>
    <row r="5" spans="1:16" s="17" customFormat="1" ht="15" customHeight="1" thickBot="1" x14ac:dyDescent="0.3">
      <c r="A5" s="13" t="s">
        <v>31</v>
      </c>
      <c r="B5" s="14" t="s">
        <v>32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6"/>
    </row>
    <row r="6" spans="1:16" s="17" customFormat="1" ht="22.5" x14ac:dyDescent="0.25">
      <c r="A6" s="18" t="s">
        <v>33</v>
      </c>
      <c r="B6" s="19" t="s">
        <v>34</v>
      </c>
      <c r="C6" s="20">
        <f>50026/12</f>
        <v>4168.833333333333</v>
      </c>
      <c r="D6" s="20">
        <f t="shared" ref="D6:N6" si="0">50026/12</f>
        <v>4168.833333333333</v>
      </c>
      <c r="E6" s="20">
        <f t="shared" si="0"/>
        <v>4168.833333333333</v>
      </c>
      <c r="F6" s="20">
        <f t="shared" si="0"/>
        <v>4168.833333333333</v>
      </c>
      <c r="G6" s="20">
        <f t="shared" si="0"/>
        <v>4168.833333333333</v>
      </c>
      <c r="H6" s="20">
        <f t="shared" si="0"/>
        <v>4168.833333333333</v>
      </c>
      <c r="I6" s="20">
        <f t="shared" si="0"/>
        <v>4168.833333333333</v>
      </c>
      <c r="J6" s="20">
        <f>(50026/12)+1487</f>
        <v>5655.833333333333</v>
      </c>
      <c r="K6" s="20">
        <f t="shared" si="0"/>
        <v>4168.833333333333</v>
      </c>
      <c r="L6" s="20">
        <f t="shared" si="0"/>
        <v>4168.833333333333</v>
      </c>
      <c r="M6" s="20">
        <f t="shared" si="0"/>
        <v>4168.833333333333</v>
      </c>
      <c r="N6" s="20">
        <f t="shared" si="0"/>
        <v>4168.833333333333</v>
      </c>
      <c r="O6" s="21">
        <f>SUM(C6:N6)</f>
        <v>51513.000000000007</v>
      </c>
    </row>
    <row r="7" spans="1:16" s="26" customFormat="1" ht="22.5" x14ac:dyDescent="0.25">
      <c r="A7" s="22" t="s">
        <v>35</v>
      </c>
      <c r="B7" s="23" t="s">
        <v>36</v>
      </c>
      <c r="C7" s="24">
        <f>53885/12</f>
        <v>4490.416666666667</v>
      </c>
      <c r="D7" s="24">
        <f t="shared" ref="D7:M7" si="1">53885/12</f>
        <v>4490.416666666667</v>
      </c>
      <c r="E7" s="24">
        <f t="shared" si="1"/>
        <v>4490.416666666667</v>
      </c>
      <c r="F7" s="24">
        <f t="shared" si="1"/>
        <v>4490.416666666667</v>
      </c>
      <c r="G7" s="24">
        <f t="shared" si="1"/>
        <v>4490.416666666667</v>
      </c>
      <c r="H7" s="24">
        <f t="shared" si="1"/>
        <v>4490.416666666667</v>
      </c>
      <c r="I7" s="24">
        <f t="shared" si="1"/>
        <v>4490.416666666667</v>
      </c>
      <c r="J7" s="24">
        <f>(53885/12)+145</f>
        <v>4635.416666666667</v>
      </c>
      <c r="K7" s="24">
        <f t="shared" si="1"/>
        <v>4490.416666666667</v>
      </c>
      <c r="L7" s="24">
        <f t="shared" si="1"/>
        <v>4490.416666666667</v>
      </c>
      <c r="M7" s="24">
        <f t="shared" si="1"/>
        <v>4490.416666666667</v>
      </c>
      <c r="N7" s="24">
        <v>4460</v>
      </c>
      <c r="O7" s="25">
        <f t="shared" ref="O7:O26" si="2">SUM(C7:N7)</f>
        <v>53999.583333333328</v>
      </c>
    </row>
    <row r="8" spans="1:16" s="26" customFormat="1" ht="22.5" x14ac:dyDescent="0.25">
      <c r="A8" s="22" t="s">
        <v>37</v>
      </c>
      <c r="B8" s="27" t="s">
        <v>38</v>
      </c>
      <c r="C8" s="28"/>
      <c r="D8" s="24"/>
      <c r="E8" s="24">
        <v>0</v>
      </c>
      <c r="F8" s="24"/>
      <c r="G8" s="24"/>
      <c r="H8" s="24"/>
      <c r="I8" s="28"/>
      <c r="J8" s="28">
        <v>14998</v>
      </c>
      <c r="K8" s="28"/>
      <c r="L8" s="28"/>
      <c r="M8" s="28"/>
      <c r="N8" s="28"/>
      <c r="O8" s="29">
        <f t="shared" si="2"/>
        <v>14998</v>
      </c>
    </row>
    <row r="9" spans="1:16" s="26" customFormat="1" ht="14.1" customHeight="1" x14ac:dyDescent="0.25">
      <c r="A9" s="22" t="s">
        <v>39</v>
      </c>
      <c r="B9" s="30" t="s">
        <v>40</v>
      </c>
      <c r="C9" s="24">
        <f>(8700-4000)/10</f>
        <v>470</v>
      </c>
      <c r="D9" s="24">
        <v>470</v>
      </c>
      <c r="E9" s="24">
        <v>2000</v>
      </c>
      <c r="F9" s="24">
        <f>(8700-4000)/10</f>
        <v>470</v>
      </c>
      <c r="G9" s="24">
        <f>(8700-4000)/10</f>
        <v>470</v>
      </c>
      <c r="H9" s="24">
        <f>(8700-4000)/10</f>
        <v>470</v>
      </c>
      <c r="I9" s="24">
        <f>(8700-4000)/10</f>
        <v>470</v>
      </c>
      <c r="J9" s="24">
        <f>(8700-4000)/10</f>
        <v>470</v>
      </c>
      <c r="K9" s="24">
        <v>2000</v>
      </c>
      <c r="L9" s="24">
        <f>(8700-4000)/10</f>
        <v>470</v>
      </c>
      <c r="M9" s="24">
        <f>(8700-4000)/10</f>
        <v>470</v>
      </c>
      <c r="N9" s="24">
        <f>(8700-4000)/10</f>
        <v>470</v>
      </c>
      <c r="O9" s="25">
        <f t="shared" si="2"/>
        <v>8700</v>
      </c>
    </row>
    <row r="10" spans="1:16" s="26" customFormat="1" ht="14.1" customHeight="1" x14ac:dyDescent="0.25">
      <c r="A10" s="22" t="s">
        <v>41</v>
      </c>
      <c r="B10" s="30" t="s">
        <v>42</v>
      </c>
      <c r="C10" s="24">
        <f>14617/12</f>
        <v>1218.0833333333333</v>
      </c>
      <c r="D10" s="24">
        <f t="shared" ref="D10:N10" si="3">14617/12</f>
        <v>1218.0833333333333</v>
      </c>
      <c r="E10" s="24">
        <f t="shared" si="3"/>
        <v>1218.0833333333333</v>
      </c>
      <c r="F10" s="24">
        <f t="shared" si="3"/>
        <v>1218.0833333333333</v>
      </c>
      <c r="G10" s="24">
        <f t="shared" si="3"/>
        <v>1218.0833333333333</v>
      </c>
      <c r="H10" s="24">
        <f t="shared" si="3"/>
        <v>1218.0833333333333</v>
      </c>
      <c r="I10" s="24">
        <f t="shared" si="3"/>
        <v>1218.0833333333333</v>
      </c>
      <c r="J10" s="24">
        <f t="shared" si="3"/>
        <v>1218.0833333333333</v>
      </c>
      <c r="K10" s="24">
        <f t="shared" si="3"/>
        <v>1218.0833333333333</v>
      </c>
      <c r="L10" s="24">
        <f t="shared" si="3"/>
        <v>1218.0833333333333</v>
      </c>
      <c r="M10" s="24">
        <f t="shared" si="3"/>
        <v>1218.0833333333333</v>
      </c>
      <c r="N10" s="24">
        <f t="shared" si="3"/>
        <v>1218.0833333333333</v>
      </c>
      <c r="O10" s="25">
        <f t="shared" si="2"/>
        <v>14617.000000000002</v>
      </c>
    </row>
    <row r="11" spans="1:16" s="26" customFormat="1" ht="14.1" customHeight="1" x14ac:dyDescent="0.25">
      <c r="A11" s="22" t="s">
        <v>43</v>
      </c>
      <c r="B11" s="30" t="s">
        <v>44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5">
        <f t="shared" si="2"/>
        <v>0</v>
      </c>
    </row>
    <row r="12" spans="1:16" s="26" customFormat="1" ht="14.1" customHeight="1" x14ac:dyDescent="0.25">
      <c r="A12" s="22" t="s">
        <v>45</v>
      </c>
      <c r="B12" s="30" t="s">
        <v>46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5">
        <f t="shared" si="2"/>
        <v>0</v>
      </c>
    </row>
    <row r="13" spans="1:16" s="26" customFormat="1" ht="23.25" thickBot="1" x14ac:dyDescent="0.3">
      <c r="A13" s="22" t="s">
        <v>47</v>
      </c>
      <c r="B13" s="23" t="s">
        <v>48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5">
        <f t="shared" si="2"/>
        <v>0</v>
      </c>
    </row>
    <row r="14" spans="1:16" s="26" customFormat="1" ht="14.1" customHeight="1" thickBot="1" x14ac:dyDescent="0.25">
      <c r="A14" s="22" t="s">
        <v>49</v>
      </c>
      <c r="B14" s="31" t="s">
        <v>50</v>
      </c>
      <c r="C14" s="32">
        <f>13760-10347</f>
        <v>3413</v>
      </c>
      <c r="D14" s="32">
        <f>13760-10347</f>
        <v>3413</v>
      </c>
      <c r="E14" s="32">
        <f>15263-11877</f>
        <v>3386</v>
      </c>
      <c r="F14" s="32">
        <f>13760-10347</f>
        <v>3413</v>
      </c>
      <c r="G14" s="32">
        <f>13760-10347</f>
        <v>3413</v>
      </c>
      <c r="H14" s="32">
        <f>25760-10347</f>
        <v>15413</v>
      </c>
      <c r="I14" s="32">
        <f>23760-10347</f>
        <v>13413</v>
      </c>
      <c r="J14" s="32">
        <f>30705-26977</f>
        <v>3728</v>
      </c>
      <c r="K14" s="32">
        <v>4957</v>
      </c>
      <c r="L14" s="32">
        <v>23068</v>
      </c>
      <c r="M14" s="32">
        <v>5413</v>
      </c>
      <c r="N14" s="32">
        <v>5438</v>
      </c>
      <c r="O14" s="25">
        <f>SUM(C14:N14)</f>
        <v>88468</v>
      </c>
    </row>
    <row r="15" spans="1:16" s="17" customFormat="1" ht="15.95" customHeight="1" thickBot="1" x14ac:dyDescent="0.3">
      <c r="A15" s="13" t="s">
        <v>51</v>
      </c>
      <c r="B15" s="33" t="s">
        <v>52</v>
      </c>
      <c r="C15" s="34">
        <f>SUM(C6:C14)</f>
        <v>13760.333333333334</v>
      </c>
      <c r="D15" s="34">
        <f t="shared" ref="D15:M15" si="4">SUM(D6:D14)</f>
        <v>13760.333333333334</v>
      </c>
      <c r="E15" s="34">
        <f t="shared" si="4"/>
        <v>15263.333333333334</v>
      </c>
      <c r="F15" s="34">
        <f t="shared" si="4"/>
        <v>13760.333333333334</v>
      </c>
      <c r="G15" s="34">
        <f t="shared" si="4"/>
        <v>13760.333333333334</v>
      </c>
      <c r="H15" s="34">
        <f t="shared" si="4"/>
        <v>25760.333333333336</v>
      </c>
      <c r="I15" s="34">
        <f t="shared" si="4"/>
        <v>23760.333333333336</v>
      </c>
      <c r="J15" s="34">
        <f t="shared" si="4"/>
        <v>30705.333333333332</v>
      </c>
      <c r="K15" s="34">
        <f t="shared" si="4"/>
        <v>16834.333333333336</v>
      </c>
      <c r="L15" s="34">
        <f>SUM(L6:L14)</f>
        <v>33415.333333333336</v>
      </c>
      <c r="M15" s="34">
        <f t="shared" si="4"/>
        <v>15760.333333333334</v>
      </c>
      <c r="N15" s="34">
        <f>SUM(N6:N14)</f>
        <v>15754.916666666666</v>
      </c>
      <c r="O15" s="35">
        <f>SUM(C15:N15)</f>
        <v>232295.58333333337</v>
      </c>
    </row>
    <row r="16" spans="1:16" s="17" customFormat="1" ht="15" customHeight="1" thickBot="1" x14ac:dyDescent="0.3">
      <c r="A16" s="13" t="s">
        <v>53</v>
      </c>
      <c r="B16" s="36" t="s">
        <v>54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8"/>
    </row>
    <row r="17" spans="1:15" s="26" customFormat="1" ht="14.1" customHeight="1" x14ac:dyDescent="0.25">
      <c r="A17" s="39" t="s">
        <v>55</v>
      </c>
      <c r="B17" s="40" t="s">
        <v>56</v>
      </c>
      <c r="C17" s="28">
        <f>70433/12</f>
        <v>5869.416666666667</v>
      </c>
      <c r="D17" s="28">
        <f t="shared" ref="D17:N17" si="5">70433/12</f>
        <v>5869.416666666667</v>
      </c>
      <c r="E17" s="28">
        <f t="shared" si="5"/>
        <v>5869.416666666667</v>
      </c>
      <c r="F17" s="28">
        <f t="shared" si="5"/>
        <v>5869.416666666667</v>
      </c>
      <c r="G17" s="28">
        <f t="shared" si="5"/>
        <v>5869.416666666667</v>
      </c>
      <c r="H17" s="28">
        <f t="shared" si="5"/>
        <v>5869.416666666667</v>
      </c>
      <c r="I17" s="28">
        <f t="shared" si="5"/>
        <v>5869.416666666667</v>
      </c>
      <c r="J17" s="28">
        <f t="shared" si="5"/>
        <v>5869.416666666667</v>
      </c>
      <c r="K17" s="28">
        <f t="shared" si="5"/>
        <v>5869.416666666667</v>
      </c>
      <c r="L17" s="28">
        <f t="shared" si="5"/>
        <v>5869.416666666667</v>
      </c>
      <c r="M17" s="28">
        <f t="shared" si="5"/>
        <v>5869.416666666667</v>
      </c>
      <c r="N17" s="28">
        <f t="shared" si="5"/>
        <v>5869.416666666667</v>
      </c>
      <c r="O17" s="29">
        <f t="shared" si="2"/>
        <v>70432.999999999985</v>
      </c>
    </row>
    <row r="18" spans="1:15" s="26" customFormat="1" ht="27" customHeight="1" x14ac:dyDescent="0.25">
      <c r="A18" s="22" t="s">
        <v>57</v>
      </c>
      <c r="B18" s="23" t="s">
        <v>58</v>
      </c>
      <c r="C18" s="24">
        <f>13883/12</f>
        <v>1156.9166666666667</v>
      </c>
      <c r="D18" s="24">
        <f t="shared" ref="D18:N18" si="6">13883/12</f>
        <v>1156.9166666666667</v>
      </c>
      <c r="E18" s="24">
        <f t="shared" si="6"/>
        <v>1156.9166666666667</v>
      </c>
      <c r="F18" s="24">
        <f t="shared" si="6"/>
        <v>1156.9166666666667</v>
      </c>
      <c r="G18" s="24">
        <f t="shared" si="6"/>
        <v>1156.9166666666667</v>
      </c>
      <c r="H18" s="24">
        <f t="shared" si="6"/>
        <v>1156.9166666666667</v>
      </c>
      <c r="I18" s="24">
        <f t="shared" si="6"/>
        <v>1156.9166666666667</v>
      </c>
      <c r="J18" s="24">
        <f t="shared" si="6"/>
        <v>1156.9166666666667</v>
      </c>
      <c r="K18" s="24">
        <f t="shared" si="6"/>
        <v>1156.9166666666667</v>
      </c>
      <c r="L18" s="24">
        <f t="shared" si="6"/>
        <v>1156.9166666666667</v>
      </c>
      <c r="M18" s="24">
        <f t="shared" si="6"/>
        <v>1156.9166666666667</v>
      </c>
      <c r="N18" s="24">
        <f t="shared" si="6"/>
        <v>1156.9166666666667</v>
      </c>
      <c r="O18" s="25">
        <f t="shared" si="2"/>
        <v>13882.999999999998</v>
      </c>
    </row>
    <row r="19" spans="1:15" s="26" customFormat="1" ht="14.1" customHeight="1" x14ac:dyDescent="0.25">
      <c r="A19" s="22" t="s">
        <v>59</v>
      </c>
      <c r="B19" s="30" t="s">
        <v>60</v>
      </c>
      <c r="C19" s="24">
        <f>49658/12</f>
        <v>4138.166666666667</v>
      </c>
      <c r="D19" s="24">
        <f t="shared" ref="D19:N19" si="7">49658/12</f>
        <v>4138.166666666667</v>
      </c>
      <c r="E19" s="24">
        <f t="shared" si="7"/>
        <v>4138.166666666667</v>
      </c>
      <c r="F19" s="24">
        <f t="shared" si="7"/>
        <v>4138.166666666667</v>
      </c>
      <c r="G19" s="24">
        <f t="shared" si="7"/>
        <v>4138.166666666667</v>
      </c>
      <c r="H19" s="24">
        <f t="shared" si="7"/>
        <v>4138.166666666667</v>
      </c>
      <c r="I19" s="24">
        <f t="shared" si="7"/>
        <v>4138.166666666667</v>
      </c>
      <c r="J19" s="24">
        <f t="shared" si="7"/>
        <v>4138.166666666667</v>
      </c>
      <c r="K19" s="24">
        <f t="shared" si="7"/>
        <v>4138.166666666667</v>
      </c>
      <c r="L19" s="24">
        <f t="shared" si="7"/>
        <v>4138.166666666667</v>
      </c>
      <c r="M19" s="24">
        <f t="shared" si="7"/>
        <v>4138.166666666667</v>
      </c>
      <c r="N19" s="24">
        <f t="shared" si="7"/>
        <v>4138.166666666667</v>
      </c>
      <c r="O19" s="25">
        <f t="shared" si="2"/>
        <v>49657.999999999993</v>
      </c>
    </row>
    <row r="20" spans="1:15" s="26" customFormat="1" ht="14.1" customHeight="1" x14ac:dyDescent="0.25">
      <c r="A20" s="22" t="s">
        <v>61</v>
      </c>
      <c r="B20" s="30" t="s">
        <v>62</v>
      </c>
      <c r="C20" s="24">
        <f>1315/12</f>
        <v>109.58333333333333</v>
      </c>
      <c r="D20" s="24">
        <f t="shared" ref="D20:N20" si="8">1315/12</f>
        <v>109.58333333333333</v>
      </c>
      <c r="E20" s="24">
        <f t="shared" si="8"/>
        <v>109.58333333333333</v>
      </c>
      <c r="F20" s="24">
        <f t="shared" si="8"/>
        <v>109.58333333333333</v>
      </c>
      <c r="G20" s="24">
        <f t="shared" si="8"/>
        <v>109.58333333333333</v>
      </c>
      <c r="H20" s="24">
        <f t="shared" si="8"/>
        <v>109.58333333333333</v>
      </c>
      <c r="I20" s="24">
        <f t="shared" si="8"/>
        <v>109.58333333333333</v>
      </c>
      <c r="J20" s="24">
        <f t="shared" si="8"/>
        <v>109.58333333333333</v>
      </c>
      <c r="K20" s="24">
        <f t="shared" si="8"/>
        <v>109.58333333333333</v>
      </c>
      <c r="L20" s="24">
        <f t="shared" si="8"/>
        <v>109.58333333333333</v>
      </c>
      <c r="M20" s="24">
        <f t="shared" si="8"/>
        <v>109.58333333333333</v>
      </c>
      <c r="N20" s="24">
        <f t="shared" si="8"/>
        <v>109.58333333333333</v>
      </c>
      <c r="O20" s="25">
        <f t="shared" si="2"/>
        <v>1315</v>
      </c>
    </row>
    <row r="21" spans="1:15" s="26" customFormat="1" ht="14.1" customHeight="1" x14ac:dyDescent="0.25">
      <c r="A21" s="22" t="s">
        <v>63</v>
      </c>
      <c r="B21" s="30" t="s">
        <v>64</v>
      </c>
      <c r="C21" s="24">
        <f>6033/12</f>
        <v>502.75</v>
      </c>
      <c r="D21" s="24">
        <f t="shared" ref="D21:N21" si="9">6033/12</f>
        <v>502.75</v>
      </c>
      <c r="E21" s="24">
        <f t="shared" si="9"/>
        <v>502.75</v>
      </c>
      <c r="F21" s="24">
        <f t="shared" si="9"/>
        <v>502.75</v>
      </c>
      <c r="G21" s="24">
        <f t="shared" si="9"/>
        <v>502.75</v>
      </c>
      <c r="H21" s="24">
        <f t="shared" si="9"/>
        <v>502.75</v>
      </c>
      <c r="I21" s="24">
        <f t="shared" si="9"/>
        <v>502.75</v>
      </c>
      <c r="J21" s="24">
        <f>(6033/12)+6000</f>
        <v>6502.75</v>
      </c>
      <c r="K21" s="24">
        <f>(6033/12)+3074</f>
        <v>3576.75</v>
      </c>
      <c r="L21" s="24">
        <f t="shared" si="9"/>
        <v>502.75</v>
      </c>
      <c r="M21" s="24">
        <f t="shared" si="9"/>
        <v>502.75</v>
      </c>
      <c r="N21" s="24">
        <f t="shared" si="9"/>
        <v>502.75</v>
      </c>
      <c r="O21" s="25">
        <f t="shared" si="2"/>
        <v>15107</v>
      </c>
    </row>
    <row r="22" spans="1:15" s="26" customFormat="1" ht="14.1" customHeight="1" x14ac:dyDescent="0.25">
      <c r="A22" s="22" t="s">
        <v>65</v>
      </c>
      <c r="B22" s="30" t="s">
        <v>66</v>
      </c>
      <c r="C22" s="24"/>
      <c r="D22" s="24"/>
      <c r="E22" s="24">
        <v>1503</v>
      </c>
      <c r="F22" s="24"/>
      <c r="G22" s="24"/>
      <c r="H22" s="24">
        <v>2000</v>
      </c>
      <c r="I22" s="24"/>
      <c r="J22" s="24"/>
      <c r="K22" s="24"/>
      <c r="L22" s="24">
        <v>2000</v>
      </c>
      <c r="M22" s="24">
        <v>2000</v>
      </c>
      <c r="N22" s="24">
        <f>9497-7503</f>
        <v>1994</v>
      </c>
      <c r="O22" s="25">
        <f t="shared" si="2"/>
        <v>9497</v>
      </c>
    </row>
    <row r="23" spans="1:15" s="26" customFormat="1" x14ac:dyDescent="0.25">
      <c r="A23" s="22" t="s">
        <v>67</v>
      </c>
      <c r="B23" s="23" t="s">
        <v>68</v>
      </c>
      <c r="C23" s="24"/>
      <c r="D23" s="24"/>
      <c r="E23" s="24"/>
      <c r="F23" s="24"/>
      <c r="G23" s="24"/>
      <c r="H23" s="24">
        <v>10000</v>
      </c>
      <c r="I23" s="24">
        <v>10000</v>
      </c>
      <c r="J23" s="24">
        <v>10945</v>
      </c>
      <c r="K23" s="24"/>
      <c r="L23" s="24">
        <f>48600-30945</f>
        <v>17655</v>
      </c>
      <c r="M23" s="24"/>
      <c r="N23" s="24"/>
      <c r="O23" s="25">
        <f t="shared" si="2"/>
        <v>48600</v>
      </c>
    </row>
    <row r="24" spans="1:15" s="26" customFormat="1" ht="14.1" customHeight="1" x14ac:dyDescent="0.25">
      <c r="A24" s="22" t="s">
        <v>69</v>
      </c>
      <c r="B24" s="30" t="s">
        <v>70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>
        <f t="shared" si="2"/>
        <v>0</v>
      </c>
    </row>
    <row r="25" spans="1:15" s="26" customFormat="1" ht="14.1" customHeight="1" thickBot="1" x14ac:dyDescent="0.3">
      <c r="A25" s="22" t="s">
        <v>71</v>
      </c>
      <c r="B25" s="30" t="s">
        <v>72</v>
      </c>
      <c r="C25" s="24">
        <f>23803/12</f>
        <v>1983.5833333333333</v>
      </c>
      <c r="D25" s="24">
        <f t="shared" ref="D25:N25" si="10">23803/12</f>
        <v>1983.5833333333333</v>
      </c>
      <c r="E25" s="24">
        <f t="shared" si="10"/>
        <v>1983.5833333333333</v>
      </c>
      <c r="F25" s="24">
        <f t="shared" si="10"/>
        <v>1983.5833333333333</v>
      </c>
      <c r="G25" s="24">
        <f t="shared" si="10"/>
        <v>1983.5833333333333</v>
      </c>
      <c r="H25" s="24">
        <f t="shared" si="10"/>
        <v>1983.5833333333333</v>
      </c>
      <c r="I25" s="24">
        <f t="shared" si="10"/>
        <v>1983.5833333333333</v>
      </c>
      <c r="J25" s="24">
        <f t="shared" si="10"/>
        <v>1983.5833333333333</v>
      </c>
      <c r="K25" s="24">
        <f t="shared" si="10"/>
        <v>1983.5833333333333</v>
      </c>
      <c r="L25" s="24">
        <f t="shared" si="10"/>
        <v>1983.5833333333333</v>
      </c>
      <c r="M25" s="24">
        <f t="shared" si="10"/>
        <v>1983.5833333333333</v>
      </c>
      <c r="N25" s="24">
        <f t="shared" si="10"/>
        <v>1983.5833333333333</v>
      </c>
      <c r="O25" s="25">
        <f t="shared" si="2"/>
        <v>23802.999999999996</v>
      </c>
    </row>
    <row r="26" spans="1:15" s="17" customFormat="1" ht="15.95" customHeight="1" thickBot="1" x14ac:dyDescent="0.3">
      <c r="A26" s="41" t="s">
        <v>73</v>
      </c>
      <c r="B26" s="33" t="s">
        <v>74</v>
      </c>
      <c r="C26" s="34">
        <f t="shared" ref="C26:N26" si="11">SUM(C17:C25)</f>
        <v>13760.416666666668</v>
      </c>
      <c r="D26" s="34">
        <f t="shared" si="11"/>
        <v>13760.416666666668</v>
      </c>
      <c r="E26" s="34">
        <f t="shared" si="11"/>
        <v>15263.416666666668</v>
      </c>
      <c r="F26" s="34">
        <f t="shared" si="11"/>
        <v>13760.416666666668</v>
      </c>
      <c r="G26" s="34">
        <f t="shared" si="11"/>
        <v>13760.416666666668</v>
      </c>
      <c r="H26" s="34">
        <f t="shared" si="11"/>
        <v>25760.416666666668</v>
      </c>
      <c r="I26" s="34">
        <f t="shared" si="11"/>
        <v>23760.416666666668</v>
      </c>
      <c r="J26" s="34">
        <f t="shared" si="11"/>
        <v>30705.416666666668</v>
      </c>
      <c r="K26" s="34">
        <f t="shared" si="11"/>
        <v>16834.416666666668</v>
      </c>
      <c r="L26" s="34">
        <f t="shared" si="11"/>
        <v>33415.416666666672</v>
      </c>
      <c r="M26" s="34">
        <f t="shared" si="11"/>
        <v>15760.416666666668</v>
      </c>
      <c r="N26" s="34">
        <f t="shared" si="11"/>
        <v>15754.416666666668</v>
      </c>
      <c r="O26" s="35">
        <f t="shared" si="2"/>
        <v>232296</v>
      </c>
    </row>
    <row r="27" spans="1:15" ht="16.5" thickBot="1" x14ac:dyDescent="0.3">
      <c r="A27" s="41" t="s">
        <v>75</v>
      </c>
      <c r="B27" s="42" t="s">
        <v>76</v>
      </c>
      <c r="C27" s="43">
        <f>C15-C26</f>
        <v>-8.3333333333939663E-2</v>
      </c>
      <c r="D27" s="43">
        <f t="shared" ref="D27:N27" si="12">D15-D26</f>
        <v>-8.3333333333939663E-2</v>
      </c>
      <c r="E27" s="43">
        <f t="shared" si="12"/>
        <v>-8.3333333333939663E-2</v>
      </c>
      <c r="F27" s="43">
        <f t="shared" si="12"/>
        <v>-8.3333333333939663E-2</v>
      </c>
      <c r="G27" s="43">
        <f t="shared" si="12"/>
        <v>-8.3333333333939663E-2</v>
      </c>
      <c r="H27" s="43">
        <f t="shared" si="12"/>
        <v>-8.3333333332120674E-2</v>
      </c>
      <c r="I27" s="43">
        <f t="shared" si="12"/>
        <v>-8.3333333332120674E-2</v>
      </c>
      <c r="J27" s="43">
        <f t="shared" si="12"/>
        <v>-8.3333333335758653E-2</v>
      </c>
      <c r="K27" s="43">
        <f t="shared" si="12"/>
        <v>-8.3333333332120674E-2</v>
      </c>
      <c r="L27" s="43">
        <f t="shared" si="12"/>
        <v>-8.3333333335758653E-2</v>
      </c>
      <c r="M27" s="43">
        <f t="shared" si="12"/>
        <v>-8.3333333333939663E-2</v>
      </c>
      <c r="N27" s="43">
        <f t="shared" si="12"/>
        <v>0.49999999999818101</v>
      </c>
      <c r="O27" s="44"/>
    </row>
    <row r="28" spans="1:15" x14ac:dyDescent="0.25">
      <c r="A28" s="45"/>
    </row>
    <row r="29" spans="1:15" x14ac:dyDescent="0.25">
      <c r="B29" s="46"/>
      <c r="C29" s="47"/>
      <c r="D29" s="47"/>
      <c r="O29" s="3"/>
    </row>
    <row r="30" spans="1:15" x14ac:dyDescent="0.25">
      <c r="O30" s="3"/>
    </row>
    <row r="31" spans="1:15" x14ac:dyDescent="0.25">
      <c r="O31" s="3"/>
    </row>
    <row r="32" spans="1:15" x14ac:dyDescent="0.25">
      <c r="O32" s="3"/>
    </row>
    <row r="33" spans="15:15" x14ac:dyDescent="0.25">
      <c r="O33" s="3"/>
    </row>
    <row r="34" spans="15:15" x14ac:dyDescent="0.25">
      <c r="O34" s="3"/>
    </row>
    <row r="35" spans="15:15" x14ac:dyDescent="0.25">
      <c r="O35" s="3"/>
    </row>
    <row r="36" spans="15:15" x14ac:dyDescent="0.25">
      <c r="O36" s="3"/>
    </row>
    <row r="37" spans="15:15" x14ac:dyDescent="0.25">
      <c r="O37" s="3"/>
    </row>
    <row r="38" spans="15:15" x14ac:dyDescent="0.25">
      <c r="O38" s="3"/>
    </row>
    <row r="39" spans="15:15" x14ac:dyDescent="0.25">
      <c r="O39" s="3"/>
    </row>
    <row r="40" spans="15:15" x14ac:dyDescent="0.25">
      <c r="O40" s="3"/>
    </row>
    <row r="41" spans="15:15" x14ac:dyDescent="0.25">
      <c r="O41" s="3"/>
    </row>
    <row r="42" spans="15:15" x14ac:dyDescent="0.25">
      <c r="O42" s="3"/>
    </row>
    <row r="43" spans="15:15" x14ac:dyDescent="0.25">
      <c r="O43" s="3"/>
    </row>
    <row r="44" spans="15:15" x14ac:dyDescent="0.25">
      <c r="O44" s="3"/>
    </row>
    <row r="45" spans="15:15" x14ac:dyDescent="0.25">
      <c r="O45" s="3"/>
    </row>
    <row r="46" spans="15:15" x14ac:dyDescent="0.25">
      <c r="O46" s="3"/>
    </row>
    <row r="47" spans="15:15" x14ac:dyDescent="0.25">
      <c r="O47" s="3"/>
    </row>
    <row r="48" spans="15:15" x14ac:dyDescent="0.25">
      <c r="O48" s="3"/>
    </row>
    <row r="49" spans="15:15" x14ac:dyDescent="0.25">
      <c r="O49" s="3"/>
    </row>
    <row r="50" spans="15:15" x14ac:dyDescent="0.25">
      <c r="O50" s="3"/>
    </row>
    <row r="51" spans="15:15" x14ac:dyDescent="0.25">
      <c r="O51" s="3"/>
    </row>
    <row r="52" spans="15:15" x14ac:dyDescent="0.25">
      <c r="O52" s="3"/>
    </row>
    <row r="53" spans="15:15" x14ac:dyDescent="0.25">
      <c r="O53" s="3"/>
    </row>
    <row r="54" spans="15:15" x14ac:dyDescent="0.25">
      <c r="O54" s="3"/>
    </row>
    <row r="55" spans="15:15" x14ac:dyDescent="0.25">
      <c r="O55" s="3"/>
    </row>
    <row r="56" spans="15:15" x14ac:dyDescent="0.25">
      <c r="O56" s="3"/>
    </row>
    <row r="57" spans="15:15" x14ac:dyDescent="0.25">
      <c r="O57" s="3"/>
    </row>
    <row r="58" spans="15:15" x14ac:dyDescent="0.25">
      <c r="O58" s="3"/>
    </row>
    <row r="59" spans="15:15" x14ac:dyDescent="0.25">
      <c r="O59" s="3"/>
    </row>
    <row r="60" spans="15:15" x14ac:dyDescent="0.25">
      <c r="O60" s="3"/>
    </row>
    <row r="61" spans="15:15" x14ac:dyDescent="0.25">
      <c r="O61" s="3"/>
    </row>
    <row r="62" spans="15:15" x14ac:dyDescent="0.25">
      <c r="O62" s="3"/>
    </row>
    <row r="63" spans="15:15" x14ac:dyDescent="0.25">
      <c r="O63" s="3"/>
    </row>
    <row r="64" spans="15:15" x14ac:dyDescent="0.25">
      <c r="O64" s="3"/>
    </row>
    <row r="65" spans="15:15" x14ac:dyDescent="0.25">
      <c r="O65" s="3"/>
    </row>
    <row r="66" spans="15:15" x14ac:dyDescent="0.25">
      <c r="O66" s="3"/>
    </row>
    <row r="67" spans="15:15" x14ac:dyDescent="0.25">
      <c r="O67" s="3"/>
    </row>
    <row r="68" spans="15:15" x14ac:dyDescent="0.25">
      <c r="O68" s="3"/>
    </row>
    <row r="69" spans="15:15" x14ac:dyDescent="0.25">
      <c r="O69" s="3"/>
    </row>
    <row r="70" spans="15:15" x14ac:dyDescent="0.25">
      <c r="O70" s="3"/>
    </row>
    <row r="71" spans="15:15" x14ac:dyDescent="0.25">
      <c r="O71" s="3"/>
    </row>
    <row r="72" spans="15:15" x14ac:dyDescent="0.25">
      <c r="O72" s="3"/>
    </row>
    <row r="73" spans="15:15" x14ac:dyDescent="0.25">
      <c r="O73" s="3"/>
    </row>
    <row r="74" spans="15:15" x14ac:dyDescent="0.25">
      <c r="O74" s="3"/>
    </row>
    <row r="75" spans="15:15" x14ac:dyDescent="0.25">
      <c r="O75" s="3"/>
    </row>
    <row r="76" spans="15:15" x14ac:dyDescent="0.25">
      <c r="O76" s="3"/>
    </row>
    <row r="77" spans="15:15" x14ac:dyDescent="0.25">
      <c r="O77" s="3"/>
    </row>
    <row r="78" spans="15:15" x14ac:dyDescent="0.25">
      <c r="O78" s="3"/>
    </row>
    <row r="79" spans="15:15" x14ac:dyDescent="0.25">
      <c r="O79" s="3"/>
    </row>
    <row r="80" spans="15:15" x14ac:dyDescent="0.25">
      <c r="O80" s="3"/>
    </row>
    <row r="81" spans="15:15" x14ac:dyDescent="0.25">
      <c r="O81" s="3"/>
    </row>
    <row r="82" spans="15:15" x14ac:dyDescent="0.25">
      <c r="O82" s="3"/>
    </row>
  </sheetData>
  <mergeCells count="3">
    <mergeCell ref="A1:O1"/>
    <mergeCell ref="B5:O5"/>
    <mergeCell ref="B16:O16"/>
  </mergeCells>
  <pageMargins left="0.31496062992125984" right="0.31496062992125984" top="0.74803149606299213" bottom="0.74803149606299213" header="0.31496062992125984" footer="0.31496062992125984"/>
  <pageSetup paperSize="9" orientation="landscape" r:id="rId1"/>
  <headerFooter>
    <oddHeader>&amp;C&amp;"-,Félkövér"&amp;9Tiszagyulaháza Község 2016. évi előirányzat-felhasználási terve&amp;R&amp;"-,Dőlt"&amp;8 11.melléklet a 12/2016.(IX. 23.)Önkormányzati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2016-09-27T07:41:04Z</dcterms:created>
  <dcterms:modified xsi:type="dcterms:W3CDTF">2016-09-27T07:41:37Z</dcterms:modified>
</cp:coreProperties>
</file>