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dobroczkib\Documents\2020. évi költségvetés\"/>
    </mc:Choice>
  </mc:AlternateContent>
  <xr:revisionPtr revIDLastSave="0" documentId="13_ncr:1_{6C967558-A423-4503-84C6-7568C4D05C1A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Előirányzat összesen" sheetId="5" r:id="rId1"/>
    <sheet name="Ktgv.rendelet mell." sheetId="24" r:id="rId2"/>
    <sheet name="Ktgv. rend. mell." sheetId="27" r:id="rId3"/>
    <sheet name="Óvoda tervezés" sheetId="11" r:id="rId4"/>
    <sheet name="Önkorm. terv." sheetId="13" r:id="rId5"/>
    <sheet name="KÖH tervezés" sheetId="12" r:id="rId6"/>
    <sheet name="Szoc.Kp." sheetId="28" r:id="rId7"/>
    <sheet name="KÖH Kömlőd" sheetId="23" r:id="rId8"/>
    <sheet name="KÖH Szákszend" sheetId="22" r:id="rId9"/>
    <sheet name="Önkorm.2018" sheetId="6" r:id="rId10"/>
    <sheet name="KözHiv.2018" sheetId="7" r:id="rId11"/>
    <sheet name="Bölcsöde terv" sheetId="25" r:id="rId12"/>
    <sheet name="Óvoda2018" sheetId="8" r:id="rId13"/>
    <sheet name="Bölcsőde" sheetId="26" r:id="rId14"/>
    <sheet name="Összesen2018" sheetId="14" r:id="rId15"/>
    <sheet name="Létszám" sheetId="15" r:id="rId16"/>
    <sheet name="Ellátottak pbeni jutt." sheetId="16" r:id="rId17"/>
    <sheet name="Előirányzat felhaszn." sheetId="17" r:id="rId18"/>
    <sheet name="Likviditási terv" sheetId="18" r:id="rId1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1" l="1"/>
  <c r="D40" i="11"/>
  <c r="D31" i="11"/>
  <c r="E104" i="13" l="1"/>
  <c r="E144" i="13" l="1"/>
  <c r="D90" i="13" l="1"/>
  <c r="D37" i="13"/>
  <c r="D69" i="28"/>
  <c r="E69" i="28"/>
  <c r="D52" i="28"/>
  <c r="D44" i="28" l="1"/>
  <c r="E44" i="28" s="1"/>
  <c r="E24" i="28"/>
  <c r="D133" i="28"/>
  <c r="C133" i="28"/>
  <c r="E132" i="28"/>
  <c r="E131" i="28"/>
  <c r="E133" i="28" s="1"/>
  <c r="E130" i="28"/>
  <c r="C129" i="28"/>
  <c r="E129" i="28" s="1"/>
  <c r="E128" i="28"/>
  <c r="C127" i="28"/>
  <c r="E127" i="28" s="1"/>
  <c r="E126" i="28"/>
  <c r="E125" i="28"/>
  <c r="C125" i="28"/>
  <c r="E124" i="28"/>
  <c r="D123" i="28"/>
  <c r="C123" i="28"/>
  <c r="E122" i="28"/>
  <c r="E121" i="28"/>
  <c r="E120" i="28"/>
  <c r="E119" i="28"/>
  <c r="E118" i="28"/>
  <c r="E117" i="28"/>
  <c r="E116" i="28"/>
  <c r="E115" i="28"/>
  <c r="C114" i="28"/>
  <c r="E114" i="28" s="1"/>
  <c r="E113" i="28"/>
  <c r="E112" i="28"/>
  <c r="E111" i="28"/>
  <c r="E110" i="28"/>
  <c r="E109" i="28"/>
  <c r="E108" i="28"/>
  <c r="E107" i="28"/>
  <c r="E106" i="28"/>
  <c r="E105" i="28"/>
  <c r="E104" i="28"/>
  <c r="D103" i="28"/>
  <c r="C103" i="28"/>
  <c r="E102" i="28"/>
  <c r="E101" i="28"/>
  <c r="E100" i="28"/>
  <c r="E99" i="28"/>
  <c r="E98" i="28"/>
  <c r="E97" i="28"/>
  <c r="C95" i="28"/>
  <c r="E94" i="28"/>
  <c r="E93" i="28"/>
  <c r="C92" i="28"/>
  <c r="E92" i="28" s="1"/>
  <c r="E91" i="28"/>
  <c r="E90" i="28"/>
  <c r="E89" i="28"/>
  <c r="E88" i="28"/>
  <c r="E87" i="28"/>
  <c r="C86" i="28"/>
  <c r="E85" i="28"/>
  <c r="E86" i="28" s="1"/>
  <c r="E84" i="28"/>
  <c r="E83" i="28"/>
  <c r="E82" i="28"/>
  <c r="C81" i="28"/>
  <c r="E81" i="28" s="1"/>
  <c r="E80" i="28"/>
  <c r="E79" i="28"/>
  <c r="E78" i="28"/>
  <c r="E77" i="28"/>
  <c r="E76" i="28"/>
  <c r="C75" i="28"/>
  <c r="E75" i="28" s="1"/>
  <c r="E74" i="28"/>
  <c r="E73" i="28"/>
  <c r="E72" i="28"/>
  <c r="E71" i="28"/>
  <c r="E70" i="28"/>
  <c r="C69" i="28"/>
  <c r="E68" i="28"/>
  <c r="E67" i="28"/>
  <c r="E66" i="28"/>
  <c r="E65" i="28"/>
  <c r="E64" i="28"/>
  <c r="E63" i="28"/>
  <c r="E62" i="28"/>
  <c r="E61" i="28"/>
  <c r="E60" i="28"/>
  <c r="E59" i="28"/>
  <c r="D58" i="28"/>
  <c r="E58" i="28" s="1"/>
  <c r="E57" i="28"/>
  <c r="E56" i="28"/>
  <c r="E55" i="28"/>
  <c r="E52" i="28"/>
  <c r="E51" i="28"/>
  <c r="E50" i="28"/>
  <c r="E49" i="28"/>
  <c r="D48" i="28"/>
  <c r="E48" i="28" s="1"/>
  <c r="E43" i="28"/>
  <c r="D42" i="28"/>
  <c r="E42" i="28" s="1"/>
  <c r="E41" i="28"/>
  <c r="E40" i="28"/>
  <c r="E39" i="28"/>
  <c r="E38" i="28"/>
  <c r="D37" i="28"/>
  <c r="E37" i="28" s="1"/>
  <c r="E36" i="28"/>
  <c r="D35" i="28"/>
  <c r="C35" i="28"/>
  <c r="E34" i="28"/>
  <c r="E33" i="28"/>
  <c r="E32" i="28"/>
  <c r="D30" i="28"/>
  <c r="C30" i="28"/>
  <c r="E29" i="28"/>
  <c r="E28" i="28"/>
  <c r="E27" i="28"/>
  <c r="E26" i="28"/>
  <c r="E25" i="28"/>
  <c r="E23" i="28"/>
  <c r="E22" i="28" s="1"/>
  <c r="E21" i="28"/>
  <c r="E20" i="28"/>
  <c r="E19" i="28"/>
  <c r="E18" i="28"/>
  <c r="E17" i="28"/>
  <c r="E16" i="28"/>
  <c r="E15" i="28"/>
  <c r="E14" i="28"/>
  <c r="E13" i="28"/>
  <c r="E12" i="28"/>
  <c r="E11" i="28"/>
  <c r="E10" i="28"/>
  <c r="C134" i="28" l="1"/>
  <c r="E123" i="28"/>
  <c r="D134" i="28"/>
  <c r="E35" i="28"/>
  <c r="E103" i="28"/>
  <c r="D96" i="28"/>
  <c r="E31" i="28"/>
  <c r="E9" i="28"/>
  <c r="C96" i="28"/>
  <c r="E95" i="28"/>
  <c r="G73" i="7"/>
  <c r="G74" i="7" s="1"/>
  <c r="F72" i="7"/>
  <c r="F73" i="7"/>
  <c r="F71" i="7"/>
  <c r="H73" i="7"/>
  <c r="G58" i="7"/>
  <c r="F70" i="7"/>
  <c r="F69" i="7"/>
  <c r="F68" i="7"/>
  <c r="F66" i="7"/>
  <c r="F65" i="7"/>
  <c r="F64" i="7"/>
  <c r="F63" i="7"/>
  <c r="F62" i="7"/>
  <c r="F61" i="7"/>
  <c r="F60" i="7"/>
  <c r="F59" i="7"/>
  <c r="F57" i="7"/>
  <c r="F56" i="7"/>
  <c r="F55" i="7"/>
  <c r="F54" i="7"/>
  <c r="F53" i="7"/>
  <c r="F52" i="7"/>
  <c r="F20" i="7"/>
  <c r="F21" i="7" s="1"/>
  <c r="H46" i="7"/>
  <c r="G46" i="7"/>
  <c r="G42" i="7"/>
  <c r="G37" i="7"/>
  <c r="F45" i="7"/>
  <c r="F44" i="7"/>
  <c r="F43" i="7"/>
  <c r="F41" i="7"/>
  <c r="F40" i="7"/>
  <c r="F39" i="7"/>
  <c r="F42" i="7" s="1"/>
  <c r="F38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G21" i="7"/>
  <c r="G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E134" i="28" l="1"/>
  <c r="E30" i="28"/>
  <c r="E96" i="28" s="1"/>
  <c r="F58" i="7"/>
  <c r="F74" i="7"/>
  <c r="F19" i="7"/>
  <c r="G47" i="7"/>
  <c r="F46" i="7"/>
  <c r="F37" i="7"/>
  <c r="F47" i="7" l="1"/>
  <c r="H42" i="7" l="1"/>
  <c r="H37" i="7"/>
  <c r="H47" i="7" s="1"/>
  <c r="H21" i="7"/>
  <c r="H19" i="7"/>
  <c r="H74" i="7"/>
  <c r="H67" i="7"/>
  <c r="H58" i="7"/>
  <c r="E18" i="23" l="1"/>
  <c r="E65" i="23"/>
  <c r="E69" i="23" l="1"/>
  <c r="F86" i="14" l="1"/>
  <c r="F94" i="14"/>
  <c r="F105" i="14"/>
  <c r="F107" i="14"/>
  <c r="F109" i="14"/>
  <c r="E123" i="13" l="1"/>
  <c r="D125" i="13"/>
  <c r="N108" i="27" l="1"/>
  <c r="N109" i="27" s="1"/>
  <c r="D108" i="27"/>
  <c r="P107" i="27"/>
  <c r="K107" i="27"/>
  <c r="E107" i="27"/>
  <c r="P106" i="27"/>
  <c r="O106" i="27"/>
  <c r="K106" i="27"/>
  <c r="H106" i="27"/>
  <c r="E106" i="27"/>
  <c r="Q106" i="27" s="1"/>
  <c r="P105" i="27"/>
  <c r="O105" i="27"/>
  <c r="K105" i="27"/>
  <c r="H105" i="27"/>
  <c r="E105" i="27"/>
  <c r="E108" i="27" s="1"/>
  <c r="D104" i="27"/>
  <c r="P103" i="27"/>
  <c r="P104" i="27" s="1"/>
  <c r="H103" i="27"/>
  <c r="H104" i="27" s="1"/>
  <c r="O103" i="27"/>
  <c r="O102" i="27"/>
  <c r="D102" i="27"/>
  <c r="P101" i="27"/>
  <c r="K101" i="27"/>
  <c r="H101" i="27"/>
  <c r="O101" i="27"/>
  <c r="P100" i="27"/>
  <c r="O100" i="27"/>
  <c r="K100" i="27"/>
  <c r="H100" i="27"/>
  <c r="H102" i="27" s="1"/>
  <c r="E100" i="27"/>
  <c r="D99" i="27"/>
  <c r="P98" i="27"/>
  <c r="P99" i="27" s="1"/>
  <c r="K98" i="27"/>
  <c r="H98" i="27"/>
  <c r="H99" i="27" s="1"/>
  <c r="E98" i="27"/>
  <c r="E99" i="27" s="1"/>
  <c r="O98" i="27"/>
  <c r="O99" i="27" s="1"/>
  <c r="D97" i="27"/>
  <c r="P96" i="27"/>
  <c r="K96" i="27"/>
  <c r="H96" i="27"/>
  <c r="O96" i="27"/>
  <c r="P95" i="27"/>
  <c r="K95" i="27"/>
  <c r="H95" i="27"/>
  <c r="O95" i="27"/>
  <c r="P94" i="27"/>
  <c r="K94" i="27"/>
  <c r="H94" i="27"/>
  <c r="O94" i="27"/>
  <c r="P93" i="27"/>
  <c r="K93" i="27"/>
  <c r="H93" i="27"/>
  <c r="O93" i="27"/>
  <c r="P92" i="27"/>
  <c r="K92" i="27"/>
  <c r="H92" i="27"/>
  <c r="E92" i="27"/>
  <c r="P91" i="27"/>
  <c r="O91" i="27"/>
  <c r="K91" i="27"/>
  <c r="H91" i="27"/>
  <c r="E91" i="27"/>
  <c r="P90" i="27"/>
  <c r="K90" i="27"/>
  <c r="H90" i="27"/>
  <c r="E90" i="27"/>
  <c r="P89" i="27"/>
  <c r="K89" i="27"/>
  <c r="H89" i="27"/>
  <c r="O89" i="27"/>
  <c r="D88" i="27"/>
  <c r="P87" i="27"/>
  <c r="K87" i="27"/>
  <c r="H87" i="27"/>
  <c r="O87" i="27"/>
  <c r="P86" i="27"/>
  <c r="K86" i="27"/>
  <c r="H86" i="27"/>
  <c r="E86" i="27"/>
  <c r="P85" i="27"/>
  <c r="K85" i="27"/>
  <c r="H85" i="27"/>
  <c r="E85" i="27"/>
  <c r="P84" i="27"/>
  <c r="K84" i="27"/>
  <c r="H84" i="27"/>
  <c r="O84" i="27"/>
  <c r="P83" i="27"/>
  <c r="K83" i="27"/>
  <c r="H83" i="27"/>
  <c r="O83" i="27"/>
  <c r="P82" i="27"/>
  <c r="K82" i="27"/>
  <c r="H82" i="27"/>
  <c r="O82" i="27"/>
  <c r="P81" i="27"/>
  <c r="K81" i="27"/>
  <c r="H81" i="27"/>
  <c r="H88" i="27" s="1"/>
  <c r="E81" i="27"/>
  <c r="D80" i="27"/>
  <c r="P79" i="27"/>
  <c r="K79" i="27"/>
  <c r="H79" i="27"/>
  <c r="O79" i="27"/>
  <c r="P78" i="27"/>
  <c r="P80" i="27" s="1"/>
  <c r="K78" i="27"/>
  <c r="H78" i="27"/>
  <c r="H80" i="27" s="1"/>
  <c r="D77" i="27"/>
  <c r="P76" i="27"/>
  <c r="K76" i="27"/>
  <c r="H76" i="27"/>
  <c r="O76" i="27"/>
  <c r="P75" i="27"/>
  <c r="K75" i="27"/>
  <c r="H75" i="27"/>
  <c r="O75" i="27"/>
  <c r="P74" i="27"/>
  <c r="K74" i="27"/>
  <c r="H74" i="27"/>
  <c r="E74" i="27"/>
  <c r="P73" i="27"/>
  <c r="K73" i="27"/>
  <c r="H73" i="27"/>
  <c r="E73" i="27"/>
  <c r="P72" i="27"/>
  <c r="K72" i="27"/>
  <c r="H72" i="27"/>
  <c r="O72" i="27"/>
  <c r="P71" i="27"/>
  <c r="K71" i="27"/>
  <c r="H71" i="27"/>
  <c r="H77" i="27" s="1"/>
  <c r="O71" i="27"/>
  <c r="D69" i="27"/>
  <c r="P68" i="27"/>
  <c r="K68" i="27"/>
  <c r="H68" i="27"/>
  <c r="E68" i="27"/>
  <c r="O68" i="27"/>
  <c r="P67" i="27"/>
  <c r="K67" i="27"/>
  <c r="H67" i="27"/>
  <c r="O67" i="27"/>
  <c r="D66" i="27"/>
  <c r="O66" i="27"/>
  <c r="P65" i="27"/>
  <c r="P66" i="27" s="1"/>
  <c r="K65" i="27"/>
  <c r="K66" i="27" s="1"/>
  <c r="H65" i="27"/>
  <c r="H66" i="27" s="1"/>
  <c r="E65" i="27"/>
  <c r="O65" i="27"/>
  <c r="D64" i="27"/>
  <c r="P63" i="27"/>
  <c r="K63" i="27"/>
  <c r="H63" i="27"/>
  <c r="E63" i="27"/>
  <c r="P62" i="27"/>
  <c r="K62" i="27"/>
  <c r="H62" i="27"/>
  <c r="O62" i="27"/>
  <c r="E62" i="27"/>
  <c r="P61" i="27"/>
  <c r="H61" i="27"/>
  <c r="H64" i="27" s="1"/>
  <c r="O61" i="27"/>
  <c r="D60" i="27"/>
  <c r="P59" i="27"/>
  <c r="K59" i="27"/>
  <c r="H59" i="27"/>
  <c r="E59" i="27"/>
  <c r="O59" i="27"/>
  <c r="P58" i="27"/>
  <c r="K58" i="27"/>
  <c r="H58" i="27"/>
  <c r="E58" i="27"/>
  <c r="P57" i="27"/>
  <c r="K57" i="27"/>
  <c r="H57" i="27"/>
  <c r="O57" i="27"/>
  <c r="E57" i="27"/>
  <c r="P56" i="27"/>
  <c r="D55" i="27"/>
  <c r="P54" i="27"/>
  <c r="K54" i="27"/>
  <c r="H54" i="27"/>
  <c r="E54" i="27"/>
  <c r="O54" i="27"/>
  <c r="P53" i="27"/>
  <c r="O53" i="27"/>
  <c r="K53" i="27"/>
  <c r="H53" i="27"/>
  <c r="E53" i="27"/>
  <c r="P52" i="27"/>
  <c r="O52" i="27"/>
  <c r="K52" i="27"/>
  <c r="H52" i="27"/>
  <c r="E52" i="27"/>
  <c r="P51" i="27"/>
  <c r="K51" i="27"/>
  <c r="H51" i="27"/>
  <c r="E51" i="27"/>
  <c r="O51" i="27"/>
  <c r="P50" i="27"/>
  <c r="K50" i="27"/>
  <c r="H50" i="27"/>
  <c r="E50" i="27"/>
  <c r="P49" i="27"/>
  <c r="K49" i="27"/>
  <c r="H49" i="27"/>
  <c r="E49" i="27"/>
  <c r="O49" i="27"/>
  <c r="D48" i="27"/>
  <c r="P47" i="27"/>
  <c r="K47" i="27"/>
  <c r="H47" i="27"/>
  <c r="P46" i="27"/>
  <c r="K46" i="27"/>
  <c r="H46" i="27"/>
  <c r="E46" i="27"/>
  <c r="O46" i="27"/>
  <c r="P45" i="27"/>
  <c r="K45" i="27"/>
  <c r="H45" i="27"/>
  <c r="E45" i="27"/>
  <c r="P44" i="27"/>
  <c r="K44" i="27"/>
  <c r="H44" i="27"/>
  <c r="E44" i="27"/>
  <c r="P43" i="27"/>
  <c r="O43" i="27"/>
  <c r="E43" i="27"/>
  <c r="N42" i="27"/>
  <c r="D42" i="27"/>
  <c r="P41" i="27"/>
  <c r="K41" i="27"/>
  <c r="O41" i="27"/>
  <c r="E41" i="27"/>
  <c r="P40" i="27"/>
  <c r="K40" i="27"/>
  <c r="H40" i="27"/>
  <c r="E40" i="27"/>
  <c r="P39" i="27"/>
  <c r="K39" i="27"/>
  <c r="H39" i="27"/>
  <c r="O39" i="27"/>
  <c r="P38" i="27"/>
  <c r="K38" i="27"/>
  <c r="H38" i="27"/>
  <c r="E38" i="27"/>
  <c r="P37" i="27"/>
  <c r="K37" i="27"/>
  <c r="H37" i="27"/>
  <c r="E37" i="27"/>
  <c r="Q37" i="27" s="1"/>
  <c r="P36" i="27"/>
  <c r="K36" i="27"/>
  <c r="O36" i="27"/>
  <c r="E36" i="27"/>
  <c r="P35" i="27"/>
  <c r="K35" i="27"/>
  <c r="H35" i="27"/>
  <c r="O35" i="27"/>
  <c r="P34" i="27"/>
  <c r="K34" i="27"/>
  <c r="H34" i="27"/>
  <c r="E34" i="27"/>
  <c r="P33" i="27"/>
  <c r="K33" i="27"/>
  <c r="H33" i="27"/>
  <c r="E33" i="27"/>
  <c r="P32" i="27"/>
  <c r="K32" i="27"/>
  <c r="O32" i="27"/>
  <c r="E32" i="27"/>
  <c r="P31" i="27"/>
  <c r="K31" i="27"/>
  <c r="H31" i="27"/>
  <c r="O31" i="27"/>
  <c r="P30" i="27"/>
  <c r="K30" i="27"/>
  <c r="H30" i="27"/>
  <c r="E30" i="27"/>
  <c r="P29" i="27"/>
  <c r="K29" i="27"/>
  <c r="H29" i="27"/>
  <c r="E29" i="27"/>
  <c r="P28" i="27"/>
  <c r="K28" i="27"/>
  <c r="O28" i="27"/>
  <c r="E28" i="27"/>
  <c r="P27" i="27"/>
  <c r="H27" i="27"/>
  <c r="O27" i="27"/>
  <c r="N26" i="27"/>
  <c r="D26" i="27"/>
  <c r="D70" i="27" s="1"/>
  <c r="P25" i="27"/>
  <c r="P26" i="27" s="1"/>
  <c r="K25" i="27"/>
  <c r="K26" i="27" s="1"/>
  <c r="H25" i="27"/>
  <c r="H26" i="27" s="1"/>
  <c r="C26" i="27"/>
  <c r="N24" i="27"/>
  <c r="D24" i="27"/>
  <c r="P23" i="27"/>
  <c r="K23" i="27"/>
  <c r="H23" i="27"/>
  <c r="E23" i="27"/>
  <c r="P22" i="27"/>
  <c r="K22" i="27"/>
  <c r="H22" i="27"/>
  <c r="E22" i="27"/>
  <c r="P21" i="27"/>
  <c r="K21" i="27"/>
  <c r="H21" i="27"/>
  <c r="O21" i="27"/>
  <c r="P20" i="27"/>
  <c r="K20" i="27"/>
  <c r="H20" i="27"/>
  <c r="E20" i="27"/>
  <c r="P19" i="27"/>
  <c r="K19" i="27"/>
  <c r="H19" i="27"/>
  <c r="E19" i="27"/>
  <c r="P18" i="27"/>
  <c r="K18" i="27"/>
  <c r="H18" i="27"/>
  <c r="E18" i="27"/>
  <c r="P17" i="27"/>
  <c r="K17" i="27"/>
  <c r="H17" i="27"/>
  <c r="O17" i="27"/>
  <c r="P16" i="27"/>
  <c r="K16" i="27"/>
  <c r="H16" i="27"/>
  <c r="O16" i="27"/>
  <c r="P15" i="27"/>
  <c r="K15" i="27"/>
  <c r="O15" i="27"/>
  <c r="E15" i="27"/>
  <c r="P14" i="27"/>
  <c r="K14" i="27"/>
  <c r="H14" i="27"/>
  <c r="E14" i="27"/>
  <c r="P13" i="27"/>
  <c r="K13" i="27"/>
  <c r="H13" i="27"/>
  <c r="O13" i="27"/>
  <c r="P12" i="27"/>
  <c r="K12" i="27"/>
  <c r="H12" i="27"/>
  <c r="O12" i="27"/>
  <c r="P11" i="27"/>
  <c r="K11" i="27"/>
  <c r="E11" i="27"/>
  <c r="J66" i="5"/>
  <c r="K66" i="5"/>
  <c r="N109" i="5"/>
  <c r="N108" i="5"/>
  <c r="M108" i="5"/>
  <c r="L108" i="5"/>
  <c r="N97" i="5"/>
  <c r="M97" i="5"/>
  <c r="M109" i="5" s="1"/>
  <c r="L97" i="5"/>
  <c r="L109" i="5" s="1"/>
  <c r="N42" i="5"/>
  <c r="M42" i="5"/>
  <c r="L42" i="5"/>
  <c r="L70" i="5" s="1"/>
  <c r="N26" i="5"/>
  <c r="M26" i="5"/>
  <c r="L26" i="5"/>
  <c r="N24" i="5"/>
  <c r="M24" i="5"/>
  <c r="L24" i="5"/>
  <c r="Q65" i="27" l="1"/>
  <c r="Q66" i="27" s="1"/>
  <c r="K69" i="27"/>
  <c r="Q73" i="27"/>
  <c r="D109" i="27"/>
  <c r="K97" i="27"/>
  <c r="P102" i="27"/>
  <c r="Q19" i="27"/>
  <c r="Q22" i="27"/>
  <c r="K55" i="27"/>
  <c r="Q57" i="27"/>
  <c r="H69" i="27"/>
  <c r="Q68" i="27"/>
  <c r="N70" i="27"/>
  <c r="P69" i="27"/>
  <c r="Q29" i="27"/>
  <c r="Q52" i="27"/>
  <c r="Q59" i="27"/>
  <c r="Q85" i="27"/>
  <c r="K108" i="27"/>
  <c r="Q53" i="27"/>
  <c r="P60" i="27"/>
  <c r="Q91" i="27"/>
  <c r="P108" i="27"/>
  <c r="Q34" i="27"/>
  <c r="Q46" i="27"/>
  <c r="H55" i="27"/>
  <c r="P64" i="27"/>
  <c r="Q83" i="27"/>
  <c r="P42" i="27"/>
  <c r="P48" i="27"/>
  <c r="Q51" i="27"/>
  <c r="Q54" i="27"/>
  <c r="Q62" i="27"/>
  <c r="P77" i="27"/>
  <c r="P88" i="27"/>
  <c r="P97" i="27"/>
  <c r="P24" i="27"/>
  <c r="Q40" i="27"/>
  <c r="Q18" i="27"/>
  <c r="Q23" i="27"/>
  <c r="Q30" i="27"/>
  <c r="O42" i="27"/>
  <c r="Q14" i="27"/>
  <c r="K24" i="27"/>
  <c r="Q20" i="27"/>
  <c r="Q33" i="27"/>
  <c r="Q38" i="27"/>
  <c r="O14" i="27"/>
  <c r="O18" i="27"/>
  <c r="O22" i="27"/>
  <c r="O25" i="27"/>
  <c r="E12" i="27"/>
  <c r="Q12" i="27" s="1"/>
  <c r="E16" i="27"/>
  <c r="Q16" i="27" s="1"/>
  <c r="O19" i="27"/>
  <c r="O23" i="27"/>
  <c r="H28" i="27"/>
  <c r="O29" i="27"/>
  <c r="O33" i="27"/>
  <c r="H36" i="27"/>
  <c r="Q36" i="27" s="1"/>
  <c r="O37" i="27"/>
  <c r="H43" i="27"/>
  <c r="H48" i="27" s="1"/>
  <c r="H15" i="27"/>
  <c r="Q15" i="27" s="1"/>
  <c r="E17" i="27"/>
  <c r="Q17" i="27" s="1"/>
  <c r="O20" i="27"/>
  <c r="E21" i="27"/>
  <c r="Q21" i="27" s="1"/>
  <c r="E27" i="27"/>
  <c r="K27" i="27"/>
  <c r="K42" i="27" s="1"/>
  <c r="O30" i="27"/>
  <c r="E31" i="27"/>
  <c r="Q31" i="27" s="1"/>
  <c r="O34" i="27"/>
  <c r="E35" i="27"/>
  <c r="Q35" i="27" s="1"/>
  <c r="O38" i="27"/>
  <c r="E39" i="27"/>
  <c r="Q39" i="27" s="1"/>
  <c r="H41" i="27"/>
  <c r="Q41" i="27" s="1"/>
  <c r="Q45" i="27"/>
  <c r="O47" i="27"/>
  <c r="E47" i="27"/>
  <c r="Q47" i="27" s="1"/>
  <c r="E55" i="27"/>
  <c r="O56" i="27"/>
  <c r="E56" i="27"/>
  <c r="Q58" i="27"/>
  <c r="O104" i="27"/>
  <c r="O11" i="27"/>
  <c r="H32" i="27"/>
  <c r="Q32" i="27" s="1"/>
  <c r="O45" i="27"/>
  <c r="O48" i="27"/>
  <c r="H11" i="27"/>
  <c r="H24" i="27" s="1"/>
  <c r="E13" i="27"/>
  <c r="Q13" i="27" s="1"/>
  <c r="E25" i="27"/>
  <c r="K43" i="27"/>
  <c r="K48" i="27" s="1"/>
  <c r="O44" i="27"/>
  <c r="P55" i="27"/>
  <c r="O50" i="27"/>
  <c r="Q63" i="27"/>
  <c r="K88" i="27"/>
  <c r="K109" i="27" s="1"/>
  <c r="Q86" i="27"/>
  <c r="H97" i="27"/>
  <c r="Q90" i="27"/>
  <c r="O40" i="27"/>
  <c r="Q44" i="27"/>
  <c r="Q50" i="27"/>
  <c r="K56" i="27"/>
  <c r="K60" i="27" s="1"/>
  <c r="Q74" i="27"/>
  <c r="Q92" i="27"/>
  <c r="O55" i="27"/>
  <c r="O108" i="27"/>
  <c r="O58" i="27"/>
  <c r="O63" i="27"/>
  <c r="O73" i="27"/>
  <c r="O77" i="27"/>
  <c r="O85" i="27"/>
  <c r="O88" i="27"/>
  <c r="O90" i="27"/>
  <c r="O97" i="27"/>
  <c r="Q98" i="27"/>
  <c r="Q99" i="27" s="1"/>
  <c r="Q100" i="27"/>
  <c r="Q49" i="27"/>
  <c r="E61" i="27"/>
  <c r="K61" i="27"/>
  <c r="K64" i="27" s="1"/>
  <c r="E67" i="27"/>
  <c r="O69" i="27"/>
  <c r="E71" i="27"/>
  <c r="O74" i="27"/>
  <c r="E75" i="27"/>
  <c r="Q75" i="27" s="1"/>
  <c r="E78" i="27"/>
  <c r="O81" i="27"/>
  <c r="E82" i="27"/>
  <c r="Q82" i="27" s="1"/>
  <c r="O86" i="27"/>
  <c r="E87" i="27"/>
  <c r="Q87" i="27" s="1"/>
  <c r="O92" i="27"/>
  <c r="E93" i="27"/>
  <c r="Q93" i="27" s="1"/>
  <c r="E94" i="27"/>
  <c r="Q94" i="27" s="1"/>
  <c r="E95" i="27"/>
  <c r="Q95" i="27" s="1"/>
  <c r="E103" i="27"/>
  <c r="K103" i="27"/>
  <c r="O107" i="27"/>
  <c r="O64" i="27"/>
  <c r="E66" i="27"/>
  <c r="E72" i="27"/>
  <c r="Q72" i="27" s="1"/>
  <c r="E76" i="27"/>
  <c r="Q76" i="27" s="1"/>
  <c r="O78" i="27"/>
  <c r="E79" i="27"/>
  <c r="Q79" i="27" s="1"/>
  <c r="E84" i="27"/>
  <c r="Q84" i="27" s="1"/>
  <c r="E89" i="27"/>
  <c r="E96" i="27"/>
  <c r="Q96" i="27" s="1"/>
  <c r="E101" i="27"/>
  <c r="Q105" i="27"/>
  <c r="H107" i="27"/>
  <c r="H108" i="27" s="1"/>
  <c r="H56" i="27"/>
  <c r="H60" i="27" s="1"/>
  <c r="Q81" i="27"/>
  <c r="K70" i="27" l="1"/>
  <c r="P109" i="27"/>
  <c r="P70" i="27"/>
  <c r="O24" i="27"/>
  <c r="Q88" i="27"/>
  <c r="Q55" i="27"/>
  <c r="H42" i="27"/>
  <c r="H70" i="27" s="1"/>
  <c r="H109" i="27"/>
  <c r="O109" i="27"/>
  <c r="Q101" i="27"/>
  <c r="Q102" i="27" s="1"/>
  <c r="E102" i="27"/>
  <c r="E104" i="27"/>
  <c r="Q103" i="27"/>
  <c r="Q104" i="27" s="1"/>
  <c r="E77" i="27"/>
  <c r="Q71" i="27"/>
  <c r="Q77" i="27" s="1"/>
  <c r="E64" i="27"/>
  <c r="Q61" i="27"/>
  <c r="Q64" i="27" s="1"/>
  <c r="Q107" i="27"/>
  <c r="Q108" i="27" s="1"/>
  <c r="O60" i="27"/>
  <c r="E42" i="27"/>
  <c r="Q27" i="27"/>
  <c r="Q28" i="27"/>
  <c r="E48" i="27"/>
  <c r="E80" i="27"/>
  <c r="Q78" i="27"/>
  <c r="Q80" i="27" s="1"/>
  <c r="E60" i="27"/>
  <c r="Q56" i="27"/>
  <c r="Q60" i="27" s="1"/>
  <c r="E69" i="27"/>
  <c r="Q67" i="27"/>
  <c r="Q69" i="27" s="1"/>
  <c r="E88" i="27"/>
  <c r="E26" i="27"/>
  <c r="Q25" i="27"/>
  <c r="Q26" i="27" s="1"/>
  <c r="O70" i="27"/>
  <c r="Q11" i="27"/>
  <c r="Q24" i="27" s="1"/>
  <c r="Q89" i="27"/>
  <c r="Q97" i="27" s="1"/>
  <c r="E97" i="27"/>
  <c r="E24" i="27"/>
  <c r="Q43" i="27"/>
  <c r="Q48" i="27" s="1"/>
  <c r="O26" i="27"/>
  <c r="E61" i="25"/>
  <c r="E60" i="25"/>
  <c r="Q109" i="27" l="1"/>
  <c r="Q42" i="27"/>
  <c r="Q70" i="27" s="1"/>
  <c r="E70" i="27"/>
  <c r="E109" i="27"/>
  <c r="F111" i="14"/>
  <c r="F83" i="14"/>
  <c r="F59" i="14"/>
  <c r="F55" i="14"/>
  <c r="F36" i="14"/>
  <c r="F35" i="14"/>
  <c r="F31" i="14"/>
  <c r="F30" i="14"/>
  <c r="F29" i="14"/>
  <c r="F19" i="14"/>
  <c r="F17" i="14"/>
  <c r="F16" i="14"/>
  <c r="F14" i="14"/>
  <c r="F13" i="14"/>
  <c r="C71" i="26"/>
  <c r="F112" i="14" s="1"/>
  <c r="D62" i="25"/>
  <c r="D58" i="25"/>
  <c r="C58" i="25"/>
  <c r="E56" i="25"/>
  <c r="C58" i="26" s="1"/>
  <c r="F99" i="14" s="1"/>
  <c r="E55" i="25"/>
  <c r="E58" i="25" s="1"/>
  <c r="C68" i="26"/>
  <c r="C66" i="26"/>
  <c r="C64" i="26"/>
  <c r="E40" i="13"/>
  <c r="E39" i="13"/>
  <c r="E38" i="25"/>
  <c r="E37" i="25"/>
  <c r="E31" i="25"/>
  <c r="C25" i="26" s="1"/>
  <c r="F26" i="14" s="1"/>
  <c r="E20" i="25"/>
  <c r="E7" i="25"/>
  <c r="C6" i="26" s="1"/>
  <c r="F7" i="14" s="1"/>
  <c r="E47" i="25"/>
  <c r="E46" i="25"/>
  <c r="E45" i="25"/>
  <c r="E44" i="25"/>
  <c r="E30" i="25"/>
  <c r="C24" i="26" s="1"/>
  <c r="F25" i="14" s="1"/>
  <c r="E27" i="25"/>
  <c r="E14" i="25"/>
  <c r="C7" i="26" s="1"/>
  <c r="F8" i="14" s="1"/>
  <c r="E17" i="25"/>
  <c r="C17" i="26" s="1"/>
  <c r="F18" i="14" s="1"/>
  <c r="D18" i="25"/>
  <c r="C18" i="25"/>
  <c r="G136" i="12"/>
  <c r="F136" i="12"/>
  <c r="E145" i="12"/>
  <c r="D39" i="11"/>
  <c r="C39" i="11"/>
  <c r="D34" i="11"/>
  <c r="D137" i="11"/>
  <c r="E134" i="11"/>
  <c r="D107" i="11"/>
  <c r="E47" i="13"/>
  <c r="E33" i="13"/>
  <c r="E24" i="13"/>
  <c r="C57" i="26" l="1"/>
  <c r="E36" i="25"/>
  <c r="C27" i="26" s="1"/>
  <c r="F28" i="14" s="1"/>
  <c r="H115" i="12"/>
  <c r="D49" i="12"/>
  <c r="E57" i="12"/>
  <c r="E56" i="12"/>
  <c r="E12" i="12"/>
  <c r="D149" i="13"/>
  <c r="E139" i="13"/>
  <c r="E120" i="13"/>
  <c r="E8" i="13"/>
  <c r="F98" i="14" l="1"/>
  <c r="F81" i="5"/>
  <c r="F82" i="5"/>
  <c r="F83" i="5"/>
  <c r="P107" i="24" l="1"/>
  <c r="P106" i="24"/>
  <c r="P105" i="24"/>
  <c r="P103" i="24"/>
  <c r="P101" i="24"/>
  <c r="P100" i="24"/>
  <c r="P98" i="24"/>
  <c r="P96" i="24"/>
  <c r="P95" i="24"/>
  <c r="P94" i="24"/>
  <c r="P93" i="24"/>
  <c r="P92" i="24"/>
  <c r="P91" i="24"/>
  <c r="P90" i="24"/>
  <c r="P89" i="24"/>
  <c r="P87" i="24"/>
  <c r="P86" i="24"/>
  <c r="P85" i="24"/>
  <c r="P84" i="24"/>
  <c r="P83" i="24"/>
  <c r="P82" i="24"/>
  <c r="P81" i="24"/>
  <c r="P79" i="24"/>
  <c r="P78" i="24"/>
  <c r="P76" i="24"/>
  <c r="P75" i="24"/>
  <c r="P74" i="24"/>
  <c r="P73" i="24"/>
  <c r="P72" i="24"/>
  <c r="P71" i="24"/>
  <c r="P68" i="24"/>
  <c r="P67" i="24"/>
  <c r="P65" i="24"/>
  <c r="P63" i="24"/>
  <c r="P62" i="24"/>
  <c r="P61" i="24"/>
  <c r="P59" i="24"/>
  <c r="P58" i="24"/>
  <c r="P57" i="24"/>
  <c r="P56" i="24"/>
  <c r="P54" i="24"/>
  <c r="P53" i="24"/>
  <c r="P52" i="24"/>
  <c r="P51" i="24"/>
  <c r="P50" i="24"/>
  <c r="P49" i="24"/>
  <c r="P47" i="24"/>
  <c r="P46" i="24"/>
  <c r="P45" i="24"/>
  <c r="P44" i="24"/>
  <c r="P43" i="24"/>
  <c r="P41" i="24"/>
  <c r="P40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5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O100" i="24"/>
  <c r="O52" i="24"/>
  <c r="N70" i="24"/>
  <c r="N42" i="24"/>
  <c r="N26" i="24"/>
  <c r="N24" i="24"/>
  <c r="N108" i="24"/>
  <c r="N109" i="24" s="1"/>
  <c r="M108" i="24"/>
  <c r="M109" i="24" s="1"/>
  <c r="M42" i="24"/>
  <c r="M26" i="24"/>
  <c r="M24" i="24"/>
  <c r="M70" i="24" l="1"/>
  <c r="P24" i="24"/>
  <c r="E59" i="25" l="1"/>
  <c r="C69" i="26" s="1"/>
  <c r="E52" i="25"/>
  <c r="C36" i="26" s="1"/>
  <c r="F37" i="14" s="1"/>
  <c r="E51" i="25"/>
  <c r="E50" i="25"/>
  <c r="E49" i="25"/>
  <c r="C33" i="26" s="1"/>
  <c r="F34" i="14" s="1"/>
  <c r="E48" i="25"/>
  <c r="C32" i="26" s="1"/>
  <c r="F33" i="14" s="1"/>
  <c r="E43" i="25"/>
  <c r="E42" i="25" s="1"/>
  <c r="C31" i="26" s="1"/>
  <c r="F32" i="14" s="1"/>
  <c r="E41" i="25"/>
  <c r="E40" i="25"/>
  <c r="E39" i="25"/>
  <c r="E35" i="25"/>
  <c r="E34" i="25"/>
  <c r="E33" i="25"/>
  <c r="E29" i="25"/>
  <c r="E28" i="25"/>
  <c r="E26" i="25"/>
  <c r="E24" i="25"/>
  <c r="C22" i="26" s="1"/>
  <c r="F23" i="14" s="1"/>
  <c r="E22" i="25"/>
  <c r="E21" i="25"/>
  <c r="E16" i="25"/>
  <c r="E15" i="25" s="1"/>
  <c r="E25" i="25" l="1"/>
  <c r="C23" i="26" s="1"/>
  <c r="F24" i="14" s="1"/>
  <c r="F110" i="14"/>
  <c r="F113" i="14" s="1"/>
  <c r="C72" i="26"/>
  <c r="E18" i="25"/>
  <c r="C11" i="26"/>
  <c r="E32" i="25"/>
  <c r="C26" i="26" s="1"/>
  <c r="E62" i="25"/>
  <c r="E63" i="25" s="1"/>
  <c r="E23" i="25"/>
  <c r="E19" i="25"/>
  <c r="C20" i="26" s="1"/>
  <c r="K100" i="24"/>
  <c r="K98" i="24"/>
  <c r="J88" i="24"/>
  <c r="K52" i="24"/>
  <c r="H106" i="24"/>
  <c r="H105" i="24"/>
  <c r="H100" i="24"/>
  <c r="H98" i="24"/>
  <c r="H99" i="24" s="1"/>
  <c r="H94" i="24"/>
  <c r="H93" i="24"/>
  <c r="H91" i="24"/>
  <c r="H52" i="24"/>
  <c r="E100" i="24"/>
  <c r="E52" i="24"/>
  <c r="J108" i="24"/>
  <c r="G108" i="24"/>
  <c r="D108" i="24"/>
  <c r="C107" i="24"/>
  <c r="I106" i="24"/>
  <c r="K106" i="24" s="1"/>
  <c r="P108" i="24"/>
  <c r="G104" i="24"/>
  <c r="D104" i="24"/>
  <c r="P104" i="24"/>
  <c r="I103" i="24"/>
  <c r="I104" i="24" s="1"/>
  <c r="C103" i="24"/>
  <c r="G102" i="24"/>
  <c r="D102" i="24"/>
  <c r="I101" i="24"/>
  <c r="K101" i="24" s="1"/>
  <c r="F101" i="24"/>
  <c r="F102" i="24" s="1"/>
  <c r="C101" i="24"/>
  <c r="E101" i="24" s="1"/>
  <c r="P102" i="24"/>
  <c r="P99" i="24"/>
  <c r="I99" i="24"/>
  <c r="G99" i="24"/>
  <c r="F99" i="24"/>
  <c r="D99" i="24"/>
  <c r="C98" i="24"/>
  <c r="J97" i="24"/>
  <c r="G97" i="24"/>
  <c r="D97" i="24"/>
  <c r="I95" i="24"/>
  <c r="K95" i="24" s="1"/>
  <c r="C95" i="24"/>
  <c r="I94" i="24"/>
  <c r="I93" i="24"/>
  <c r="K93" i="24" s="1"/>
  <c r="I91" i="24"/>
  <c r="I90" i="24"/>
  <c r="K90" i="24" s="1"/>
  <c r="F90" i="24"/>
  <c r="H90" i="24" s="1"/>
  <c r="P97" i="24"/>
  <c r="I89" i="24"/>
  <c r="K89" i="24" s="1"/>
  <c r="F89" i="24"/>
  <c r="G88" i="24"/>
  <c r="D88" i="24"/>
  <c r="I87" i="24"/>
  <c r="K87" i="24" s="1"/>
  <c r="F87" i="24"/>
  <c r="H87" i="24" s="1"/>
  <c r="I86" i="24"/>
  <c r="K86" i="24" s="1"/>
  <c r="F86" i="24"/>
  <c r="H86" i="24" s="1"/>
  <c r="C86" i="24"/>
  <c r="I85" i="24"/>
  <c r="K85" i="24" s="1"/>
  <c r="I84" i="24"/>
  <c r="K84" i="24" s="1"/>
  <c r="F84" i="24"/>
  <c r="H84" i="24" s="1"/>
  <c r="I83" i="24"/>
  <c r="K83" i="24" s="1"/>
  <c r="F83" i="24"/>
  <c r="I82" i="24"/>
  <c r="K82" i="24" s="1"/>
  <c r="F82" i="24"/>
  <c r="H82" i="24" s="1"/>
  <c r="P88" i="24"/>
  <c r="I81" i="24"/>
  <c r="K81" i="24" s="1"/>
  <c r="F81" i="24"/>
  <c r="G80" i="24"/>
  <c r="D80" i="24"/>
  <c r="P80" i="24"/>
  <c r="I79" i="24"/>
  <c r="K79" i="24" s="1"/>
  <c r="F79" i="24"/>
  <c r="H79" i="24" s="1"/>
  <c r="C79" i="24"/>
  <c r="I78" i="24"/>
  <c r="F78" i="24"/>
  <c r="C78" i="24"/>
  <c r="G77" i="24"/>
  <c r="D77" i="24"/>
  <c r="I75" i="24"/>
  <c r="K75" i="24" s="1"/>
  <c r="C75" i="24"/>
  <c r="I74" i="24"/>
  <c r="K74" i="24" s="1"/>
  <c r="I73" i="24"/>
  <c r="I72" i="24"/>
  <c r="K72" i="24" s="1"/>
  <c r="P77" i="24"/>
  <c r="I71" i="24"/>
  <c r="J69" i="24"/>
  <c r="G69" i="24"/>
  <c r="D69" i="24"/>
  <c r="P69" i="24"/>
  <c r="I68" i="24"/>
  <c r="K68" i="24" s="1"/>
  <c r="I67" i="24"/>
  <c r="J66" i="24"/>
  <c r="G66" i="24"/>
  <c r="D66" i="24"/>
  <c r="P66" i="24"/>
  <c r="I65" i="24"/>
  <c r="K65" i="24" s="1"/>
  <c r="K66" i="24" s="1"/>
  <c r="C65" i="24"/>
  <c r="E65" i="24" s="1"/>
  <c r="J64" i="24"/>
  <c r="G64" i="24"/>
  <c r="D64" i="24"/>
  <c r="I63" i="24"/>
  <c r="K63" i="24" s="1"/>
  <c r="I62" i="24"/>
  <c r="K62" i="24" s="1"/>
  <c r="C62" i="24"/>
  <c r="P64" i="24"/>
  <c r="I61" i="24"/>
  <c r="J60" i="24"/>
  <c r="G60" i="24"/>
  <c r="D60" i="24"/>
  <c r="P60" i="24"/>
  <c r="I57" i="24"/>
  <c r="K57" i="24" s="1"/>
  <c r="I56" i="24"/>
  <c r="J55" i="24"/>
  <c r="G55" i="24"/>
  <c r="D55" i="24"/>
  <c r="I54" i="24"/>
  <c r="K54" i="24" s="1"/>
  <c r="I53" i="24"/>
  <c r="K53" i="24" s="1"/>
  <c r="I51" i="24"/>
  <c r="P55" i="24"/>
  <c r="I50" i="24"/>
  <c r="K50" i="24" s="1"/>
  <c r="C50" i="24"/>
  <c r="I49" i="24"/>
  <c r="K49" i="24" s="1"/>
  <c r="J48" i="24"/>
  <c r="G48" i="24"/>
  <c r="D48" i="24"/>
  <c r="I47" i="24"/>
  <c r="K47" i="24" s="1"/>
  <c r="I46" i="24"/>
  <c r="C46" i="24"/>
  <c r="I45" i="24"/>
  <c r="K45" i="24" s="1"/>
  <c r="C45" i="24"/>
  <c r="E45" i="24" s="1"/>
  <c r="I44" i="24"/>
  <c r="C44" i="24"/>
  <c r="P48" i="24"/>
  <c r="I43" i="24"/>
  <c r="K43" i="24" s="1"/>
  <c r="C43" i="24"/>
  <c r="J42" i="24"/>
  <c r="G42" i="24"/>
  <c r="D42" i="24"/>
  <c r="I40" i="24"/>
  <c r="K40" i="24" s="1"/>
  <c r="C40" i="24"/>
  <c r="I39" i="24"/>
  <c r="I35" i="24"/>
  <c r="K35" i="24" s="1"/>
  <c r="I34" i="24"/>
  <c r="K34" i="24" s="1"/>
  <c r="I33" i="24"/>
  <c r="P42" i="24"/>
  <c r="J26" i="24"/>
  <c r="G26" i="24"/>
  <c r="D26" i="24"/>
  <c r="P26" i="24"/>
  <c r="J24" i="24"/>
  <c r="G24" i="24"/>
  <c r="D24" i="24"/>
  <c r="I23" i="24"/>
  <c r="I22" i="24"/>
  <c r="K22" i="24" s="1"/>
  <c r="I21" i="24"/>
  <c r="I20" i="24"/>
  <c r="K20" i="24" s="1"/>
  <c r="I17" i="24"/>
  <c r="C17" i="24"/>
  <c r="C14" i="24"/>
  <c r="C13" i="24"/>
  <c r="G70" i="24" l="1"/>
  <c r="O86" i="24"/>
  <c r="H101" i="24"/>
  <c r="H102" i="24" s="1"/>
  <c r="Q100" i="24"/>
  <c r="J70" i="24"/>
  <c r="F12" i="14"/>
  <c r="C37" i="26"/>
  <c r="F27" i="14"/>
  <c r="F38" i="14" s="1"/>
  <c r="C21" i="26"/>
  <c r="F21" i="14"/>
  <c r="F22" i="14" s="1"/>
  <c r="E53" i="25"/>
  <c r="E54" i="25" s="1"/>
  <c r="E86" i="24"/>
  <c r="Q86" i="24" s="1"/>
  <c r="E50" i="24"/>
  <c r="K78" i="24"/>
  <c r="I80" i="24"/>
  <c r="E14" i="24"/>
  <c r="E44" i="24"/>
  <c r="K88" i="24"/>
  <c r="E62" i="24"/>
  <c r="E75" i="24"/>
  <c r="E79" i="24"/>
  <c r="Q79" i="24" s="1"/>
  <c r="O79" i="24"/>
  <c r="G109" i="24"/>
  <c r="E107" i="24"/>
  <c r="E13" i="24"/>
  <c r="E17" i="24"/>
  <c r="E78" i="24"/>
  <c r="O78" i="24"/>
  <c r="J109" i="24"/>
  <c r="Q52" i="24"/>
  <c r="E95" i="24"/>
  <c r="D70" i="24"/>
  <c r="I48" i="24"/>
  <c r="E46" i="24"/>
  <c r="O98" i="24"/>
  <c r="O99" i="24" s="1"/>
  <c r="O101" i="24"/>
  <c r="K103" i="24"/>
  <c r="I64" i="24"/>
  <c r="K61" i="24"/>
  <c r="K64" i="24" s="1"/>
  <c r="E66" i="24"/>
  <c r="E102" i="24"/>
  <c r="K44" i="24"/>
  <c r="E43" i="24"/>
  <c r="I102" i="24"/>
  <c r="I55" i="24"/>
  <c r="E40" i="24"/>
  <c r="K17" i="24"/>
  <c r="K71" i="24"/>
  <c r="K46" i="24"/>
  <c r="F80" i="24"/>
  <c r="H78" i="24"/>
  <c r="H80" i="24" s="1"/>
  <c r="K33" i="24"/>
  <c r="K23" i="24"/>
  <c r="K21" i="24"/>
  <c r="K39" i="24"/>
  <c r="I66" i="24"/>
  <c r="E103" i="24"/>
  <c r="H83" i="24"/>
  <c r="Q83" i="24" s="1"/>
  <c r="E98" i="24"/>
  <c r="H89" i="24"/>
  <c r="K51" i="24"/>
  <c r="K55" i="24" s="1"/>
  <c r="K56" i="24"/>
  <c r="K67" i="24"/>
  <c r="K69" i="24" s="1"/>
  <c r="K73" i="24"/>
  <c r="K94" i="24"/>
  <c r="C80" i="24"/>
  <c r="I88" i="24"/>
  <c r="H81" i="24"/>
  <c r="K91" i="24"/>
  <c r="D109" i="24"/>
  <c r="P109" i="24"/>
  <c r="P70" i="24"/>
  <c r="I69" i="24"/>
  <c r="C99" i="24"/>
  <c r="Q101" i="24" l="1"/>
  <c r="Q102" i="24" s="1"/>
  <c r="E80" i="24"/>
  <c r="E99" i="24"/>
  <c r="Q98" i="24"/>
  <c r="Q99" i="24" s="1"/>
  <c r="Q78" i="24"/>
  <c r="Q80" i="24" s="1"/>
  <c r="E104" i="24"/>
  <c r="K48" i="24"/>
  <c r="K108" i="5" l="1"/>
  <c r="J108" i="5"/>
  <c r="K97" i="5"/>
  <c r="J97" i="5"/>
  <c r="D60" i="5"/>
  <c r="P107" i="5"/>
  <c r="P106" i="5"/>
  <c r="P105" i="5"/>
  <c r="P103" i="5"/>
  <c r="P104" i="5" s="1"/>
  <c r="P101" i="5"/>
  <c r="P100" i="5"/>
  <c r="P98" i="5"/>
  <c r="P99" i="5" s="1"/>
  <c r="P96" i="5"/>
  <c r="P95" i="5"/>
  <c r="P94" i="5"/>
  <c r="P93" i="5"/>
  <c r="P92" i="5"/>
  <c r="P91" i="5"/>
  <c r="P90" i="5"/>
  <c r="P89" i="5"/>
  <c r="P87" i="5"/>
  <c r="P86" i="5"/>
  <c r="P85" i="5"/>
  <c r="P84" i="5"/>
  <c r="P83" i="5"/>
  <c r="P82" i="5"/>
  <c r="P81" i="5"/>
  <c r="P79" i="5"/>
  <c r="P78" i="5"/>
  <c r="P76" i="5"/>
  <c r="P75" i="5"/>
  <c r="P74" i="5"/>
  <c r="P73" i="5"/>
  <c r="P72" i="5"/>
  <c r="P71" i="5"/>
  <c r="P68" i="5"/>
  <c r="P67" i="5"/>
  <c r="P65" i="5"/>
  <c r="P66" i="5" s="1"/>
  <c r="P63" i="5"/>
  <c r="P62" i="5"/>
  <c r="P61" i="5"/>
  <c r="P59" i="5"/>
  <c r="P58" i="5"/>
  <c r="P57" i="5"/>
  <c r="P56" i="5"/>
  <c r="P54" i="5"/>
  <c r="P53" i="5"/>
  <c r="P52" i="5"/>
  <c r="P51" i="5"/>
  <c r="P50" i="5"/>
  <c r="P49" i="5"/>
  <c r="P47" i="5"/>
  <c r="P46" i="5"/>
  <c r="P45" i="5"/>
  <c r="P44" i="5"/>
  <c r="P43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5" i="5"/>
  <c r="P26" i="5" s="1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J69" i="5"/>
  <c r="J64" i="5"/>
  <c r="J60" i="5"/>
  <c r="J55" i="5"/>
  <c r="J48" i="5"/>
  <c r="J42" i="5"/>
  <c r="J26" i="5"/>
  <c r="J24" i="5"/>
  <c r="G108" i="5"/>
  <c r="G104" i="5"/>
  <c r="G102" i="5"/>
  <c r="G99" i="5"/>
  <c r="G97" i="5"/>
  <c r="G88" i="5"/>
  <c r="G80" i="5"/>
  <c r="G77" i="5"/>
  <c r="G69" i="5"/>
  <c r="G66" i="5"/>
  <c r="G64" i="5"/>
  <c r="G60" i="5"/>
  <c r="G55" i="5"/>
  <c r="G48" i="5"/>
  <c r="G42" i="5"/>
  <c r="G26" i="5"/>
  <c r="G24" i="5"/>
  <c r="D108" i="5"/>
  <c r="D104" i="5"/>
  <c r="D102" i="5"/>
  <c r="D99" i="5"/>
  <c r="D97" i="5"/>
  <c r="D88" i="5"/>
  <c r="D80" i="5"/>
  <c r="D77" i="5"/>
  <c r="D69" i="5"/>
  <c r="D66" i="5"/>
  <c r="D64" i="5"/>
  <c r="D55" i="5"/>
  <c r="D48" i="5"/>
  <c r="D42" i="5"/>
  <c r="D26" i="5"/>
  <c r="D24" i="5"/>
  <c r="J109" i="5" l="1"/>
  <c r="P102" i="5"/>
  <c r="G109" i="5"/>
  <c r="P64" i="5"/>
  <c r="P24" i="5"/>
  <c r="P69" i="5"/>
  <c r="K109" i="5"/>
  <c r="P48" i="5"/>
  <c r="P80" i="5"/>
  <c r="P108" i="5"/>
  <c r="G70" i="5"/>
  <c r="P88" i="5"/>
  <c r="P97" i="5"/>
  <c r="J70" i="5"/>
  <c r="D109" i="5"/>
  <c r="P77" i="5"/>
  <c r="P60" i="5"/>
  <c r="P55" i="5"/>
  <c r="D70" i="5"/>
  <c r="P42" i="5"/>
  <c r="P70" i="5" l="1"/>
  <c r="P109" i="5"/>
  <c r="E68" i="23"/>
  <c r="E67" i="23"/>
  <c r="E62" i="23"/>
  <c r="E61" i="23"/>
  <c r="E60" i="23"/>
  <c r="E59" i="23"/>
  <c r="E58" i="23"/>
  <c r="E57" i="23"/>
  <c r="E55" i="23"/>
  <c r="E54" i="23"/>
  <c r="E52" i="23"/>
  <c r="E51" i="23"/>
  <c r="E50" i="23"/>
  <c r="E49" i="23"/>
  <c r="E48" i="23"/>
  <c r="E47" i="23"/>
  <c r="E46" i="23"/>
  <c r="E44" i="23"/>
  <c r="E43" i="23"/>
  <c r="E42" i="23"/>
  <c r="E40" i="23"/>
  <c r="E39" i="23"/>
  <c r="E38" i="23"/>
  <c r="E36" i="23"/>
  <c r="E34" i="23"/>
  <c r="E33" i="23"/>
  <c r="E32" i="23"/>
  <c r="E29" i="23"/>
  <c r="E28" i="23"/>
  <c r="E27" i="23"/>
  <c r="E26" i="23"/>
  <c r="E25" i="23"/>
  <c r="E24" i="23"/>
  <c r="E23" i="23"/>
  <c r="E21" i="23"/>
  <c r="E20" i="23"/>
  <c r="E19" i="23"/>
  <c r="E17" i="23"/>
  <c r="E16" i="23"/>
  <c r="E15" i="23"/>
  <c r="E14" i="23"/>
  <c r="E13" i="23"/>
  <c r="E12" i="23"/>
  <c r="E11" i="23"/>
  <c r="E10" i="23"/>
  <c r="E9" i="23" l="1"/>
  <c r="E41" i="23"/>
  <c r="E45" i="23"/>
  <c r="E22" i="23"/>
  <c r="E30" i="23" s="1"/>
  <c r="E53" i="23"/>
  <c r="E66" i="23"/>
  <c r="E31" i="23"/>
  <c r="E35" i="23" s="1"/>
  <c r="E71" i="23"/>
  <c r="E37" i="23"/>
  <c r="E72" i="23" l="1"/>
  <c r="E63" i="23"/>
  <c r="E64" i="23" l="1"/>
  <c r="E73" i="23" s="1"/>
  <c r="E108" i="22"/>
  <c r="E107" i="22"/>
  <c r="E105" i="22"/>
  <c r="E104" i="22"/>
  <c r="E103" i="22"/>
  <c r="E102" i="22"/>
  <c r="E101" i="22"/>
  <c r="E99" i="22"/>
  <c r="E98" i="22"/>
  <c r="E97" i="22"/>
  <c r="E96" i="22"/>
  <c r="E95" i="22"/>
  <c r="E94" i="22"/>
  <c r="E93" i="22"/>
  <c r="E92" i="22"/>
  <c r="E77" i="22"/>
  <c r="E74" i="22"/>
  <c r="E73" i="22"/>
  <c r="E72" i="22"/>
  <c r="E70" i="22"/>
  <c r="E69" i="22"/>
  <c r="E68" i="22"/>
  <c r="E67" i="22"/>
  <c r="E66" i="22"/>
  <c r="E65" i="22"/>
  <c r="E63" i="22"/>
  <c r="E62" i="22"/>
  <c r="E61" i="22"/>
  <c r="E60" i="22"/>
  <c r="E59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1" i="22"/>
  <c r="E40" i="22"/>
  <c r="E39" i="22"/>
  <c r="E37" i="22"/>
  <c r="E35" i="22"/>
  <c r="E34" i="22"/>
  <c r="E33" i="22"/>
  <c r="E30" i="22"/>
  <c r="E29" i="22"/>
  <c r="E28" i="22"/>
  <c r="E27" i="22"/>
  <c r="E26" i="22"/>
  <c r="E25" i="22"/>
  <c r="E24" i="22"/>
  <c r="E22" i="22"/>
  <c r="E21" i="22"/>
  <c r="E20" i="22"/>
  <c r="E18" i="22"/>
  <c r="E17" i="22"/>
  <c r="E16" i="22"/>
  <c r="E15" i="22"/>
  <c r="E14" i="22"/>
  <c r="E13" i="22"/>
  <c r="E12" i="22"/>
  <c r="E11" i="22"/>
  <c r="E10" i="22"/>
  <c r="E19" i="22" l="1"/>
  <c r="E32" i="22"/>
  <c r="E23" i="22"/>
  <c r="E110" i="22"/>
  <c r="E42" i="22"/>
  <c r="E78" i="22"/>
  <c r="E100" i="22"/>
  <c r="E9" i="22"/>
  <c r="E36" i="22"/>
  <c r="E38" i="22"/>
  <c r="E58" i="22"/>
  <c r="E106" i="22"/>
  <c r="E31" i="22" l="1"/>
  <c r="E111" i="22"/>
  <c r="E71" i="22"/>
  <c r="E79" i="22" s="1"/>
  <c r="K69" i="5" l="1"/>
  <c r="K64" i="5"/>
  <c r="K60" i="5"/>
  <c r="K55" i="5"/>
  <c r="K48" i="5"/>
  <c r="K42" i="5"/>
  <c r="K26" i="5"/>
  <c r="K24" i="5"/>
  <c r="H108" i="5"/>
  <c r="H104" i="5"/>
  <c r="H102" i="5"/>
  <c r="H99" i="5"/>
  <c r="H97" i="5"/>
  <c r="H88" i="5"/>
  <c r="H80" i="5"/>
  <c r="H77" i="5"/>
  <c r="H69" i="5"/>
  <c r="H66" i="5"/>
  <c r="H64" i="5"/>
  <c r="H60" i="5"/>
  <c r="H55" i="5"/>
  <c r="H48" i="5"/>
  <c r="H42" i="5"/>
  <c r="H26" i="5"/>
  <c r="H24" i="5"/>
  <c r="Q107" i="5"/>
  <c r="Q106" i="5"/>
  <c r="Q105" i="5"/>
  <c r="Q103" i="5"/>
  <c r="Q104" i="5" s="1"/>
  <c r="Q101" i="5"/>
  <c r="Q100" i="5"/>
  <c r="Q98" i="5"/>
  <c r="Q99" i="5" s="1"/>
  <c r="Q96" i="5"/>
  <c r="Q95" i="5"/>
  <c r="Q94" i="5"/>
  <c r="Q93" i="5"/>
  <c r="Q92" i="5"/>
  <c r="Q91" i="5"/>
  <c r="Q90" i="5"/>
  <c r="Q89" i="5"/>
  <c r="Q87" i="5"/>
  <c r="Q86" i="5"/>
  <c r="Q85" i="5"/>
  <c r="Q84" i="5"/>
  <c r="Q83" i="5"/>
  <c r="Q82" i="5"/>
  <c r="Q81" i="5"/>
  <c r="Q79" i="5"/>
  <c r="Q78" i="5"/>
  <c r="Q76" i="5"/>
  <c r="Q75" i="5"/>
  <c r="Q74" i="5"/>
  <c r="Q73" i="5"/>
  <c r="Q72" i="5"/>
  <c r="Q71" i="5"/>
  <c r="Q68" i="5"/>
  <c r="Q67" i="5"/>
  <c r="Q65" i="5"/>
  <c r="Q66" i="5" s="1"/>
  <c r="Q63" i="5"/>
  <c r="Q62" i="5"/>
  <c r="Q61" i="5"/>
  <c r="Q59" i="5"/>
  <c r="Q58" i="5"/>
  <c r="Q57" i="5"/>
  <c r="Q56" i="5"/>
  <c r="Q54" i="5"/>
  <c r="Q53" i="5"/>
  <c r="Q52" i="5"/>
  <c r="Q51" i="5"/>
  <c r="Q50" i="5"/>
  <c r="Q49" i="5"/>
  <c r="Q47" i="5"/>
  <c r="Q46" i="5"/>
  <c r="Q45" i="5"/>
  <c r="Q44" i="5"/>
  <c r="Q43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5" i="5"/>
  <c r="Q26" i="5" s="1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E108" i="5"/>
  <c r="E104" i="5"/>
  <c r="E102" i="5"/>
  <c r="E99" i="5"/>
  <c r="E97" i="5"/>
  <c r="E88" i="5"/>
  <c r="E80" i="5"/>
  <c r="E77" i="5"/>
  <c r="E69" i="5"/>
  <c r="E66" i="5"/>
  <c r="E64" i="5"/>
  <c r="E60" i="5"/>
  <c r="E55" i="5"/>
  <c r="E48" i="5"/>
  <c r="E42" i="5"/>
  <c r="E26" i="5"/>
  <c r="E24" i="5"/>
  <c r="C107" i="5"/>
  <c r="I106" i="5"/>
  <c r="I103" i="5"/>
  <c r="I104" i="5" s="1"/>
  <c r="C103" i="5"/>
  <c r="I101" i="5"/>
  <c r="I102" i="5" s="1"/>
  <c r="F101" i="5"/>
  <c r="F102" i="5" s="1"/>
  <c r="C101" i="5"/>
  <c r="I99" i="5"/>
  <c r="F99" i="5"/>
  <c r="C98" i="5"/>
  <c r="C99" i="5" s="1"/>
  <c r="I95" i="5"/>
  <c r="C95" i="5"/>
  <c r="I94" i="5"/>
  <c r="I93" i="5"/>
  <c r="I91" i="5"/>
  <c r="I90" i="5"/>
  <c r="F90" i="5"/>
  <c r="I89" i="5"/>
  <c r="F89" i="5"/>
  <c r="I87" i="5"/>
  <c r="F87" i="5"/>
  <c r="I86" i="5"/>
  <c r="F86" i="5"/>
  <c r="C86" i="5"/>
  <c r="I85" i="5"/>
  <c r="I84" i="5"/>
  <c r="F84" i="5"/>
  <c r="I83" i="5"/>
  <c r="I82" i="5"/>
  <c r="I81" i="5"/>
  <c r="I79" i="5"/>
  <c r="F79" i="5"/>
  <c r="C79" i="5"/>
  <c r="I78" i="5"/>
  <c r="F78" i="5"/>
  <c r="C78" i="5"/>
  <c r="I75" i="5"/>
  <c r="C75" i="5"/>
  <c r="I74" i="5"/>
  <c r="I73" i="5"/>
  <c r="I72" i="5"/>
  <c r="I71" i="5"/>
  <c r="I68" i="5"/>
  <c r="I67" i="5"/>
  <c r="I65" i="5"/>
  <c r="I66" i="5" s="1"/>
  <c r="C65" i="5"/>
  <c r="I63" i="5"/>
  <c r="I62" i="5"/>
  <c r="C62" i="5"/>
  <c r="I61" i="5"/>
  <c r="I57" i="5"/>
  <c r="I56" i="5"/>
  <c r="I54" i="5"/>
  <c r="I53" i="5"/>
  <c r="I51" i="5"/>
  <c r="I50" i="5"/>
  <c r="C50" i="5"/>
  <c r="I49" i="5"/>
  <c r="I47" i="5"/>
  <c r="I46" i="5"/>
  <c r="C46" i="5"/>
  <c r="I45" i="5"/>
  <c r="C45" i="5"/>
  <c r="I44" i="5"/>
  <c r="C44" i="5"/>
  <c r="I43" i="5"/>
  <c r="C43" i="5"/>
  <c r="I40" i="5"/>
  <c r="C40" i="5"/>
  <c r="I39" i="5"/>
  <c r="I35" i="5"/>
  <c r="I34" i="5"/>
  <c r="I33" i="5"/>
  <c r="I23" i="5"/>
  <c r="I22" i="5"/>
  <c r="I21" i="5"/>
  <c r="I20" i="5"/>
  <c r="I17" i="5"/>
  <c r="C17" i="5"/>
  <c r="C14" i="5"/>
  <c r="C13" i="5"/>
  <c r="Q80" i="5" l="1"/>
  <c r="Q69" i="5"/>
  <c r="Q64" i="5"/>
  <c r="Q48" i="5"/>
  <c r="K70" i="5"/>
  <c r="H109" i="5"/>
  <c r="Q60" i="5"/>
  <c r="H70" i="5"/>
  <c r="Q108" i="5"/>
  <c r="Q102" i="5"/>
  <c r="Q97" i="5"/>
  <c r="Q88" i="5"/>
  <c r="Q77" i="5"/>
  <c r="E109" i="5"/>
  <c r="Q55" i="5"/>
  <c r="E70" i="5"/>
  <c r="Q42" i="5"/>
  <c r="Q24" i="5"/>
  <c r="I80" i="5"/>
  <c r="C80" i="5"/>
  <c r="I64" i="5"/>
  <c r="F80" i="5"/>
  <c r="O101" i="5"/>
  <c r="O86" i="5"/>
  <c r="I69" i="5"/>
  <c r="O98" i="5"/>
  <c r="O99" i="5" s="1"/>
  <c r="I48" i="5"/>
  <c r="I55" i="5"/>
  <c r="I88" i="5"/>
  <c r="Q70" i="5" l="1"/>
  <c r="Q109" i="5"/>
  <c r="B14" i="16" l="1"/>
  <c r="B19" i="18"/>
  <c r="M29" i="18" l="1"/>
  <c r="L29" i="18"/>
  <c r="K29" i="18"/>
  <c r="J29" i="18"/>
  <c r="I29" i="18"/>
  <c r="H29" i="18"/>
  <c r="G29" i="18"/>
  <c r="F29" i="18"/>
  <c r="E29" i="18"/>
  <c r="D29" i="18"/>
  <c r="C29" i="18"/>
  <c r="B29" i="18"/>
  <c r="C9" i="18" s="1"/>
  <c r="C19" i="18" s="1"/>
  <c r="N28" i="18"/>
  <c r="N26" i="18"/>
  <c r="N25" i="18"/>
  <c r="N24" i="18"/>
  <c r="N23" i="18"/>
  <c r="N22" i="18"/>
  <c r="N21" i="18"/>
  <c r="N20" i="18"/>
  <c r="N18" i="18"/>
  <c r="N17" i="18"/>
  <c r="N16" i="18"/>
  <c r="N15" i="18"/>
  <c r="N14" i="18"/>
  <c r="N13" i="18"/>
  <c r="N12" i="18"/>
  <c r="N11" i="18"/>
  <c r="N10" i="18"/>
  <c r="M18" i="17"/>
  <c r="M27" i="17" s="1"/>
  <c r="L18" i="17"/>
  <c r="L27" i="17" s="1"/>
  <c r="K18" i="17"/>
  <c r="K27" i="17" s="1"/>
  <c r="J18" i="17"/>
  <c r="J27" i="17" s="1"/>
  <c r="I18" i="17"/>
  <c r="I27" i="17" s="1"/>
  <c r="H18" i="17"/>
  <c r="H27" i="17" s="1"/>
  <c r="H28" i="17" s="1"/>
  <c r="G18" i="17"/>
  <c r="G27" i="17" s="1"/>
  <c r="G28" i="17" s="1"/>
  <c r="F18" i="17"/>
  <c r="F27" i="17" s="1"/>
  <c r="E18" i="17"/>
  <c r="E27" i="17" s="1"/>
  <c r="D18" i="17"/>
  <c r="D27" i="17" s="1"/>
  <c r="D28" i="17" s="1"/>
  <c r="C18" i="17"/>
  <c r="C27" i="17" s="1"/>
  <c r="C28" i="17" s="1"/>
  <c r="B18" i="17"/>
  <c r="B27" i="17" s="1"/>
  <c r="M28" i="17"/>
  <c r="L28" i="17"/>
  <c r="K28" i="17"/>
  <c r="J28" i="17"/>
  <c r="I28" i="17"/>
  <c r="F28" i="17"/>
  <c r="E28" i="17"/>
  <c r="N23" i="17"/>
  <c r="N25" i="17"/>
  <c r="N24" i="17"/>
  <c r="N22" i="17"/>
  <c r="N21" i="17"/>
  <c r="N20" i="17"/>
  <c r="N19" i="17"/>
  <c r="N17" i="17"/>
  <c r="N16" i="17"/>
  <c r="N15" i="17"/>
  <c r="N14" i="17"/>
  <c r="N13" i="17"/>
  <c r="N12" i="17"/>
  <c r="N11" i="17"/>
  <c r="N10" i="17"/>
  <c r="N9" i="17"/>
  <c r="D9" i="18" l="1"/>
  <c r="D19" i="18" s="1"/>
  <c r="E9" i="18" s="1"/>
  <c r="E19" i="18" s="1"/>
  <c r="F9" i="18" s="1"/>
  <c r="F19" i="18" s="1"/>
  <c r="G9" i="18" s="1"/>
  <c r="G19" i="18" s="1"/>
  <c r="H9" i="18" s="1"/>
  <c r="H19" i="18" s="1"/>
  <c r="I9" i="18" s="1"/>
  <c r="I19" i="18" s="1"/>
  <c r="J9" i="18" s="1"/>
  <c r="J19" i="18" s="1"/>
  <c r="K9" i="18" s="1"/>
  <c r="K19" i="18" s="1"/>
  <c r="L9" i="18" s="1"/>
  <c r="L19" i="18" s="1"/>
  <c r="M9" i="18" s="1"/>
  <c r="M19" i="18" s="1"/>
  <c r="N19" i="18"/>
  <c r="N29" i="18"/>
  <c r="N18" i="17"/>
  <c r="E13" i="13"/>
  <c r="E72" i="13" l="1"/>
  <c r="E156" i="13"/>
  <c r="E111" i="14" l="1"/>
  <c r="E101" i="14"/>
  <c r="E100" i="14"/>
  <c r="E99" i="14"/>
  <c r="E97" i="14"/>
  <c r="E96" i="14"/>
  <c r="E95" i="14"/>
  <c r="E81" i="14"/>
  <c r="E80" i="14"/>
  <c r="E79" i="14"/>
  <c r="E78" i="14"/>
  <c r="E59" i="14"/>
  <c r="E58" i="14"/>
  <c r="E57" i="14"/>
  <c r="E56" i="14"/>
  <c r="E52" i="14"/>
  <c r="E51" i="14"/>
  <c r="E36" i="14"/>
  <c r="E35" i="14"/>
  <c r="E31" i="14"/>
  <c r="E30" i="14"/>
  <c r="E29" i="14"/>
  <c r="E19" i="14"/>
  <c r="E18" i="14"/>
  <c r="E17" i="14"/>
  <c r="E16" i="14"/>
  <c r="E13" i="14"/>
  <c r="C112" i="14"/>
  <c r="C108" i="14"/>
  <c r="G108" i="14" s="1"/>
  <c r="C106" i="14"/>
  <c r="G106" i="14" s="1"/>
  <c r="C104" i="14"/>
  <c r="G104" i="14" s="1"/>
  <c r="C101" i="14"/>
  <c r="C92" i="14"/>
  <c r="G92" i="14" s="1"/>
  <c r="C86" i="14"/>
  <c r="G86" i="14" s="1"/>
  <c r="C85" i="14"/>
  <c r="G85" i="14" s="1"/>
  <c r="C84" i="14"/>
  <c r="G84" i="14" s="1"/>
  <c r="C81" i="14"/>
  <c r="C60" i="14"/>
  <c r="C57" i="14"/>
  <c r="C46" i="14"/>
  <c r="G46" i="14" s="1"/>
  <c r="C42" i="14"/>
  <c r="G42" i="14" s="1"/>
  <c r="C41" i="14"/>
  <c r="G41" i="14" s="1"/>
  <c r="C40" i="14"/>
  <c r="G40" i="14" s="1"/>
  <c r="C39" i="14"/>
  <c r="G39" i="14" s="1"/>
  <c r="C36" i="14"/>
  <c r="C10" i="14"/>
  <c r="C9" i="14"/>
  <c r="D101" i="14"/>
  <c r="D99" i="14"/>
  <c r="D98" i="14"/>
  <c r="D97" i="14"/>
  <c r="D96" i="14"/>
  <c r="D95" i="14"/>
  <c r="G101" i="14" l="1"/>
  <c r="E100" i="13"/>
  <c r="E99" i="13"/>
  <c r="C70" i="6" l="1"/>
  <c r="C48" i="6"/>
  <c r="C47" i="6"/>
  <c r="C45" i="6"/>
  <c r="C53" i="24" l="1"/>
  <c r="C53" i="5"/>
  <c r="C73" i="24"/>
  <c r="C73" i="5"/>
  <c r="C49" i="24"/>
  <c r="C49" i="5"/>
  <c r="C51" i="24"/>
  <c r="C51" i="5"/>
  <c r="C47" i="14"/>
  <c r="G47" i="14" s="1"/>
  <c r="C48" i="14"/>
  <c r="G48" i="14" s="1"/>
  <c r="C79" i="14"/>
  <c r="C45" i="14"/>
  <c r="G45" i="14" s="1"/>
  <c r="E136" i="11"/>
  <c r="E101" i="13"/>
  <c r="E98" i="13"/>
  <c r="E97" i="13"/>
  <c r="E96" i="13"/>
  <c r="E94" i="13"/>
  <c r="E93" i="13"/>
  <c r="E92" i="13"/>
  <c r="E38" i="13"/>
  <c r="D159" i="13"/>
  <c r="C35" i="13"/>
  <c r="D113" i="13"/>
  <c r="D111" i="13"/>
  <c r="D84" i="13"/>
  <c r="D35" i="13"/>
  <c r="D136" i="13"/>
  <c r="E91" i="13" l="1"/>
  <c r="C52" i="6"/>
  <c r="C52" i="14" s="1"/>
  <c r="E49" i="24"/>
  <c r="E51" i="24"/>
  <c r="E73" i="24"/>
  <c r="E53" i="24"/>
  <c r="E95" i="13"/>
  <c r="D103" i="13"/>
  <c r="D160" i="13"/>
  <c r="C57" i="24" l="1"/>
  <c r="C57" i="5"/>
  <c r="C53" i="6"/>
  <c r="E71" i="13"/>
  <c r="E70" i="13"/>
  <c r="E69" i="13"/>
  <c r="E68" i="13"/>
  <c r="E66" i="13"/>
  <c r="E67" i="13"/>
  <c r="E58" i="13"/>
  <c r="E57" i="13"/>
  <c r="E56" i="13"/>
  <c r="E53" i="13"/>
  <c r="E52" i="13"/>
  <c r="E45" i="13"/>
  <c r="E44" i="13"/>
  <c r="E43" i="13"/>
  <c r="D30" i="13"/>
  <c r="E21" i="13"/>
  <c r="C159" i="13"/>
  <c r="E157" i="13"/>
  <c r="C101" i="6"/>
  <c r="C155" i="13"/>
  <c r="E155" i="13" s="1"/>
  <c r="E154" i="13"/>
  <c r="C153" i="13"/>
  <c r="E153" i="13" s="1"/>
  <c r="E152" i="13"/>
  <c r="C151" i="13"/>
  <c r="E151" i="13" s="1"/>
  <c r="E150" i="13"/>
  <c r="C149" i="13"/>
  <c r="E148" i="13"/>
  <c r="E147" i="13"/>
  <c r="E146" i="13"/>
  <c r="E145" i="13"/>
  <c r="E138" i="13"/>
  <c r="E137" i="13"/>
  <c r="C136" i="13"/>
  <c r="E136" i="13" s="1"/>
  <c r="E135" i="13"/>
  <c r="E134" i="13"/>
  <c r="E133" i="13"/>
  <c r="E132" i="13"/>
  <c r="E131" i="13"/>
  <c r="E130" i="13"/>
  <c r="E129" i="13"/>
  <c r="E128" i="13"/>
  <c r="E127" i="13"/>
  <c r="E126" i="13"/>
  <c r="C125" i="13"/>
  <c r="E122" i="13"/>
  <c r="E121" i="13"/>
  <c r="E119" i="13"/>
  <c r="E118" i="13"/>
  <c r="C116" i="13"/>
  <c r="E114" i="13"/>
  <c r="C113" i="13"/>
  <c r="E113" i="13" s="1"/>
  <c r="E112" i="13"/>
  <c r="E111" i="13"/>
  <c r="E110" i="13"/>
  <c r="E109" i="13"/>
  <c r="C103" i="13"/>
  <c r="E102" i="13"/>
  <c r="C90" i="13"/>
  <c r="E89" i="13"/>
  <c r="C84" i="13"/>
  <c r="E84" i="13" s="1"/>
  <c r="E82" i="13"/>
  <c r="E81" i="13"/>
  <c r="E80" i="13"/>
  <c r="C78" i="13"/>
  <c r="E77" i="13"/>
  <c r="E76" i="13"/>
  <c r="E75" i="13"/>
  <c r="E74" i="13"/>
  <c r="E73" i="13"/>
  <c r="E65" i="13"/>
  <c r="E64" i="13"/>
  <c r="E63" i="13"/>
  <c r="E62" i="13"/>
  <c r="E61" i="13"/>
  <c r="E59" i="13"/>
  <c r="E54" i="13"/>
  <c r="E50" i="13"/>
  <c r="E49" i="13"/>
  <c r="E48" i="13"/>
  <c r="E46" i="13"/>
  <c r="E42" i="13"/>
  <c r="E36" i="13"/>
  <c r="E34" i="13"/>
  <c r="E32" i="13"/>
  <c r="C30" i="13"/>
  <c r="E29" i="13"/>
  <c r="E28" i="13"/>
  <c r="E23" i="13"/>
  <c r="E22" i="13"/>
  <c r="C15" i="6" s="1"/>
  <c r="E20" i="13"/>
  <c r="E19" i="13"/>
  <c r="E17" i="13"/>
  <c r="E16" i="13"/>
  <c r="E15" i="13"/>
  <c r="E14" i="13"/>
  <c r="E12" i="13"/>
  <c r="E11" i="13"/>
  <c r="E10" i="13"/>
  <c r="E9" i="13"/>
  <c r="D57" i="7"/>
  <c r="E57" i="7" s="1"/>
  <c r="F76" i="5" s="1"/>
  <c r="C70" i="7"/>
  <c r="E69" i="7"/>
  <c r="D67" i="7"/>
  <c r="E56" i="7"/>
  <c r="F75" i="5" s="1"/>
  <c r="E55" i="7"/>
  <c r="F74" i="5" s="1"/>
  <c r="E54" i="7"/>
  <c r="F73" i="5" s="1"/>
  <c r="E53" i="7"/>
  <c r="F72" i="5" s="1"/>
  <c r="E52" i="7"/>
  <c r="F71" i="5" s="1"/>
  <c r="E45" i="7"/>
  <c r="E44" i="7"/>
  <c r="E43" i="7"/>
  <c r="E39" i="7"/>
  <c r="E38" i="7"/>
  <c r="E35" i="7"/>
  <c r="E34" i="7"/>
  <c r="E27" i="7"/>
  <c r="D46" i="7"/>
  <c r="C46" i="7"/>
  <c r="D42" i="7"/>
  <c r="E16" i="7"/>
  <c r="E55" i="12"/>
  <c r="E54" i="12"/>
  <c r="E53" i="12"/>
  <c r="E52" i="12"/>
  <c r="E51" i="12"/>
  <c r="H55" i="12"/>
  <c r="H54" i="12"/>
  <c r="H53" i="12"/>
  <c r="H52" i="12"/>
  <c r="H51" i="12"/>
  <c r="E74" i="12"/>
  <c r="G45" i="12"/>
  <c r="F45" i="12"/>
  <c r="E41" i="13" l="1"/>
  <c r="E37" i="13"/>
  <c r="E55" i="13"/>
  <c r="C30" i="6" s="1"/>
  <c r="C30" i="14" s="1"/>
  <c r="C19" i="24"/>
  <c r="E19" i="24" s="1"/>
  <c r="C19" i="5"/>
  <c r="C15" i="14"/>
  <c r="C18" i="24"/>
  <c r="E18" i="24" s="1"/>
  <c r="C18" i="5"/>
  <c r="E103" i="13"/>
  <c r="E51" i="13"/>
  <c r="C28" i="6" s="1"/>
  <c r="C28" i="14" s="1"/>
  <c r="E7" i="13"/>
  <c r="C7" i="6" s="1"/>
  <c r="E60" i="13"/>
  <c r="F43" i="24"/>
  <c r="F43" i="5"/>
  <c r="F47" i="24"/>
  <c r="H47" i="24" s="1"/>
  <c r="F47" i="5"/>
  <c r="F53" i="24"/>
  <c r="F53" i="5"/>
  <c r="O53" i="5" s="1"/>
  <c r="F61" i="24"/>
  <c r="F61" i="5"/>
  <c r="F67" i="24"/>
  <c r="H67" i="24" s="1"/>
  <c r="F67" i="5"/>
  <c r="F73" i="24"/>
  <c r="O73" i="5"/>
  <c r="F103" i="24"/>
  <c r="F103" i="5"/>
  <c r="C19" i="6"/>
  <c r="C35" i="6"/>
  <c r="C35" i="14" s="1"/>
  <c r="C43" i="6"/>
  <c r="C43" i="14" s="1"/>
  <c r="G43" i="14" s="1"/>
  <c r="C56" i="14"/>
  <c r="C73" i="6"/>
  <c r="C82" i="14" s="1"/>
  <c r="C81" i="6"/>
  <c r="C90" i="14" s="1"/>
  <c r="G90" i="14" s="1"/>
  <c r="C89" i="6"/>
  <c r="C98" i="14" s="1"/>
  <c r="C105" i="24"/>
  <c r="C105" i="5"/>
  <c r="C58" i="24"/>
  <c r="C58" i="5"/>
  <c r="F32" i="24"/>
  <c r="H32" i="24" s="1"/>
  <c r="F32" i="5"/>
  <c r="F44" i="24"/>
  <c r="F44" i="5"/>
  <c r="O44" i="5" s="1"/>
  <c r="F49" i="24"/>
  <c r="F49" i="5"/>
  <c r="F54" i="24"/>
  <c r="H54" i="24" s="1"/>
  <c r="F54" i="5"/>
  <c r="F62" i="24"/>
  <c r="F62" i="5"/>
  <c r="O62" i="5" s="1"/>
  <c r="F68" i="24"/>
  <c r="F68" i="5"/>
  <c r="F74" i="24"/>
  <c r="H74" i="24" s="1"/>
  <c r="C11" i="6"/>
  <c r="C16" i="6"/>
  <c r="C16" i="14" s="1"/>
  <c r="C26" i="6"/>
  <c r="C26" i="14" s="1"/>
  <c r="C51" i="6"/>
  <c r="C51" i="14" s="1"/>
  <c r="C69" i="6"/>
  <c r="C78" i="14" s="1"/>
  <c r="C78" i="6"/>
  <c r="C87" i="14" s="1"/>
  <c r="G87" i="14" s="1"/>
  <c r="C82" i="6"/>
  <c r="C86" i="6"/>
  <c r="C95" i="14" s="1"/>
  <c r="G95" i="14" s="1"/>
  <c r="C90" i="6"/>
  <c r="C99" i="14" s="1"/>
  <c r="G99" i="14" s="1"/>
  <c r="C102" i="6"/>
  <c r="C111" i="14" s="1"/>
  <c r="C25" i="6"/>
  <c r="C25" i="14" s="1"/>
  <c r="F39" i="24"/>
  <c r="H39" i="24" s="1"/>
  <c r="F39" i="5"/>
  <c r="F45" i="24"/>
  <c r="F45" i="5"/>
  <c r="O45" i="5" s="1"/>
  <c r="F50" i="24"/>
  <c r="F50" i="5"/>
  <c r="O50" i="5" s="1"/>
  <c r="F56" i="24"/>
  <c r="F56" i="5"/>
  <c r="F63" i="24"/>
  <c r="H63" i="24" s="1"/>
  <c r="F63" i="5"/>
  <c r="F71" i="24"/>
  <c r="F75" i="24"/>
  <c r="O75" i="5"/>
  <c r="F76" i="24"/>
  <c r="H76" i="24" s="1"/>
  <c r="C8" i="6"/>
  <c r="C8" i="14" s="1"/>
  <c r="C17" i="6"/>
  <c r="C17" i="14" s="1"/>
  <c r="C27" i="6"/>
  <c r="C27" i="14" s="1"/>
  <c r="C29" i="6"/>
  <c r="C29" i="14" s="1"/>
  <c r="C33" i="6"/>
  <c r="C33" i="14" s="1"/>
  <c r="C37" i="6"/>
  <c r="C37" i="14" s="1"/>
  <c r="C58" i="14"/>
  <c r="C56" i="6"/>
  <c r="C62" i="14" s="1"/>
  <c r="C71" i="6"/>
  <c r="C80" i="14" s="1"/>
  <c r="C79" i="6"/>
  <c r="C88" i="14" s="1"/>
  <c r="G88" i="14" s="1"/>
  <c r="C87" i="6"/>
  <c r="C96" i="14" s="1"/>
  <c r="G96" i="14" s="1"/>
  <c r="C91" i="6"/>
  <c r="C100" i="14" s="1"/>
  <c r="E57" i="24"/>
  <c r="F21" i="24"/>
  <c r="H21" i="24" s="1"/>
  <c r="F21" i="5"/>
  <c r="F40" i="24"/>
  <c r="F40" i="5"/>
  <c r="O40" i="5" s="1"/>
  <c r="F46" i="24"/>
  <c r="F46" i="5"/>
  <c r="O46" i="5" s="1"/>
  <c r="F51" i="24"/>
  <c r="F51" i="5"/>
  <c r="O51" i="5" s="1"/>
  <c r="F57" i="24"/>
  <c r="H57" i="24" s="1"/>
  <c r="F57" i="5"/>
  <c r="O57" i="5" s="1"/>
  <c r="F65" i="24"/>
  <c r="F65" i="5"/>
  <c r="F72" i="24"/>
  <c r="H72" i="24" s="1"/>
  <c r="C18" i="6"/>
  <c r="C18" i="14" s="1"/>
  <c r="C34" i="6"/>
  <c r="C34" i="14" s="1"/>
  <c r="C49" i="6"/>
  <c r="C49" i="14" s="1"/>
  <c r="G49" i="14" s="1"/>
  <c r="C80" i="6"/>
  <c r="C89" i="14" s="1"/>
  <c r="G89" i="14" s="1"/>
  <c r="C84" i="6"/>
  <c r="C93" i="14" s="1"/>
  <c r="G93" i="14" s="1"/>
  <c r="C88" i="6"/>
  <c r="C97" i="14" s="1"/>
  <c r="G97" i="14" s="1"/>
  <c r="C93" i="6"/>
  <c r="C102" i="14" s="1"/>
  <c r="D17" i="14"/>
  <c r="D36" i="14"/>
  <c r="G36" i="14" s="1"/>
  <c r="D52" i="14"/>
  <c r="G52" i="14" s="1"/>
  <c r="D78" i="14"/>
  <c r="D57" i="14"/>
  <c r="G57" i="14" s="1"/>
  <c r="D56" i="14"/>
  <c r="D79" i="14"/>
  <c r="G79" i="14" s="1"/>
  <c r="D111" i="14"/>
  <c r="D28" i="14"/>
  <c r="D80" i="14"/>
  <c r="D35" i="14"/>
  <c r="D51" i="14"/>
  <c r="D58" i="14"/>
  <c r="D81" i="14"/>
  <c r="G81" i="14" s="1"/>
  <c r="D82" i="14"/>
  <c r="C11" i="14"/>
  <c r="C91" i="14"/>
  <c r="G91" i="14" s="1"/>
  <c r="C19" i="14"/>
  <c r="C53" i="14"/>
  <c r="C110" i="14"/>
  <c r="J51" i="12"/>
  <c r="K51" i="12" s="1"/>
  <c r="J54" i="12"/>
  <c r="K54" i="12" s="1"/>
  <c r="E90" i="13"/>
  <c r="E125" i="13"/>
  <c r="C68" i="6"/>
  <c r="C23" i="6"/>
  <c r="C54" i="6"/>
  <c r="D78" i="13"/>
  <c r="C31" i="6"/>
  <c r="J55" i="12"/>
  <c r="K55" i="12" s="1"/>
  <c r="J53" i="12"/>
  <c r="K53" i="12" s="1"/>
  <c r="C117" i="13"/>
  <c r="E35" i="13"/>
  <c r="E159" i="13"/>
  <c r="E31" i="13"/>
  <c r="E18" i="13"/>
  <c r="E149" i="13"/>
  <c r="C160" i="13"/>
  <c r="D58" i="7"/>
  <c r="J52" i="12"/>
  <c r="K52" i="12" s="1"/>
  <c r="E30" i="13" l="1"/>
  <c r="G56" i="14"/>
  <c r="G80" i="14"/>
  <c r="G58" i="14"/>
  <c r="G17" i="14"/>
  <c r="G111" i="14"/>
  <c r="C21" i="6"/>
  <c r="C21" i="14" s="1"/>
  <c r="C24" i="6"/>
  <c r="C24" i="14" s="1"/>
  <c r="C12" i="6"/>
  <c r="C12" i="14" s="1"/>
  <c r="C35" i="24"/>
  <c r="C35" i="5"/>
  <c r="C27" i="24"/>
  <c r="C27" i="5"/>
  <c r="G35" i="14"/>
  <c r="G51" i="14"/>
  <c r="F77" i="5"/>
  <c r="H50" i="24"/>
  <c r="Q50" i="24" s="1"/>
  <c r="O50" i="24"/>
  <c r="H62" i="24"/>
  <c r="Q62" i="24" s="1"/>
  <c r="O62" i="24"/>
  <c r="H49" i="24"/>
  <c r="F55" i="24"/>
  <c r="O49" i="24"/>
  <c r="E105" i="24"/>
  <c r="C84" i="24"/>
  <c r="C84" i="5"/>
  <c r="O84" i="5" s="1"/>
  <c r="F64" i="5"/>
  <c r="C11" i="24"/>
  <c r="C11" i="5"/>
  <c r="C32" i="24"/>
  <c r="C32" i="5"/>
  <c r="C87" i="24"/>
  <c r="C87" i="5"/>
  <c r="O87" i="5" s="1"/>
  <c r="C54" i="24"/>
  <c r="C54" i="5"/>
  <c r="O54" i="5" s="1"/>
  <c r="H46" i="24"/>
  <c r="Q46" i="24" s="1"/>
  <c r="O46" i="24"/>
  <c r="C34" i="24"/>
  <c r="C34" i="5"/>
  <c r="C90" i="24"/>
  <c r="C90" i="5"/>
  <c r="O90" i="5" s="1"/>
  <c r="C74" i="24"/>
  <c r="C74" i="5"/>
  <c r="O74" i="5" s="1"/>
  <c r="C63" i="24"/>
  <c r="C63" i="5"/>
  <c r="O63" i="5" s="1"/>
  <c r="C41" i="24"/>
  <c r="C41" i="5"/>
  <c r="C33" i="24"/>
  <c r="C33" i="5"/>
  <c r="C21" i="24"/>
  <c r="C21" i="5"/>
  <c r="O21" i="5" s="1"/>
  <c r="F77" i="24"/>
  <c r="H71" i="24"/>
  <c r="C106" i="24"/>
  <c r="C106" i="5"/>
  <c r="O106" i="5" s="1"/>
  <c r="C89" i="24"/>
  <c r="C89" i="5"/>
  <c r="O89" i="5" s="1"/>
  <c r="C81" i="24"/>
  <c r="C81" i="5"/>
  <c r="O81" i="5" s="1"/>
  <c r="C56" i="24"/>
  <c r="C56" i="5"/>
  <c r="C15" i="24"/>
  <c r="C15" i="5"/>
  <c r="C47" i="24"/>
  <c r="C47" i="5"/>
  <c r="O47" i="5" s="1"/>
  <c r="C23" i="24"/>
  <c r="C23" i="5"/>
  <c r="H73" i="24"/>
  <c r="Q73" i="24" s="1"/>
  <c r="O73" i="24"/>
  <c r="H61" i="24"/>
  <c r="F64" i="24"/>
  <c r="F66" i="5"/>
  <c r="O65" i="5"/>
  <c r="Q57" i="24"/>
  <c r="H56" i="24"/>
  <c r="H45" i="24"/>
  <c r="Q45" i="24" s="1"/>
  <c r="O45" i="24"/>
  <c r="F69" i="24"/>
  <c r="H68" i="24"/>
  <c r="H69" i="24" s="1"/>
  <c r="H44" i="24"/>
  <c r="Q44" i="24" s="1"/>
  <c r="O44" i="24"/>
  <c r="E58" i="24"/>
  <c r="C92" i="24"/>
  <c r="C92" i="5"/>
  <c r="C76" i="24"/>
  <c r="C76" i="5"/>
  <c r="F104" i="5"/>
  <c r="O103" i="5"/>
  <c r="F69" i="5"/>
  <c r="F48" i="5"/>
  <c r="O43" i="5"/>
  <c r="C77" i="14"/>
  <c r="C83" i="14" s="1"/>
  <c r="C71" i="24"/>
  <c r="C71" i="5"/>
  <c r="O71" i="5" s="1"/>
  <c r="C59" i="24"/>
  <c r="C59" i="5"/>
  <c r="C96" i="24"/>
  <c r="C96" i="5"/>
  <c r="C91" i="24"/>
  <c r="C91" i="5"/>
  <c r="O91" i="5" s="1"/>
  <c r="C83" i="24"/>
  <c r="O83" i="24" s="1"/>
  <c r="C83" i="5"/>
  <c r="O83" i="5" s="1"/>
  <c r="C38" i="24"/>
  <c r="C38" i="5"/>
  <c r="C22" i="24"/>
  <c r="C22" i="5"/>
  <c r="F66" i="24"/>
  <c r="H65" i="24"/>
  <c r="O65" i="24"/>
  <c r="H51" i="24"/>
  <c r="Q51" i="24" s="1"/>
  <c r="O51" i="24"/>
  <c r="H40" i="24"/>
  <c r="Q40" i="24" s="1"/>
  <c r="O40" i="24"/>
  <c r="O57" i="24"/>
  <c r="C94" i="24"/>
  <c r="C94" i="5"/>
  <c r="O94" i="5" s="1"/>
  <c r="C82" i="24"/>
  <c r="C82" i="5"/>
  <c r="O82" i="5" s="1"/>
  <c r="C67" i="24"/>
  <c r="C67" i="5"/>
  <c r="O67" i="5" s="1"/>
  <c r="C37" i="24"/>
  <c r="C37" i="5"/>
  <c r="C31" i="24"/>
  <c r="C31" i="5"/>
  <c r="C12" i="24"/>
  <c r="C12" i="5"/>
  <c r="H75" i="24"/>
  <c r="Q75" i="24" s="1"/>
  <c r="O75" i="24"/>
  <c r="C29" i="24"/>
  <c r="C29" i="5"/>
  <c r="C93" i="24"/>
  <c r="C93" i="5"/>
  <c r="O93" i="5" s="1"/>
  <c r="C85" i="24"/>
  <c r="C85" i="5"/>
  <c r="C72" i="24"/>
  <c r="C72" i="5"/>
  <c r="O72" i="5" s="1"/>
  <c r="C30" i="24"/>
  <c r="C30" i="5"/>
  <c r="C20" i="24"/>
  <c r="C20" i="5"/>
  <c r="F55" i="5"/>
  <c r="O49" i="5"/>
  <c r="C61" i="24"/>
  <c r="C61" i="5"/>
  <c r="O61" i="5" s="1"/>
  <c r="C39" i="24"/>
  <c r="C39" i="5"/>
  <c r="O39" i="5" s="1"/>
  <c r="F104" i="24"/>
  <c r="O103" i="24"/>
  <c r="H103" i="24"/>
  <c r="H53" i="24"/>
  <c r="Q53" i="24" s="1"/>
  <c r="O53" i="24"/>
  <c r="H43" i="24"/>
  <c r="O43" i="24"/>
  <c r="F48" i="24"/>
  <c r="C32" i="6"/>
  <c r="G78" i="14"/>
  <c r="C31" i="14"/>
  <c r="C23" i="14"/>
  <c r="C7" i="14"/>
  <c r="C55" i="6"/>
  <c r="C54" i="14"/>
  <c r="E160" i="13"/>
  <c r="E78" i="13"/>
  <c r="H64" i="24" l="1"/>
  <c r="H48" i="24"/>
  <c r="Q43" i="24"/>
  <c r="H66" i="24"/>
  <c r="Q65" i="24"/>
  <c r="Q66" i="24" s="1"/>
  <c r="E92" i="24"/>
  <c r="E23" i="24"/>
  <c r="O56" i="5"/>
  <c r="C60" i="5"/>
  <c r="E21" i="24"/>
  <c r="Q21" i="24" s="1"/>
  <c r="O21" i="24"/>
  <c r="E41" i="24"/>
  <c r="E74" i="24"/>
  <c r="Q74" i="24" s="1"/>
  <c r="O74" i="24"/>
  <c r="E34" i="24"/>
  <c r="C32" i="14"/>
  <c r="C36" i="24"/>
  <c r="C36" i="5"/>
  <c r="E61" i="24"/>
  <c r="O61" i="24"/>
  <c r="E20" i="24"/>
  <c r="O72" i="24"/>
  <c r="E72" i="24"/>
  <c r="Q72" i="24" s="1"/>
  <c r="E93" i="24"/>
  <c r="Q93" i="24" s="1"/>
  <c r="O93" i="24"/>
  <c r="E31" i="24"/>
  <c r="E67" i="24"/>
  <c r="Q67" i="24" s="1"/>
  <c r="O67" i="24"/>
  <c r="E94" i="24"/>
  <c r="Q94" i="24" s="1"/>
  <c r="O94" i="24"/>
  <c r="E38" i="24"/>
  <c r="O91" i="24"/>
  <c r="E91" i="24"/>
  <c r="Q91" i="24" s="1"/>
  <c r="E96" i="24"/>
  <c r="E71" i="24"/>
  <c r="O71" i="24"/>
  <c r="O56" i="24"/>
  <c r="E56" i="24"/>
  <c r="C60" i="24"/>
  <c r="E89" i="24"/>
  <c r="O89" i="24"/>
  <c r="H77" i="24"/>
  <c r="O54" i="24"/>
  <c r="E54" i="24"/>
  <c r="E32" i="24"/>
  <c r="E84" i="24"/>
  <c r="Q84" i="24" s="1"/>
  <c r="O84" i="24"/>
  <c r="E35" i="24"/>
  <c r="C28" i="24"/>
  <c r="C28" i="5"/>
  <c r="E76" i="24"/>
  <c r="O47" i="24"/>
  <c r="E47" i="24"/>
  <c r="E33" i="24"/>
  <c r="E63" i="24"/>
  <c r="Q63" i="24" s="1"/>
  <c r="O63" i="24"/>
  <c r="E90" i="24"/>
  <c r="Q90" i="24" s="1"/>
  <c r="O90" i="24"/>
  <c r="H55" i="24"/>
  <c r="Q49" i="24"/>
  <c r="H104" i="24"/>
  <c r="Q103" i="24"/>
  <c r="Q104" i="24" s="1"/>
  <c r="E39" i="24"/>
  <c r="Q39" i="24" s="1"/>
  <c r="O39" i="24"/>
  <c r="E30" i="24"/>
  <c r="E85" i="24"/>
  <c r="E29" i="24"/>
  <c r="E12" i="24"/>
  <c r="E37" i="24"/>
  <c r="O82" i="24"/>
  <c r="E82" i="24"/>
  <c r="Q82" i="24" s="1"/>
  <c r="E22" i="24"/>
  <c r="E59" i="24"/>
  <c r="E15" i="24"/>
  <c r="E81" i="24"/>
  <c r="O81" i="24"/>
  <c r="O106" i="24"/>
  <c r="E106" i="24"/>
  <c r="Q106" i="24" s="1"/>
  <c r="E87" i="24"/>
  <c r="Q87" i="24" s="1"/>
  <c r="O87" i="24"/>
  <c r="E11" i="24"/>
  <c r="E108" i="24"/>
  <c r="E27" i="24"/>
  <c r="C16" i="24"/>
  <c r="C16" i="5"/>
  <c r="C25" i="24"/>
  <c r="C25" i="5"/>
  <c r="C55" i="14"/>
  <c r="G43" i="12"/>
  <c r="F43" i="12"/>
  <c r="D43" i="12"/>
  <c r="C43" i="12"/>
  <c r="D24" i="12"/>
  <c r="C24" i="12"/>
  <c r="G24" i="12"/>
  <c r="G38" i="12" s="1"/>
  <c r="F24" i="12"/>
  <c r="F38" i="12" s="1"/>
  <c r="J28" i="12"/>
  <c r="I28" i="12"/>
  <c r="E28" i="12"/>
  <c r="J147" i="12"/>
  <c r="J146" i="12"/>
  <c r="J145" i="12"/>
  <c r="I145" i="12"/>
  <c r="J144" i="12"/>
  <c r="I144" i="12"/>
  <c r="J143" i="12"/>
  <c r="I143" i="12"/>
  <c r="J142" i="12"/>
  <c r="J141" i="12"/>
  <c r="I141" i="12"/>
  <c r="J140" i="12"/>
  <c r="J139" i="12"/>
  <c r="I139" i="12"/>
  <c r="J138" i="12"/>
  <c r="J137" i="12"/>
  <c r="I137" i="12"/>
  <c r="J135" i="12"/>
  <c r="I135" i="12"/>
  <c r="J134" i="12"/>
  <c r="I134" i="12"/>
  <c r="J133" i="12"/>
  <c r="I133" i="12"/>
  <c r="J132" i="12"/>
  <c r="I132" i="12"/>
  <c r="J131" i="12"/>
  <c r="I131" i="12"/>
  <c r="J130" i="12"/>
  <c r="I130" i="12"/>
  <c r="J129" i="12"/>
  <c r="I129" i="12"/>
  <c r="J128" i="12"/>
  <c r="I128" i="12"/>
  <c r="J127" i="12"/>
  <c r="J126" i="12"/>
  <c r="I126" i="12"/>
  <c r="J125" i="12"/>
  <c r="I125" i="12"/>
  <c r="J124" i="12"/>
  <c r="I124" i="12"/>
  <c r="J123" i="12"/>
  <c r="I123" i="12"/>
  <c r="J122" i="12"/>
  <c r="I122" i="12"/>
  <c r="J121" i="12"/>
  <c r="I121" i="12"/>
  <c r="J120" i="12"/>
  <c r="I120" i="12"/>
  <c r="J119" i="12"/>
  <c r="I119" i="12"/>
  <c r="J118" i="12"/>
  <c r="I118" i="12"/>
  <c r="J117" i="12"/>
  <c r="I117" i="12"/>
  <c r="J116" i="12"/>
  <c r="J115" i="12"/>
  <c r="I115" i="12"/>
  <c r="J114" i="12"/>
  <c r="I114" i="12"/>
  <c r="J113" i="12"/>
  <c r="I113" i="12"/>
  <c r="J112" i="12"/>
  <c r="I112" i="12"/>
  <c r="J111" i="12"/>
  <c r="I111" i="12"/>
  <c r="J110" i="12"/>
  <c r="I110" i="12"/>
  <c r="J109" i="12"/>
  <c r="J108" i="12"/>
  <c r="J107" i="12"/>
  <c r="I107" i="12"/>
  <c r="J106" i="12"/>
  <c r="I106" i="12"/>
  <c r="J105" i="12"/>
  <c r="J104" i="12"/>
  <c r="I104" i="12"/>
  <c r="J103" i="12"/>
  <c r="I103" i="12"/>
  <c r="J102" i="12"/>
  <c r="I102" i="12"/>
  <c r="J101" i="12"/>
  <c r="I101" i="12"/>
  <c r="J100" i="12"/>
  <c r="I100" i="12"/>
  <c r="J99" i="12"/>
  <c r="J98" i="12"/>
  <c r="I98" i="12"/>
  <c r="J97" i="12"/>
  <c r="I97" i="12"/>
  <c r="J96" i="12"/>
  <c r="I96" i="12"/>
  <c r="I95" i="12"/>
  <c r="J94" i="12"/>
  <c r="I94" i="12"/>
  <c r="J93" i="12"/>
  <c r="I93" i="12"/>
  <c r="J92" i="12"/>
  <c r="J91" i="12"/>
  <c r="I91" i="12"/>
  <c r="J90" i="12"/>
  <c r="I90" i="12"/>
  <c r="J89" i="12"/>
  <c r="I89" i="12"/>
  <c r="J88" i="12"/>
  <c r="I88" i="12"/>
  <c r="J87" i="12"/>
  <c r="I87" i="12"/>
  <c r="J86" i="12"/>
  <c r="J85" i="12"/>
  <c r="I85" i="12"/>
  <c r="J84" i="12"/>
  <c r="I84" i="12"/>
  <c r="J83" i="12"/>
  <c r="I83" i="12"/>
  <c r="J82" i="12"/>
  <c r="I82" i="12"/>
  <c r="J81" i="12"/>
  <c r="I81" i="12"/>
  <c r="J80" i="12"/>
  <c r="J79" i="12"/>
  <c r="I79" i="12"/>
  <c r="J78" i="12"/>
  <c r="I78" i="12"/>
  <c r="J77" i="12"/>
  <c r="I77" i="12"/>
  <c r="J76" i="12"/>
  <c r="I76" i="12"/>
  <c r="J75" i="12"/>
  <c r="I75" i="12"/>
  <c r="J74" i="12"/>
  <c r="I74" i="12"/>
  <c r="J72" i="12"/>
  <c r="I72" i="12"/>
  <c r="J71" i="12"/>
  <c r="I71" i="12"/>
  <c r="J70" i="12"/>
  <c r="I70" i="12"/>
  <c r="J69" i="12"/>
  <c r="I69" i="12"/>
  <c r="J68" i="12"/>
  <c r="I68" i="12"/>
  <c r="I67" i="12"/>
  <c r="J66" i="12"/>
  <c r="I66" i="12"/>
  <c r="J65" i="12"/>
  <c r="I65" i="12"/>
  <c r="J64" i="12"/>
  <c r="I64" i="12"/>
  <c r="J63" i="12"/>
  <c r="I63" i="12"/>
  <c r="J62" i="12"/>
  <c r="I62" i="12"/>
  <c r="J61" i="12"/>
  <c r="I61" i="12"/>
  <c r="J60" i="12"/>
  <c r="I60" i="12"/>
  <c r="I59" i="12"/>
  <c r="J58" i="12"/>
  <c r="I58" i="12"/>
  <c r="I50" i="12"/>
  <c r="I49" i="12"/>
  <c r="J48" i="12"/>
  <c r="I48" i="12"/>
  <c r="J47" i="12"/>
  <c r="I47" i="12"/>
  <c r="J46" i="12"/>
  <c r="I46" i="12"/>
  <c r="I45" i="12"/>
  <c r="J44" i="12"/>
  <c r="I44" i="12"/>
  <c r="J42" i="12"/>
  <c r="I42" i="12"/>
  <c r="J41" i="12"/>
  <c r="I41" i="12"/>
  <c r="J40" i="12"/>
  <c r="I40" i="12"/>
  <c r="J39" i="12"/>
  <c r="I39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7" i="12"/>
  <c r="I27" i="12"/>
  <c r="J26" i="12"/>
  <c r="I26" i="12"/>
  <c r="J25" i="12"/>
  <c r="I25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1" i="12"/>
  <c r="I11" i="12"/>
  <c r="J10" i="12"/>
  <c r="I10" i="12"/>
  <c r="J9" i="12"/>
  <c r="I9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4" i="12"/>
  <c r="H113" i="12"/>
  <c r="H112" i="12"/>
  <c r="H111" i="12"/>
  <c r="H110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79" i="12"/>
  <c r="D36" i="7" s="1"/>
  <c r="H78" i="12"/>
  <c r="H77" i="12"/>
  <c r="H76" i="12"/>
  <c r="D33" i="7" s="1"/>
  <c r="H75" i="12"/>
  <c r="D32" i="7" s="1"/>
  <c r="H74" i="12"/>
  <c r="H72" i="12"/>
  <c r="H71" i="12"/>
  <c r="H70" i="12"/>
  <c r="H69" i="12"/>
  <c r="H68" i="12"/>
  <c r="H66" i="12"/>
  <c r="D30" i="7" s="1"/>
  <c r="H65" i="12"/>
  <c r="D29" i="7" s="1"/>
  <c r="H64" i="12"/>
  <c r="D28" i="7" s="1"/>
  <c r="H63" i="12"/>
  <c r="H62" i="12"/>
  <c r="H61" i="12"/>
  <c r="H60" i="12"/>
  <c r="H58" i="12"/>
  <c r="D25" i="7" s="1"/>
  <c r="H50" i="12"/>
  <c r="H49" i="12" s="1"/>
  <c r="D24" i="7" s="1"/>
  <c r="H48" i="12"/>
  <c r="H47" i="12"/>
  <c r="H46" i="12"/>
  <c r="H45" i="12"/>
  <c r="D23" i="7" s="1"/>
  <c r="H44" i="12"/>
  <c r="D22" i="7" s="1"/>
  <c r="H42" i="12"/>
  <c r="H41" i="12"/>
  <c r="H40" i="12"/>
  <c r="H37" i="12"/>
  <c r="H36" i="12"/>
  <c r="H35" i="12"/>
  <c r="H34" i="12"/>
  <c r="D15" i="7" s="1"/>
  <c r="H33" i="12"/>
  <c r="D14" i="7" s="1"/>
  <c r="H32" i="12"/>
  <c r="H31" i="12"/>
  <c r="H30" i="12"/>
  <c r="H29" i="12"/>
  <c r="H26" i="12"/>
  <c r="D12" i="7" s="1"/>
  <c r="H25" i="12"/>
  <c r="H23" i="12"/>
  <c r="D10" i="7" s="1"/>
  <c r="H22" i="12"/>
  <c r="D9" i="7" s="1"/>
  <c r="H21" i="12"/>
  <c r="D8" i="7" s="1"/>
  <c r="H20" i="12"/>
  <c r="D7" i="7" s="1"/>
  <c r="H19" i="12"/>
  <c r="H18" i="12"/>
  <c r="H17" i="12"/>
  <c r="H16" i="12"/>
  <c r="H15" i="12"/>
  <c r="H14" i="12"/>
  <c r="H13" i="12"/>
  <c r="H11" i="12"/>
  <c r="H10" i="12"/>
  <c r="H43" i="12" l="1"/>
  <c r="D20" i="7" s="1"/>
  <c r="D21" i="7" s="1"/>
  <c r="C26" i="5"/>
  <c r="Q89" i="24"/>
  <c r="E97" i="24"/>
  <c r="E25" i="24"/>
  <c r="C26" i="24"/>
  <c r="Q81" i="24"/>
  <c r="E88" i="24"/>
  <c r="Q71" i="24"/>
  <c r="E77" i="24"/>
  <c r="Q61" i="24"/>
  <c r="Q64" i="24" s="1"/>
  <c r="E64" i="24"/>
  <c r="I43" i="12"/>
  <c r="E28" i="24"/>
  <c r="E60" i="24"/>
  <c r="Q56" i="24"/>
  <c r="H59" i="12"/>
  <c r="D26" i="7" s="1"/>
  <c r="K11" i="12"/>
  <c r="K14" i="12"/>
  <c r="K18" i="12"/>
  <c r="E16" i="24"/>
  <c r="Q47" i="24"/>
  <c r="Q48" i="24" s="1"/>
  <c r="E48" i="24"/>
  <c r="Q54" i="24"/>
  <c r="Q55" i="24" s="1"/>
  <c r="E55" i="24"/>
  <c r="E36" i="24"/>
  <c r="K89" i="12"/>
  <c r="K91" i="12"/>
  <c r="K110" i="12"/>
  <c r="K114" i="12"/>
  <c r="K129" i="12"/>
  <c r="K131" i="12"/>
  <c r="K133" i="12"/>
  <c r="K135" i="12"/>
  <c r="E66" i="7" s="1"/>
  <c r="D102" i="14" s="1"/>
  <c r="J59" i="12"/>
  <c r="K139" i="12"/>
  <c r="H39" i="12"/>
  <c r="J43" i="12"/>
  <c r="K43" i="12" s="1"/>
  <c r="J24" i="12"/>
  <c r="J38" i="12" s="1"/>
  <c r="D70" i="7"/>
  <c r="K145" i="12"/>
  <c r="H146" i="12"/>
  <c r="H116" i="12"/>
  <c r="K88" i="12"/>
  <c r="K90" i="12"/>
  <c r="K97" i="12"/>
  <c r="K106" i="12"/>
  <c r="K111" i="12"/>
  <c r="K113" i="12"/>
  <c r="K128" i="12"/>
  <c r="K130" i="12"/>
  <c r="K132" i="12"/>
  <c r="K134" i="12"/>
  <c r="K115" i="12"/>
  <c r="H67" i="12"/>
  <c r="D31" i="7" s="1"/>
  <c r="K82" i="12"/>
  <c r="K84" i="12"/>
  <c r="K93" i="12"/>
  <c r="K100" i="12"/>
  <c r="K102" i="12"/>
  <c r="K104" i="12"/>
  <c r="K117" i="12"/>
  <c r="K121" i="12"/>
  <c r="K123" i="12"/>
  <c r="K125" i="12"/>
  <c r="K81" i="12"/>
  <c r="K96" i="12"/>
  <c r="K103" i="12"/>
  <c r="K107" i="12"/>
  <c r="K118" i="12"/>
  <c r="K120" i="12"/>
  <c r="K122" i="12"/>
  <c r="K124" i="12"/>
  <c r="K126" i="12"/>
  <c r="K98" i="12"/>
  <c r="K63" i="12"/>
  <c r="K22" i="12"/>
  <c r="K25" i="12"/>
  <c r="K35" i="12"/>
  <c r="K37" i="12"/>
  <c r="K42" i="12"/>
  <c r="K74" i="12"/>
  <c r="K76" i="12"/>
  <c r="K78" i="12"/>
  <c r="K34" i="12"/>
  <c r="K36" i="12"/>
  <c r="K39" i="12"/>
  <c r="K41" i="12"/>
  <c r="K68" i="12"/>
  <c r="K70" i="12"/>
  <c r="K72" i="12"/>
  <c r="K75" i="12"/>
  <c r="K28" i="12"/>
  <c r="H9" i="12"/>
  <c r="D6" i="7" s="1"/>
  <c r="K10" i="12"/>
  <c r="K13" i="12"/>
  <c r="K19" i="12"/>
  <c r="K21" i="12"/>
  <c r="H27" i="12"/>
  <c r="D13" i="7" s="1"/>
  <c r="K30" i="12"/>
  <c r="K60" i="12"/>
  <c r="K62" i="12"/>
  <c r="K64" i="12"/>
  <c r="K69" i="12"/>
  <c r="K61" i="12"/>
  <c r="K65" i="12"/>
  <c r="K71" i="12"/>
  <c r="K48" i="12"/>
  <c r="K46" i="12"/>
  <c r="K77" i="12"/>
  <c r="K85" i="12"/>
  <c r="K87" i="12"/>
  <c r="K94" i="12"/>
  <c r="K101" i="12"/>
  <c r="K112" i="12"/>
  <c r="K119" i="12"/>
  <c r="K137" i="12"/>
  <c r="K144" i="12"/>
  <c r="K15" i="12"/>
  <c r="K17" i="12"/>
  <c r="K66" i="12"/>
  <c r="K141" i="12"/>
  <c r="K143" i="12"/>
  <c r="K16" i="12"/>
  <c r="K29" i="12"/>
  <c r="K47" i="12"/>
  <c r="K83" i="12"/>
  <c r="H24" i="12"/>
  <c r="K79" i="12"/>
  <c r="K58" i="12"/>
  <c r="K44" i="12"/>
  <c r="K40" i="12"/>
  <c r="I24" i="12"/>
  <c r="K33" i="12"/>
  <c r="K26" i="12"/>
  <c r="K23" i="12"/>
  <c r="K20" i="12"/>
  <c r="K32" i="12"/>
  <c r="K31" i="12"/>
  <c r="H92" i="24" l="1"/>
  <c r="D37" i="7"/>
  <c r="H147" i="12"/>
  <c r="E109" i="24"/>
  <c r="E24" i="24"/>
  <c r="E42" i="24"/>
  <c r="E26" i="24"/>
  <c r="D116" i="13"/>
  <c r="E115" i="13"/>
  <c r="H80" i="12"/>
  <c r="K146" i="12"/>
  <c r="K67" i="12"/>
  <c r="D73" i="7"/>
  <c r="D74" i="7" s="1"/>
  <c r="E70" i="7"/>
  <c r="H38" i="12"/>
  <c r="D11" i="7"/>
  <c r="D19" i="7" s="1"/>
  <c r="K116" i="12"/>
  <c r="K27" i="12"/>
  <c r="K24" i="12"/>
  <c r="I38" i="12"/>
  <c r="D47" i="7" l="1"/>
  <c r="C57" i="6"/>
  <c r="C63" i="14" s="1"/>
  <c r="F107" i="24"/>
  <c r="F107" i="5"/>
  <c r="D112" i="14"/>
  <c r="E116" i="13"/>
  <c r="E117" i="13" s="1"/>
  <c r="D117" i="13"/>
  <c r="H109" i="12"/>
  <c r="C146" i="12"/>
  <c r="I146" i="12" s="1"/>
  <c r="E144" i="12"/>
  <c r="E143" i="12"/>
  <c r="C142" i="12"/>
  <c r="E141" i="12"/>
  <c r="C140" i="12"/>
  <c r="E139" i="12"/>
  <c r="C138" i="12"/>
  <c r="I138" i="12" s="1"/>
  <c r="K138" i="12" s="1"/>
  <c r="E137" i="12"/>
  <c r="D136" i="12"/>
  <c r="J136" i="12" s="1"/>
  <c r="C136" i="12"/>
  <c r="I136" i="12" s="1"/>
  <c r="E135" i="12"/>
  <c r="E134" i="12"/>
  <c r="E133" i="12"/>
  <c r="C64" i="7" s="1"/>
  <c r="E64" i="7" s="1"/>
  <c r="E132" i="12"/>
  <c r="E131" i="12"/>
  <c r="E130" i="12"/>
  <c r="E129" i="12"/>
  <c r="E128" i="12"/>
  <c r="C127" i="12"/>
  <c r="E126" i="12"/>
  <c r="E125" i="12"/>
  <c r="E124" i="12"/>
  <c r="E123" i="12"/>
  <c r="E122" i="12"/>
  <c r="E121" i="12"/>
  <c r="E120" i="12"/>
  <c r="E119" i="12"/>
  <c r="E118" i="12"/>
  <c r="E117" i="12"/>
  <c r="C116" i="12"/>
  <c r="E115" i="12"/>
  <c r="E114" i="12"/>
  <c r="E113" i="12"/>
  <c r="E112" i="12"/>
  <c r="E111" i="12"/>
  <c r="E110" i="12"/>
  <c r="C108" i="12"/>
  <c r="E107" i="12"/>
  <c r="E106" i="12"/>
  <c r="C105" i="12"/>
  <c r="E104" i="12"/>
  <c r="E103" i="12"/>
  <c r="E102" i="12"/>
  <c r="E101" i="12"/>
  <c r="E100" i="12"/>
  <c r="C99" i="12"/>
  <c r="I99" i="12" s="1"/>
  <c r="E98" i="12"/>
  <c r="C41" i="7" s="1"/>
  <c r="E41" i="7" s="1"/>
  <c r="E94" i="12"/>
  <c r="E93" i="12"/>
  <c r="C92" i="12"/>
  <c r="E91" i="12"/>
  <c r="E90" i="12"/>
  <c r="E89" i="12"/>
  <c r="E88" i="12"/>
  <c r="E87" i="12"/>
  <c r="C86" i="12"/>
  <c r="E85" i="12"/>
  <c r="E84" i="12"/>
  <c r="E83" i="12"/>
  <c r="E82" i="12"/>
  <c r="E81" i="12"/>
  <c r="C80" i="12"/>
  <c r="I80" i="12" s="1"/>
  <c r="E79" i="12"/>
  <c r="C36" i="7" s="1"/>
  <c r="E36" i="7" s="1"/>
  <c r="E78" i="12"/>
  <c r="E77" i="12"/>
  <c r="E76" i="12"/>
  <c r="C33" i="7" s="1"/>
  <c r="E33" i="7" s="1"/>
  <c r="E75" i="12"/>
  <c r="C32" i="7" s="1"/>
  <c r="E32" i="7" s="1"/>
  <c r="E72" i="12"/>
  <c r="E71" i="12"/>
  <c r="E70" i="12"/>
  <c r="E69" i="12"/>
  <c r="E68" i="12"/>
  <c r="D67" i="12"/>
  <c r="E66" i="12"/>
  <c r="C30" i="7" s="1"/>
  <c r="E30" i="7" s="1"/>
  <c r="E65" i="12"/>
  <c r="C29" i="7" s="1"/>
  <c r="E29" i="7" s="1"/>
  <c r="E64" i="12"/>
  <c r="C28" i="7" s="1"/>
  <c r="E28" i="7" s="1"/>
  <c r="E63" i="12"/>
  <c r="E62" i="12"/>
  <c r="E61" i="12"/>
  <c r="E60" i="12"/>
  <c r="D59" i="12"/>
  <c r="E58" i="12"/>
  <c r="C25" i="7" s="1"/>
  <c r="E25" i="7" s="1"/>
  <c r="E50" i="12"/>
  <c r="E49" i="12" s="1"/>
  <c r="E48" i="12"/>
  <c r="E47" i="12"/>
  <c r="E46" i="12"/>
  <c r="D45" i="12"/>
  <c r="E44" i="12"/>
  <c r="C22" i="7" s="1"/>
  <c r="E42" i="12"/>
  <c r="E41" i="12"/>
  <c r="E40" i="12"/>
  <c r="C38" i="12"/>
  <c r="E37" i="12"/>
  <c r="C18" i="7" s="1"/>
  <c r="E18" i="7" s="1"/>
  <c r="E36" i="12"/>
  <c r="C17" i="7" s="1"/>
  <c r="E17" i="7" s="1"/>
  <c r="E35" i="12"/>
  <c r="E34" i="12"/>
  <c r="C15" i="7" s="1"/>
  <c r="E15" i="7" s="1"/>
  <c r="E33" i="12"/>
  <c r="C14" i="7" s="1"/>
  <c r="E14" i="7" s="1"/>
  <c r="E30" i="12"/>
  <c r="E29" i="12"/>
  <c r="E27" i="12" s="1"/>
  <c r="C13" i="7" s="1"/>
  <c r="E13" i="7" s="1"/>
  <c r="E26" i="12"/>
  <c r="C12" i="7" s="1"/>
  <c r="E12" i="7" s="1"/>
  <c r="E25" i="12"/>
  <c r="E23" i="12"/>
  <c r="C10" i="7" s="1"/>
  <c r="E22" i="12"/>
  <c r="C9" i="7" s="1"/>
  <c r="E9" i="7" s="1"/>
  <c r="E21" i="12"/>
  <c r="C8" i="7" s="1"/>
  <c r="E8" i="7" s="1"/>
  <c r="E20" i="12"/>
  <c r="C7" i="7" s="1"/>
  <c r="E7" i="7" s="1"/>
  <c r="E19" i="12"/>
  <c r="E18" i="12"/>
  <c r="E17" i="12"/>
  <c r="E15" i="12"/>
  <c r="E14" i="12"/>
  <c r="E13" i="12"/>
  <c r="E11" i="12"/>
  <c r="E10" i="12"/>
  <c r="F22" i="24" l="1"/>
  <c r="F22" i="5"/>
  <c r="O22" i="5" s="1"/>
  <c r="F30" i="24"/>
  <c r="F30" i="5"/>
  <c r="F35" i="24"/>
  <c r="F35" i="5"/>
  <c r="O35" i="5" s="1"/>
  <c r="F38" i="24"/>
  <c r="F38" i="5"/>
  <c r="F59" i="24"/>
  <c r="F59" i="5"/>
  <c r="F14" i="24"/>
  <c r="F14" i="5"/>
  <c r="F12" i="24"/>
  <c r="F12" i="5"/>
  <c r="F13" i="24"/>
  <c r="F13" i="5"/>
  <c r="F19" i="24"/>
  <c r="F19" i="5"/>
  <c r="F23" i="24"/>
  <c r="F23" i="5"/>
  <c r="O23" i="5" s="1"/>
  <c r="F108" i="5"/>
  <c r="F17" i="24"/>
  <c r="F17" i="5"/>
  <c r="O17" i="5" s="1"/>
  <c r="F20" i="24"/>
  <c r="F20" i="5"/>
  <c r="O20" i="5" s="1"/>
  <c r="F33" i="24"/>
  <c r="F33" i="5"/>
  <c r="O33" i="5" s="1"/>
  <c r="F108" i="24"/>
  <c r="H107" i="24"/>
  <c r="F18" i="24"/>
  <c r="F18" i="5"/>
  <c r="F34" i="24"/>
  <c r="F34" i="5"/>
  <c r="O34" i="5" s="1"/>
  <c r="F37" i="24"/>
  <c r="F37" i="5"/>
  <c r="F41" i="24"/>
  <c r="F41" i="5"/>
  <c r="C68" i="24"/>
  <c r="C68" i="5"/>
  <c r="O68" i="5" s="1"/>
  <c r="D13" i="14"/>
  <c r="G13" i="14" s="1"/>
  <c r="D29" i="14"/>
  <c r="G29" i="14" s="1"/>
  <c r="D10" i="14"/>
  <c r="D16" i="14"/>
  <c r="G16" i="14" s="1"/>
  <c r="D14" i="14"/>
  <c r="D30" i="14"/>
  <c r="G30" i="14" s="1"/>
  <c r="D33" i="14"/>
  <c r="D37" i="14"/>
  <c r="D26" i="14"/>
  <c r="D34" i="14"/>
  <c r="D54" i="14"/>
  <c r="D8" i="14"/>
  <c r="D18" i="14"/>
  <c r="G18" i="14" s="1"/>
  <c r="D31" i="14"/>
  <c r="G31" i="14" s="1"/>
  <c r="D9" i="14"/>
  <c r="D15" i="14"/>
  <c r="D19" i="14"/>
  <c r="G19" i="14" s="1"/>
  <c r="C67" i="7"/>
  <c r="D100" i="14"/>
  <c r="E22" i="7"/>
  <c r="E146" i="12"/>
  <c r="C68" i="7"/>
  <c r="E10" i="7"/>
  <c r="J50" i="12"/>
  <c r="K50" i="12" s="1"/>
  <c r="K136" i="12"/>
  <c r="E67" i="12"/>
  <c r="C31" i="7" s="1"/>
  <c r="E31" i="7" s="1"/>
  <c r="E43" i="12"/>
  <c r="C20" i="7" s="1"/>
  <c r="E45" i="12"/>
  <c r="E116" i="12"/>
  <c r="I116" i="12"/>
  <c r="E86" i="12"/>
  <c r="I86" i="12"/>
  <c r="K86" i="12" s="1"/>
  <c r="E108" i="12"/>
  <c r="I108" i="12"/>
  <c r="K108" i="12" s="1"/>
  <c r="E140" i="12"/>
  <c r="I140" i="12"/>
  <c r="K140" i="12" s="1"/>
  <c r="E95" i="12"/>
  <c r="J95" i="12"/>
  <c r="K95" i="12" s="1"/>
  <c r="K99" i="12" s="1"/>
  <c r="E105" i="12"/>
  <c r="I105" i="12"/>
  <c r="K105" i="12" s="1"/>
  <c r="E59" i="12"/>
  <c r="C26" i="7" s="1"/>
  <c r="E26" i="7" s="1"/>
  <c r="K59" i="12"/>
  <c r="J67" i="12"/>
  <c r="E92" i="12"/>
  <c r="I92" i="12"/>
  <c r="K92" i="12" s="1"/>
  <c r="E127" i="12"/>
  <c r="I127" i="12"/>
  <c r="K127" i="12" s="1"/>
  <c r="E142" i="12"/>
  <c r="I142" i="12"/>
  <c r="K142" i="12" s="1"/>
  <c r="J45" i="12"/>
  <c r="K45" i="12" s="1"/>
  <c r="E24" i="12"/>
  <c r="C11" i="7" s="1"/>
  <c r="E11" i="7" s="1"/>
  <c r="E39" i="12"/>
  <c r="C147" i="12"/>
  <c r="I147" i="12" s="1"/>
  <c r="E136" i="12"/>
  <c r="E138" i="12"/>
  <c r="E9" i="12"/>
  <c r="C6" i="7" s="1"/>
  <c r="E6" i="7" s="1"/>
  <c r="C109" i="12"/>
  <c r="I109" i="12" s="1"/>
  <c r="E66" i="11"/>
  <c r="F27" i="24" l="1"/>
  <c r="F27" i="5"/>
  <c r="F36" i="24"/>
  <c r="F36" i="5"/>
  <c r="F15" i="24"/>
  <c r="F15" i="5"/>
  <c r="O68" i="24"/>
  <c r="E68" i="24"/>
  <c r="H41" i="24"/>
  <c r="H34" i="24"/>
  <c r="Q34" i="24" s="1"/>
  <c r="O34" i="24"/>
  <c r="H19" i="24"/>
  <c r="H12" i="24"/>
  <c r="F16" i="24"/>
  <c r="F16" i="5"/>
  <c r="F31" i="24"/>
  <c r="F31" i="5"/>
  <c r="H33" i="24"/>
  <c r="Q33" i="24" s="1"/>
  <c r="O33" i="24"/>
  <c r="H17" i="24"/>
  <c r="Q17" i="24" s="1"/>
  <c r="O17" i="24"/>
  <c r="H38" i="24"/>
  <c r="H30" i="24"/>
  <c r="F11" i="24"/>
  <c r="F11" i="5"/>
  <c r="H37" i="24"/>
  <c r="H18" i="24"/>
  <c r="H23" i="24"/>
  <c r="Q23" i="24" s="1"/>
  <c r="O23" i="24"/>
  <c r="H13" i="24"/>
  <c r="H14" i="24"/>
  <c r="H108" i="24"/>
  <c r="H20" i="24"/>
  <c r="Q20" i="24" s="1"/>
  <c r="O20" i="24"/>
  <c r="H59" i="24"/>
  <c r="H35" i="24"/>
  <c r="Q35" i="24" s="1"/>
  <c r="O35" i="24"/>
  <c r="H22" i="24"/>
  <c r="Q22" i="24" s="1"/>
  <c r="O22" i="24"/>
  <c r="D23" i="14"/>
  <c r="D32" i="14"/>
  <c r="D12" i="14"/>
  <c r="D11" i="14"/>
  <c r="D27" i="14"/>
  <c r="D7" i="14"/>
  <c r="D103" i="14"/>
  <c r="G100" i="14"/>
  <c r="K147" i="12"/>
  <c r="E20" i="7"/>
  <c r="C21" i="7"/>
  <c r="E68" i="7"/>
  <c r="C73" i="7"/>
  <c r="C74" i="7" s="1"/>
  <c r="E99" i="12"/>
  <c r="C40" i="7"/>
  <c r="C19" i="7"/>
  <c r="E80" i="12"/>
  <c r="C23" i="7"/>
  <c r="J49" i="12"/>
  <c r="K49" i="12" s="1"/>
  <c r="K80" i="12" s="1"/>
  <c r="C24" i="7"/>
  <c r="E24" i="7" s="1"/>
  <c r="E38" i="12"/>
  <c r="K9" i="12"/>
  <c r="E147" i="12"/>
  <c r="E67" i="11"/>
  <c r="E65" i="11"/>
  <c r="E64" i="11"/>
  <c r="E63" i="11"/>
  <c r="E62" i="11"/>
  <c r="E48" i="11"/>
  <c r="E38" i="11"/>
  <c r="E37" i="11"/>
  <c r="E36" i="11"/>
  <c r="C72" i="8"/>
  <c r="D127" i="11"/>
  <c r="D138" i="11" s="1"/>
  <c r="E88" i="11"/>
  <c r="D61" i="11"/>
  <c r="E61" i="11" s="1"/>
  <c r="C31" i="8" s="1"/>
  <c r="E56" i="11"/>
  <c r="E55" i="11"/>
  <c r="E54" i="11"/>
  <c r="D53" i="11"/>
  <c r="E53" i="11" s="1"/>
  <c r="C26" i="8" s="1"/>
  <c r="E51" i="11"/>
  <c r="D50" i="11"/>
  <c r="E43" i="11"/>
  <c r="E135" i="11"/>
  <c r="C70" i="8"/>
  <c r="E132" i="11"/>
  <c r="E130" i="11"/>
  <c r="E128" i="11"/>
  <c r="E126" i="11"/>
  <c r="E125" i="11"/>
  <c r="E124" i="11"/>
  <c r="E123" i="11"/>
  <c r="E122" i="11"/>
  <c r="C64" i="8" s="1"/>
  <c r="E121" i="11"/>
  <c r="E120" i="11"/>
  <c r="E119" i="11"/>
  <c r="E117" i="11"/>
  <c r="E116" i="11"/>
  <c r="E115" i="11"/>
  <c r="E114" i="11"/>
  <c r="E113" i="11"/>
  <c r="E112" i="11"/>
  <c r="E111" i="11"/>
  <c r="E110" i="11"/>
  <c r="E109" i="11"/>
  <c r="E108" i="11"/>
  <c r="E106" i="11"/>
  <c r="C59" i="8" s="1"/>
  <c r="E105" i="11"/>
  <c r="E104" i="11"/>
  <c r="E103" i="11"/>
  <c r="E102" i="11"/>
  <c r="E101" i="11"/>
  <c r="E98" i="11"/>
  <c r="E97" i="11"/>
  <c r="E95" i="11"/>
  <c r="E94" i="11"/>
  <c r="E93" i="11"/>
  <c r="E92" i="11"/>
  <c r="E91" i="11"/>
  <c r="E89" i="11"/>
  <c r="C41" i="26" s="1"/>
  <c r="E87" i="11"/>
  <c r="E86" i="11"/>
  <c r="E84" i="11"/>
  <c r="E83" i="11"/>
  <c r="E82" i="11"/>
  <c r="E81" i="11"/>
  <c r="E80" i="11"/>
  <c r="E78" i="11"/>
  <c r="E77" i="11"/>
  <c r="E76" i="11"/>
  <c r="E75" i="11"/>
  <c r="E74" i="11"/>
  <c r="E72" i="11"/>
  <c r="C36" i="8" s="1"/>
  <c r="E71" i="11"/>
  <c r="E70" i="11"/>
  <c r="E69" i="11"/>
  <c r="C33" i="8" s="1"/>
  <c r="E68" i="11"/>
  <c r="C32" i="8" s="1"/>
  <c r="E60" i="11"/>
  <c r="E59" i="11"/>
  <c r="E58" i="11"/>
  <c r="E57" i="11"/>
  <c r="C27" i="8" s="1"/>
  <c r="E52" i="11"/>
  <c r="C25" i="8" s="1"/>
  <c r="E49" i="11"/>
  <c r="E47" i="11"/>
  <c r="E46" i="11"/>
  <c r="E40" i="11"/>
  <c r="E31" i="11"/>
  <c r="E30" i="11"/>
  <c r="E29" i="11"/>
  <c r="E28" i="11"/>
  <c r="E27" i="11"/>
  <c r="E26" i="11"/>
  <c r="E25" i="11"/>
  <c r="E23" i="11"/>
  <c r="E21" i="11"/>
  <c r="E20" i="11"/>
  <c r="E19" i="11"/>
  <c r="E18" i="11"/>
  <c r="C7" i="8" s="1"/>
  <c r="E17" i="11"/>
  <c r="E12" i="11"/>
  <c r="E16" i="11"/>
  <c r="E15" i="11"/>
  <c r="E14" i="11"/>
  <c r="E13" i="11"/>
  <c r="E11" i="11"/>
  <c r="E10" i="11"/>
  <c r="C137" i="11"/>
  <c r="C133" i="11"/>
  <c r="E133" i="11" s="1"/>
  <c r="C131" i="11"/>
  <c r="E131" i="11" s="1"/>
  <c r="C129" i="11"/>
  <c r="E129" i="11" s="1"/>
  <c r="C127" i="11"/>
  <c r="C118" i="11"/>
  <c r="E118" i="11" s="1"/>
  <c r="C107" i="11"/>
  <c r="E107" i="11" s="1"/>
  <c r="C99" i="11"/>
  <c r="E99" i="11" s="1"/>
  <c r="C96" i="11"/>
  <c r="E96" i="11" s="1"/>
  <c r="C90" i="11"/>
  <c r="C85" i="11"/>
  <c r="E85" i="11" s="1"/>
  <c r="C79" i="11"/>
  <c r="E79" i="11" s="1"/>
  <c r="C73" i="11"/>
  <c r="C34" i="11"/>
  <c r="E9" i="11" l="1"/>
  <c r="C6" i="8" s="1"/>
  <c r="C68" i="8"/>
  <c r="C61" i="26"/>
  <c r="C14" i="8"/>
  <c r="I19" i="24" s="1"/>
  <c r="C14" i="26"/>
  <c r="F15" i="14" s="1"/>
  <c r="C8" i="8"/>
  <c r="I13" i="24" s="1"/>
  <c r="C8" i="26"/>
  <c r="I76" i="24"/>
  <c r="I76" i="5"/>
  <c r="E82" i="14"/>
  <c r="G82" i="14" s="1"/>
  <c r="C40" i="8"/>
  <c r="E53" i="14" s="1"/>
  <c r="C40" i="26"/>
  <c r="C42" i="26" s="1"/>
  <c r="C10" i="8"/>
  <c r="I15" i="5" s="1"/>
  <c r="O15" i="5" s="1"/>
  <c r="C10" i="26"/>
  <c r="F11" i="14" s="1"/>
  <c r="C9" i="8"/>
  <c r="I14" i="5" s="1"/>
  <c r="O14" i="5" s="1"/>
  <c r="C9" i="26"/>
  <c r="F10" i="14" s="1"/>
  <c r="E50" i="11"/>
  <c r="C24" i="8" s="1"/>
  <c r="I29" i="5" s="1"/>
  <c r="D73" i="11"/>
  <c r="D100" i="11" s="1"/>
  <c r="I31" i="24"/>
  <c r="K31" i="24" s="1"/>
  <c r="I31" i="5"/>
  <c r="O31" i="5" s="1"/>
  <c r="I36" i="24"/>
  <c r="K36" i="24" s="1"/>
  <c r="I36" i="5"/>
  <c r="O36" i="5" s="1"/>
  <c r="F24" i="24"/>
  <c r="H11" i="24"/>
  <c r="E69" i="24"/>
  <c r="E70" i="24" s="1"/>
  <c r="Q68" i="24"/>
  <c r="Q69" i="24" s="1"/>
  <c r="I14" i="24"/>
  <c r="I30" i="24"/>
  <c r="I30" i="5"/>
  <c r="O30" i="5" s="1"/>
  <c r="F29" i="24"/>
  <c r="F29" i="5"/>
  <c r="H31" i="24"/>
  <c r="H36" i="24"/>
  <c r="I15" i="24"/>
  <c r="K15" i="24" s="1"/>
  <c r="I32" i="24"/>
  <c r="I32" i="5"/>
  <c r="O32" i="5" s="1"/>
  <c r="I37" i="24"/>
  <c r="I37" i="5"/>
  <c r="O37" i="5" s="1"/>
  <c r="I41" i="24"/>
  <c r="I41" i="5"/>
  <c r="O41" i="5" s="1"/>
  <c r="I92" i="24"/>
  <c r="I92" i="5"/>
  <c r="I105" i="24"/>
  <c r="I105" i="5"/>
  <c r="I12" i="24"/>
  <c r="I12" i="5"/>
  <c r="O12" i="5" s="1"/>
  <c r="I38" i="24"/>
  <c r="I38" i="5"/>
  <c r="O38" i="5" s="1"/>
  <c r="I107" i="24"/>
  <c r="I107" i="5"/>
  <c r="O107" i="5" s="1"/>
  <c r="F25" i="24"/>
  <c r="F25" i="5"/>
  <c r="F24" i="5"/>
  <c r="H16" i="24"/>
  <c r="H15" i="24"/>
  <c r="H27" i="24"/>
  <c r="E26" i="14"/>
  <c r="G26" i="14" s="1"/>
  <c r="E28" i="14"/>
  <c r="G28" i="14" s="1"/>
  <c r="E37" i="14"/>
  <c r="G37" i="14" s="1"/>
  <c r="E98" i="14"/>
  <c r="G98" i="14" s="1"/>
  <c r="E110" i="14"/>
  <c r="E33" i="14"/>
  <c r="G33" i="14" s="1"/>
  <c r="E8" i="14"/>
  <c r="G8" i="14" s="1"/>
  <c r="E34" i="14"/>
  <c r="G34" i="14" s="1"/>
  <c r="E112" i="14"/>
  <c r="G112" i="14" s="1"/>
  <c r="E27" i="14"/>
  <c r="G27" i="14" s="1"/>
  <c r="E32" i="14"/>
  <c r="G32" i="14" s="1"/>
  <c r="D21" i="14"/>
  <c r="D25" i="14"/>
  <c r="D110" i="14"/>
  <c r="E90" i="11"/>
  <c r="E40" i="7"/>
  <c r="C42" i="7"/>
  <c r="E23" i="7"/>
  <c r="C37" i="7"/>
  <c r="C100" i="11"/>
  <c r="E39" i="11"/>
  <c r="K38" i="12"/>
  <c r="K109" i="12" s="1"/>
  <c r="E109" i="12"/>
  <c r="E35" i="11"/>
  <c r="E127" i="11"/>
  <c r="E137" i="11"/>
  <c r="C22" i="8"/>
  <c r="C41" i="8"/>
  <c r="C23" i="8"/>
  <c r="E73" i="11"/>
  <c r="E22" i="11"/>
  <c r="C11" i="8" s="1"/>
  <c r="E24" i="11"/>
  <c r="C13" i="8" s="1"/>
  <c r="C138" i="11"/>
  <c r="I58" i="24" l="1"/>
  <c r="K58" i="24" s="1"/>
  <c r="E10" i="14"/>
  <c r="G10" i="14" s="1"/>
  <c r="I58" i="5"/>
  <c r="E15" i="14"/>
  <c r="G15" i="14" s="1"/>
  <c r="I19" i="5"/>
  <c r="O19" i="5" s="1"/>
  <c r="I29" i="24"/>
  <c r="K29" i="24" s="1"/>
  <c r="E25" i="14"/>
  <c r="G25" i="14" s="1"/>
  <c r="E11" i="14"/>
  <c r="G11" i="14" s="1"/>
  <c r="I13" i="5"/>
  <c r="O13" i="5" s="1"/>
  <c r="E9" i="14"/>
  <c r="G9" i="14" s="1"/>
  <c r="C47" i="7"/>
  <c r="I77" i="5"/>
  <c r="O76" i="5"/>
  <c r="K76" i="24"/>
  <c r="Q76" i="24" s="1"/>
  <c r="Q77" i="24" s="1"/>
  <c r="I77" i="24"/>
  <c r="O76" i="24"/>
  <c r="F9" i="14"/>
  <c r="F20" i="14" s="1"/>
  <c r="F65" i="14" s="1"/>
  <c r="C19" i="26"/>
  <c r="C47" i="26" s="1"/>
  <c r="F102" i="14"/>
  <c r="F103" i="14" s="1"/>
  <c r="F114" i="14" s="1"/>
  <c r="C62" i="26"/>
  <c r="C73" i="26" s="1"/>
  <c r="I96" i="24"/>
  <c r="K96" i="24" s="1"/>
  <c r="I96" i="5"/>
  <c r="I97" i="5" s="1"/>
  <c r="E102" i="14"/>
  <c r="G102" i="14" s="1"/>
  <c r="Q31" i="24"/>
  <c r="G110" i="14"/>
  <c r="O15" i="24"/>
  <c r="Q15" i="24"/>
  <c r="O36" i="24"/>
  <c r="Q36" i="24"/>
  <c r="O31" i="24"/>
  <c r="I11" i="24"/>
  <c r="I11" i="5"/>
  <c r="I59" i="24"/>
  <c r="I59" i="5"/>
  <c r="O59" i="5" s="1"/>
  <c r="F58" i="24"/>
  <c r="F58" i="5"/>
  <c r="K105" i="24"/>
  <c r="I108" i="24"/>
  <c r="O105" i="24"/>
  <c r="K41" i="24"/>
  <c r="Q41" i="24" s="1"/>
  <c r="O41" i="24"/>
  <c r="K32" i="24"/>
  <c r="Q32" i="24" s="1"/>
  <c r="O32" i="24"/>
  <c r="I60" i="24"/>
  <c r="K14" i="24"/>
  <c r="Q14" i="24" s="1"/>
  <c r="O14" i="24"/>
  <c r="I28" i="24"/>
  <c r="K28" i="24" s="1"/>
  <c r="I28" i="5"/>
  <c r="I16" i="24"/>
  <c r="I16" i="5"/>
  <c r="O16" i="5" s="1"/>
  <c r="I27" i="24"/>
  <c r="I27" i="5"/>
  <c r="K107" i="24"/>
  <c r="Q107" i="24" s="1"/>
  <c r="O107" i="24"/>
  <c r="K19" i="24"/>
  <c r="Q19" i="24" s="1"/>
  <c r="O19" i="24"/>
  <c r="O92" i="5"/>
  <c r="O29" i="5"/>
  <c r="H24" i="24"/>
  <c r="F28" i="24"/>
  <c r="F28" i="5"/>
  <c r="F26" i="5"/>
  <c r="K92" i="24"/>
  <c r="O92" i="24"/>
  <c r="K37" i="24"/>
  <c r="Q37" i="24" s="1"/>
  <c r="O37" i="24"/>
  <c r="H29" i="24"/>
  <c r="O29" i="24"/>
  <c r="K30" i="24"/>
  <c r="Q30" i="24" s="1"/>
  <c r="O30" i="24"/>
  <c r="I18" i="24"/>
  <c r="I18" i="5"/>
  <c r="O18" i="5" s="1"/>
  <c r="F26" i="24"/>
  <c r="H25" i="24"/>
  <c r="K38" i="24"/>
  <c r="Q38" i="24" s="1"/>
  <c r="O38" i="24"/>
  <c r="K12" i="24"/>
  <c r="Q12" i="24" s="1"/>
  <c r="O12" i="24"/>
  <c r="I108" i="5"/>
  <c r="O105" i="5"/>
  <c r="K13" i="24"/>
  <c r="Q13" i="24" s="1"/>
  <c r="O13" i="24"/>
  <c r="E7" i="14"/>
  <c r="G7" i="14" s="1"/>
  <c r="E54" i="14"/>
  <c r="G54" i="14" s="1"/>
  <c r="E23" i="14"/>
  <c r="G23" i="14" s="1"/>
  <c r="E12" i="14"/>
  <c r="G12" i="14" s="1"/>
  <c r="E14" i="14"/>
  <c r="G14" i="14" s="1"/>
  <c r="E24" i="14"/>
  <c r="D53" i="14"/>
  <c r="G53" i="14" s="1"/>
  <c r="D24" i="14"/>
  <c r="E138" i="11"/>
  <c r="C20" i="8"/>
  <c r="E34" i="11"/>
  <c r="E100" i="11" s="1"/>
  <c r="I97" i="24" l="1"/>
  <c r="I109" i="24" s="1"/>
  <c r="Q29" i="24"/>
  <c r="I60" i="5"/>
  <c r="G24" i="14"/>
  <c r="I25" i="24"/>
  <c r="I25" i="5"/>
  <c r="H26" i="24"/>
  <c r="K97" i="24"/>
  <c r="Q92" i="24"/>
  <c r="O28" i="5"/>
  <c r="F42" i="5"/>
  <c r="I109" i="5"/>
  <c r="K108" i="24"/>
  <c r="Q105" i="24"/>
  <c r="Q108" i="24" s="1"/>
  <c r="H28" i="24"/>
  <c r="O28" i="24"/>
  <c r="F42" i="24"/>
  <c r="K16" i="24"/>
  <c r="Q16" i="24" s="1"/>
  <c r="O16" i="24"/>
  <c r="K59" i="24"/>
  <c r="Q59" i="24" s="1"/>
  <c r="O59" i="24"/>
  <c r="K18" i="24"/>
  <c r="Q18" i="24" s="1"/>
  <c r="O18" i="24"/>
  <c r="I42" i="5"/>
  <c r="O27" i="5"/>
  <c r="O58" i="5"/>
  <c r="F60" i="5"/>
  <c r="O60" i="5" s="1"/>
  <c r="I24" i="5"/>
  <c r="O11" i="5"/>
  <c r="K27" i="24"/>
  <c r="I42" i="24"/>
  <c r="O27" i="24"/>
  <c r="H58" i="24"/>
  <c r="O58" i="24"/>
  <c r="F60" i="24"/>
  <c r="O60" i="24" s="1"/>
  <c r="I24" i="24"/>
  <c r="K11" i="24"/>
  <c r="O11" i="24"/>
  <c r="E21" i="14"/>
  <c r="G21" i="14" s="1"/>
  <c r="C96" i="6"/>
  <c r="C105" i="14" s="1"/>
  <c r="G105" i="14" s="1"/>
  <c r="K60" i="24" l="1"/>
  <c r="F70" i="5"/>
  <c r="F70" i="24"/>
  <c r="K109" i="24"/>
  <c r="K24" i="24"/>
  <c r="Q11" i="24"/>
  <c r="Q24" i="24" s="1"/>
  <c r="H60" i="24"/>
  <c r="Q58" i="24"/>
  <c r="Q60" i="24" s="1"/>
  <c r="Q27" i="24"/>
  <c r="K42" i="24"/>
  <c r="Q28" i="24"/>
  <c r="H42" i="24"/>
  <c r="I26" i="5"/>
  <c r="O25" i="5"/>
  <c r="O24" i="24"/>
  <c r="K25" i="24"/>
  <c r="I26" i="24"/>
  <c r="O25" i="24"/>
  <c r="H70" i="24" l="1"/>
  <c r="K26" i="24"/>
  <c r="K70" i="24" s="1"/>
  <c r="Q25" i="24"/>
  <c r="Q26" i="24" s="1"/>
  <c r="Q42" i="24"/>
  <c r="I70" i="5"/>
  <c r="O26" i="5"/>
  <c r="I70" i="24"/>
  <c r="O26" i="24"/>
  <c r="C73" i="8"/>
  <c r="E113" i="14" s="1"/>
  <c r="Q70" i="24" l="1"/>
  <c r="C69" i="8" l="1"/>
  <c r="E103" i="14" s="1"/>
  <c r="C60" i="8"/>
  <c r="C42" i="8"/>
  <c r="C37" i="8"/>
  <c r="E38" i="14" s="1"/>
  <c r="C21" i="8"/>
  <c r="E22" i="14" s="1"/>
  <c r="C19" i="8"/>
  <c r="E20" i="14" s="1"/>
  <c r="E73" i="7"/>
  <c r="E67" i="7"/>
  <c r="E58" i="7"/>
  <c r="D83" i="14" s="1"/>
  <c r="E46" i="7"/>
  <c r="D59" i="14" s="1"/>
  <c r="E42" i="7"/>
  <c r="D55" i="14" s="1"/>
  <c r="E37" i="7"/>
  <c r="E21" i="7"/>
  <c r="D22" i="14" s="1"/>
  <c r="E19" i="7"/>
  <c r="D20" i="14" s="1"/>
  <c r="C104" i="6"/>
  <c r="C100" i="6"/>
  <c r="C98" i="6"/>
  <c r="C94" i="6"/>
  <c r="C85" i="6"/>
  <c r="C74" i="6"/>
  <c r="C58" i="6"/>
  <c r="C50" i="6"/>
  <c r="C44" i="6"/>
  <c r="C38" i="6"/>
  <c r="C22" i="6"/>
  <c r="C20" i="6"/>
  <c r="E47" i="7" l="1"/>
  <c r="D65" i="14" s="1"/>
  <c r="C59" i="6"/>
  <c r="D113" i="14"/>
  <c r="E74" i="7"/>
  <c r="D38" i="14"/>
  <c r="E55" i="14"/>
  <c r="G55" i="14" s="1"/>
  <c r="C47" i="8"/>
  <c r="E65" i="14" s="1"/>
  <c r="E83" i="14"/>
  <c r="G83" i="14" s="1"/>
  <c r="C74" i="8"/>
  <c r="C42" i="24"/>
  <c r="O42" i="24" s="1"/>
  <c r="C42" i="5"/>
  <c r="O42" i="5" s="1"/>
  <c r="C55" i="24"/>
  <c r="O55" i="24" s="1"/>
  <c r="C55" i="5"/>
  <c r="O55" i="5" s="1"/>
  <c r="C69" i="24"/>
  <c r="O69" i="24" s="1"/>
  <c r="C69" i="5"/>
  <c r="O69" i="5" s="1"/>
  <c r="C88" i="24"/>
  <c r="C88" i="5"/>
  <c r="C97" i="24"/>
  <c r="C97" i="5"/>
  <c r="C104" i="24"/>
  <c r="O104" i="24" s="1"/>
  <c r="C104" i="5"/>
  <c r="O104" i="5" s="1"/>
  <c r="F85" i="24"/>
  <c r="F85" i="5"/>
  <c r="F95" i="24"/>
  <c r="F95" i="5"/>
  <c r="O96" i="5"/>
  <c r="C24" i="24"/>
  <c r="C24" i="5"/>
  <c r="O24" i="5" s="1"/>
  <c r="C48" i="24"/>
  <c r="O48" i="24" s="1"/>
  <c r="C48" i="5"/>
  <c r="O48" i="5" s="1"/>
  <c r="C61" i="14"/>
  <c r="C66" i="24"/>
  <c r="O66" i="24" s="1"/>
  <c r="C66" i="5"/>
  <c r="O66" i="5" s="1"/>
  <c r="C102" i="24"/>
  <c r="O102" i="24" s="1"/>
  <c r="C102" i="5"/>
  <c r="O102" i="5" s="1"/>
  <c r="C64" i="24"/>
  <c r="O64" i="24" s="1"/>
  <c r="C64" i="5"/>
  <c r="O64" i="5" s="1"/>
  <c r="C77" i="24"/>
  <c r="O77" i="24" s="1"/>
  <c r="C77" i="5"/>
  <c r="O77" i="5" s="1"/>
  <c r="C108" i="24"/>
  <c r="O108" i="24" s="1"/>
  <c r="C108" i="5"/>
  <c r="O108" i="5" s="1"/>
  <c r="D114" i="14"/>
  <c r="C20" i="14"/>
  <c r="G20" i="14" s="1"/>
  <c r="C22" i="14"/>
  <c r="G22" i="14" s="1"/>
  <c r="C109" i="14"/>
  <c r="G109" i="14" s="1"/>
  <c r="C107" i="14"/>
  <c r="G107" i="14" s="1"/>
  <c r="C64" i="14"/>
  <c r="C38" i="14"/>
  <c r="C50" i="14"/>
  <c r="C59" i="14"/>
  <c r="G59" i="14" s="1"/>
  <c r="C44" i="14"/>
  <c r="C94" i="14"/>
  <c r="G94" i="14" s="1"/>
  <c r="C103" i="14"/>
  <c r="G103" i="14" s="1"/>
  <c r="C113" i="14"/>
  <c r="G113" i="14" s="1"/>
  <c r="C105" i="6"/>
  <c r="E114" i="14" l="1"/>
  <c r="G38" i="14"/>
  <c r="O95" i="5"/>
  <c r="F97" i="5"/>
  <c r="O97" i="5" s="1"/>
  <c r="H96" i="24"/>
  <c r="Q96" i="24" s="1"/>
  <c r="O96" i="24"/>
  <c r="F88" i="5"/>
  <c r="O85" i="5"/>
  <c r="C109" i="24"/>
  <c r="C109" i="5"/>
  <c r="H95" i="24"/>
  <c r="F97" i="24"/>
  <c r="O97" i="24" s="1"/>
  <c r="O95" i="24"/>
  <c r="F88" i="24"/>
  <c r="H85" i="24"/>
  <c r="O85" i="24"/>
  <c r="C70" i="24"/>
  <c r="O70" i="24" s="1"/>
  <c r="C70" i="5"/>
  <c r="O70" i="5" s="1"/>
  <c r="G114" i="14"/>
  <c r="C114" i="14"/>
  <c r="C65" i="14"/>
  <c r="G65" i="14" s="1"/>
  <c r="F109" i="5" l="1"/>
  <c r="F109" i="24"/>
  <c r="O88" i="24"/>
  <c r="O109" i="24" s="1"/>
  <c r="O88" i="5"/>
  <c r="O109" i="5" s="1"/>
  <c r="H88" i="24"/>
  <c r="Q85" i="24"/>
  <c r="Q88" i="24" s="1"/>
  <c r="H97" i="24"/>
  <c r="Q95" i="24"/>
  <c r="Q97" i="24" s="1"/>
  <c r="Q109" i="24" l="1"/>
  <c r="H109" i="24"/>
  <c r="B28" i="17" l="1"/>
  <c r="N28" i="17" s="1"/>
  <c r="N27" i="17"/>
</calcChain>
</file>

<file path=xl/sharedStrings.xml><?xml version="1.0" encoding="utf-8"?>
<sst xmlns="http://schemas.openxmlformats.org/spreadsheetml/2006/main" count="2711" uniqueCount="418">
  <si>
    <t>Szákszend Község Önkormányzata</t>
  </si>
  <si>
    <t>2856 Szákszend, Száki u. 91.</t>
  </si>
  <si>
    <t>Rovat</t>
  </si>
  <si>
    <t>Megnevezés</t>
  </si>
  <si>
    <t>Eredeti előirányzat</t>
  </si>
  <si>
    <t>K1101</t>
  </si>
  <si>
    <t>K1106</t>
  </si>
  <si>
    <t>K1107</t>
  </si>
  <si>
    <t>K1108</t>
  </si>
  <si>
    <t>K1110</t>
  </si>
  <si>
    <t>K1113</t>
  </si>
  <si>
    <t>K121</t>
  </si>
  <si>
    <t>K122</t>
  </si>
  <si>
    <t>K123</t>
  </si>
  <si>
    <t>K1 rovat összesen</t>
  </si>
  <si>
    <t>K2 rovat összesen</t>
  </si>
  <si>
    <t>K311</t>
  </si>
  <si>
    <t>K312</t>
  </si>
  <si>
    <t>K321</t>
  </si>
  <si>
    <t>K322</t>
  </si>
  <si>
    <t>K331</t>
  </si>
  <si>
    <t>K332</t>
  </si>
  <si>
    <t>K333</t>
  </si>
  <si>
    <t>K334</t>
  </si>
  <si>
    <t>K336</t>
  </si>
  <si>
    <t>K337</t>
  </si>
  <si>
    <t>K341</t>
  </si>
  <si>
    <t>K351</t>
  </si>
  <si>
    <t>K353</t>
  </si>
  <si>
    <t>K355</t>
  </si>
  <si>
    <t>K3 rovat összesen</t>
  </si>
  <si>
    <t>K42</t>
  </si>
  <si>
    <t>K45</t>
  </si>
  <si>
    <t>K46</t>
  </si>
  <si>
    <t>K47</t>
  </si>
  <si>
    <t>K48</t>
  </si>
  <si>
    <t>K4 rovat összesen</t>
  </si>
  <si>
    <t>K5021</t>
  </si>
  <si>
    <t>K5023</t>
  </si>
  <si>
    <t>K506</t>
  </si>
  <si>
    <t>K512</t>
  </si>
  <si>
    <t>K513</t>
  </si>
  <si>
    <t>K5 rovat összesen</t>
  </si>
  <si>
    <t>K63</t>
  </si>
  <si>
    <t>K64</t>
  </si>
  <si>
    <t>K67</t>
  </si>
  <si>
    <t>K6 rovat összesen</t>
  </si>
  <si>
    <t>K71</t>
  </si>
  <si>
    <t>K73</t>
  </si>
  <si>
    <t>K74</t>
  </si>
  <si>
    <t>K7 rovat összesen</t>
  </si>
  <si>
    <t>K83</t>
  </si>
  <si>
    <t>K8 rovat összesen</t>
  </si>
  <si>
    <t>K914</t>
  </si>
  <si>
    <t>K915</t>
  </si>
  <si>
    <t>K9 rovat összesen</t>
  </si>
  <si>
    <t>Kiadások összesen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</si>
  <si>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</si>
  <si>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</si>
  <si>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</si>
  <si>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</si>
  <si>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</si>
  <si>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</si>
  <si>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</si>
  <si>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</si>
  <si>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</si>
  <si>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Módosított előirányzat</t>
  </si>
  <si>
    <t>B111</t>
  </si>
  <si>
    <t>B112</t>
  </si>
  <si>
    <t>B113</t>
  </si>
  <si>
    <t>B114</t>
  </si>
  <si>
    <t>B115</t>
  </si>
  <si>
    <t>B16</t>
  </si>
  <si>
    <t>B1 rovat összesen</t>
  </si>
  <si>
    <t>B311</t>
  </si>
  <si>
    <t>B34</t>
  </si>
  <si>
    <t>B351</t>
  </si>
  <si>
    <t>B354</t>
  </si>
  <si>
    <t>B355</t>
  </si>
  <si>
    <t>B36</t>
  </si>
  <si>
    <t>B3 rovat összesen</t>
  </si>
  <si>
    <t>B402</t>
  </si>
  <si>
    <t>B403</t>
  </si>
  <si>
    <t>B404</t>
  </si>
  <si>
    <t>B405</t>
  </si>
  <si>
    <t>B408</t>
  </si>
  <si>
    <t>B411</t>
  </si>
  <si>
    <t>B4 rovat összesen</t>
  </si>
  <si>
    <t>B65</t>
  </si>
  <si>
    <t>B6 rovat összesen</t>
  </si>
  <si>
    <t>B75</t>
  </si>
  <si>
    <t>B7 rovat összesen</t>
  </si>
  <si>
    <t>B8131</t>
  </si>
  <si>
    <t>B814</t>
  </si>
  <si>
    <t>B8 rovat összesen</t>
  </si>
  <si>
    <t>Bevételek összesen</t>
  </si>
  <si>
    <t>Törvény szerinti illetm.</t>
  </si>
  <si>
    <t>Jubileumi jutalom</t>
  </si>
  <si>
    <t>Béren kivüli juttatások</t>
  </si>
  <si>
    <t>Ruházati ktg.térítés</t>
  </si>
  <si>
    <t>Egyéb költsgétérítés</t>
  </si>
  <si>
    <t>Foglalk.egyéb szem.jutt.</t>
  </si>
  <si>
    <t>Választott tiszts.v.jutt.</t>
  </si>
  <si>
    <t>Egyéb jogv.jutt.</t>
  </si>
  <si>
    <t>Egyéb külső szem.jutt.</t>
  </si>
  <si>
    <t>K2</t>
  </si>
  <si>
    <t>Munkaadókat terh.jár.</t>
  </si>
  <si>
    <t>Szakmai anyagok</t>
  </si>
  <si>
    <t>Üzemeltetési anyagok</t>
  </si>
  <si>
    <t>Inform.szolgáltatások</t>
  </si>
  <si>
    <t>Egyéb komm.szolg.</t>
  </si>
  <si>
    <t>Közüzemi díjak</t>
  </si>
  <si>
    <t>Vásárolt élelmezés</t>
  </si>
  <si>
    <t>Bérleti és lízing díjak</t>
  </si>
  <si>
    <t>Karbantart. kisjav.</t>
  </si>
  <si>
    <t>Szakmai tev.segítő szolg.</t>
  </si>
  <si>
    <t>Egyéb szolgáltatások</t>
  </si>
  <si>
    <t>Kiküldetés</t>
  </si>
  <si>
    <t>Működési felsz. ÁFA</t>
  </si>
  <si>
    <t>Kamatkiadások</t>
  </si>
  <si>
    <t>Egyéb dologi kiadás</t>
  </si>
  <si>
    <t>Családi támogatások</t>
  </si>
  <si>
    <t>Foglalk.munkanél.tám.</t>
  </si>
  <si>
    <t>Lakhatással kapcs.ell.</t>
  </si>
  <si>
    <t>Intézményi ell.pénzb.jutt.</t>
  </si>
  <si>
    <t>Egyéb nem int. ellátások</t>
  </si>
  <si>
    <t>Önkorm.előző évi elsz.</t>
  </si>
  <si>
    <t>Egyéb elvonások, befiz.</t>
  </si>
  <si>
    <t>Egyéb műk.célú tám.</t>
  </si>
  <si>
    <t>Tartalékok</t>
  </si>
  <si>
    <t>Inform.eszk.beszerz.</t>
  </si>
  <si>
    <t>Egyéb tárgyi eszk. beszerz.</t>
  </si>
  <si>
    <t>Beruházás előzfelsz.ÁFA</t>
  </si>
  <si>
    <t>Ingatlanok felújítása</t>
  </si>
  <si>
    <t>Egyéb tárgyi eszk. felúj.</t>
  </si>
  <si>
    <t>Felúj.felsz. ÁFA</t>
  </si>
  <si>
    <t>Felhalm.visszatér.tám.</t>
  </si>
  <si>
    <t>ÁHB megelőlegz.vissz.</t>
  </si>
  <si>
    <t>Kp-i irány.szerv.tám.</t>
  </si>
  <si>
    <t>Önkorm.műk.támog.</t>
  </si>
  <si>
    <t>Köznev.támogatása</t>
  </si>
  <si>
    <t>Szoc.gyermekjóléti tám.</t>
  </si>
  <si>
    <t>Kulturális feladat tám.</t>
  </si>
  <si>
    <t>Műk.célű ktgv.tám.</t>
  </si>
  <si>
    <t>Egyéb műk.c. támogatás</t>
  </si>
  <si>
    <t>Magánszem.jöv.adó</t>
  </si>
  <si>
    <t>Vagyoni típusú adók</t>
  </si>
  <si>
    <t>Érték.forgalmi adók</t>
  </si>
  <si>
    <t>Gépjárműadók</t>
  </si>
  <si>
    <t>Egyéb áruhaszn.szolg.adók</t>
  </si>
  <si>
    <t>Egyéb közhatalmi bev.</t>
  </si>
  <si>
    <t>Szolgáltatások ellenért.</t>
  </si>
  <si>
    <t>Közvetített szolg. ellnért.</t>
  </si>
  <si>
    <t>Tulajdonosi bevételek</t>
  </si>
  <si>
    <t>Ellátási díjak</t>
  </si>
  <si>
    <t>Kiszámlázott ÁFA</t>
  </si>
  <si>
    <t>B406</t>
  </si>
  <si>
    <t>Kamatbevételek</t>
  </si>
  <si>
    <t>Egyéb műk.bevételek</t>
  </si>
  <si>
    <t>Egyéb műk.c. átvett peszk.</t>
  </si>
  <si>
    <t>Egyéb felhalmc. átvett peszk.</t>
  </si>
  <si>
    <t>Előző évi maradv. igényb.</t>
  </si>
  <si>
    <t>ÁHB  megelőlegz.</t>
  </si>
  <si>
    <t>Szákszendi Közös Önkormányzati Hivatal</t>
  </si>
  <si>
    <t>K1102</t>
  </si>
  <si>
    <t>Normatív jutalmak</t>
  </si>
  <si>
    <t>K1109</t>
  </si>
  <si>
    <t>B816</t>
  </si>
  <si>
    <t>K352</t>
  </si>
  <si>
    <t>Fizetendő ÁFA</t>
  </si>
  <si>
    <t>B352</t>
  </si>
  <si>
    <t>Fogyasztási adók</t>
  </si>
  <si>
    <t>Közlekedési ktg.térítés</t>
  </si>
  <si>
    <t>Irányítószervi támogatás</t>
  </si>
  <si>
    <t>2856 Szákszend, Dózsa Gy. u. 16</t>
  </si>
  <si>
    <t>K1103</t>
  </si>
  <si>
    <t>Céljuttatás, prémium</t>
  </si>
  <si>
    <t>K1104</t>
  </si>
  <si>
    <t>Helyettesítés</t>
  </si>
  <si>
    <t>ÁHB megelőlegzések</t>
  </si>
  <si>
    <t>Teljesítés</t>
  </si>
  <si>
    <t>Kiskuckó Napköziotthonos Óvoda</t>
  </si>
  <si>
    <t>Összesen</t>
  </si>
  <si>
    <t>K62</t>
  </si>
  <si>
    <t>Ingatlanok beszerz.</t>
  </si>
  <si>
    <t>B21</t>
  </si>
  <si>
    <t>Felhalm.célú önkorm.tám.</t>
  </si>
  <si>
    <t>B2 rovat összesen</t>
  </si>
  <si>
    <t>B52</t>
  </si>
  <si>
    <t>Ingatlanok értékesítése</t>
  </si>
  <si>
    <t>B5 rovat összesen</t>
  </si>
  <si>
    <t>B25</t>
  </si>
  <si>
    <t>Egyéb felhalmc. tám.</t>
  </si>
  <si>
    <t>B5 roövat összesen</t>
  </si>
  <si>
    <t>B410</t>
  </si>
  <si>
    <t>Biztosító által fiz. kártér.</t>
  </si>
  <si>
    <t>Biztosító által  fizetett kártérítés</t>
  </si>
  <si>
    <t>Farkas Lászlóné</t>
  </si>
  <si>
    <t>Barotáné B.Sz.</t>
  </si>
  <si>
    <t>Fodorné P.V.</t>
  </si>
  <si>
    <t>Gombásné J.V.</t>
  </si>
  <si>
    <t>Jakubács Sándorné</t>
  </si>
  <si>
    <t>Zách Gizella</t>
  </si>
  <si>
    <t xml:space="preserve">December </t>
  </si>
  <si>
    <t>Éves</t>
  </si>
  <si>
    <t>Egyéb költségtérítés</t>
  </si>
  <si>
    <t>Cafetéria 9*200.000</t>
  </si>
  <si>
    <t>Tisztítószerek</t>
  </si>
  <si>
    <t>Irodaszerek</t>
  </si>
  <si>
    <t>Egyéb üzemeltetési anyag</t>
  </si>
  <si>
    <t>Intenetdíj 12.000ft/hó</t>
  </si>
  <si>
    <t>Gázdíj</t>
  </si>
  <si>
    <t>Áramdíj</t>
  </si>
  <si>
    <t>Vízdíj</t>
  </si>
  <si>
    <t>Munkavédelmi szolg. 5.000.-Ft/hó</t>
  </si>
  <si>
    <t>Kéményseprés</t>
  </si>
  <si>
    <t>Köztisztasági díj</t>
  </si>
  <si>
    <t>Bankszla kezelési ktg-e</t>
  </si>
  <si>
    <t>Szociális hjárulás</t>
  </si>
  <si>
    <t>Egészségügyi hjárulás</t>
  </si>
  <si>
    <t>Kifizetői adó</t>
  </si>
  <si>
    <t>Védőruha 25.000.- Ft/fő</t>
  </si>
  <si>
    <t>Üzemorvosi díj</t>
  </si>
  <si>
    <t>2018. évi tervezés</t>
  </si>
  <si>
    <t>Deákné dr. S.M.</t>
  </si>
  <si>
    <t>Dobroczki Bernadett</t>
  </si>
  <si>
    <t>Mezőfi Attiláné</t>
  </si>
  <si>
    <t>Pintér Lászlóné</t>
  </si>
  <si>
    <t>Szabó Krisztina</t>
  </si>
  <si>
    <t>Fülöp Sándorné</t>
  </si>
  <si>
    <t>Pálvölgyi Ferencné</t>
  </si>
  <si>
    <t>Schvarczné S.R.</t>
  </si>
  <si>
    <t>Erzsébet ajándékutalvány</t>
  </si>
  <si>
    <t>Bartusné Fitos Krisztina</t>
  </si>
  <si>
    <t>Szákszend</t>
  </si>
  <si>
    <t>Kömlőd</t>
  </si>
  <si>
    <t>PlexNet 3.000 ft/hó</t>
  </si>
  <si>
    <t>Wolters Kluver Kft.</t>
  </si>
  <si>
    <t>DMS One Zrt.</t>
  </si>
  <si>
    <t>Intenetdíj 15.000ft/hó</t>
  </si>
  <si>
    <t>Re Solutions</t>
  </si>
  <si>
    <t xml:space="preserve">Egyéb komm.szolg. </t>
  </si>
  <si>
    <t>Másolati díj</t>
  </si>
  <si>
    <t>Korend 6.000 ft/hó</t>
  </si>
  <si>
    <t>Spirálozógép</t>
  </si>
  <si>
    <t>Iratmegsemmisítő</t>
  </si>
  <si>
    <t>Probono</t>
  </si>
  <si>
    <t>Vizuál</t>
  </si>
  <si>
    <t>Müller Tibor</t>
  </si>
  <si>
    <t>Szabó Imréné</t>
  </si>
  <si>
    <t>Takács Gyöngyi</t>
  </si>
  <si>
    <t>Takács Tímea</t>
  </si>
  <si>
    <t>Farkas Renáta</t>
  </si>
  <si>
    <t>Bodóné Wessel Tünde</t>
  </si>
  <si>
    <t>Egyéb külső szem.jutt.repi falunap,nyárbúcsúztató, időseknapja, falukarácsony</t>
  </si>
  <si>
    <t>Vitarex védőnői program</t>
  </si>
  <si>
    <t>Egyéb: vírusvédelem</t>
  </si>
  <si>
    <t>Szociális étkeztetés</t>
  </si>
  <si>
    <t>Iskolai étkeztetés</t>
  </si>
  <si>
    <t>Szünidei étkeztetés</t>
  </si>
  <si>
    <t>Fűnyíró javítása</t>
  </si>
  <si>
    <t>Tűzoltókészülék karbantartása</t>
  </si>
  <si>
    <t>Egyéb karbantartás</t>
  </si>
  <si>
    <t xml:space="preserve">Orvosi ügyelet </t>
  </si>
  <si>
    <t>Védőnői szolg. üzemeltetési ktg-e</t>
  </si>
  <si>
    <t>Biztosítási díj</t>
  </si>
  <si>
    <t>Ebrendészet</t>
  </si>
  <si>
    <t>Szákszendi Hírmondó készítése</t>
  </si>
  <si>
    <t>Karácsonyi díszkivilágítás</t>
  </si>
  <si>
    <t>Falnapi tüzijáték</t>
  </si>
  <si>
    <t>Lakbér</t>
  </si>
  <si>
    <t>Csatorna</t>
  </si>
  <si>
    <t>Szociális Kp.</t>
  </si>
  <si>
    <t>Bölcsöde</t>
  </si>
  <si>
    <t xml:space="preserve">Berendezés </t>
  </si>
  <si>
    <t>Egyéb műk.célú tám. Egyházak</t>
  </si>
  <si>
    <t xml:space="preserve">Egyéb műk.célú tám. </t>
  </si>
  <si>
    <t>Polgármester illetménye</t>
  </si>
  <si>
    <t>Polgmester cafetéria</t>
  </si>
  <si>
    <t>Képviselők tiszteletdíjai</t>
  </si>
  <si>
    <t>Önkormányzat</t>
  </si>
  <si>
    <t>Közös Hivatal</t>
  </si>
  <si>
    <t xml:space="preserve">Óvoda </t>
  </si>
  <si>
    <t>Március</t>
  </si>
  <si>
    <t>kiadások</t>
  </si>
  <si>
    <t>1. sz. melléklet</t>
  </si>
  <si>
    <t>bevételek</t>
  </si>
  <si>
    <t>2. sz. melléklet</t>
  </si>
  <si>
    <t>3. sz. melléklet</t>
  </si>
  <si>
    <t>Szákszend Község Önkormányzatának és intézményeinek</t>
  </si>
  <si>
    <t>Statisztikai állományi létszám (fő)</t>
  </si>
  <si>
    <t>Települési támogatás</t>
  </si>
  <si>
    <t>Köztemetés</t>
  </si>
  <si>
    <t>Bursa</t>
  </si>
  <si>
    <t>Első lakáshoz jutók támogatása</t>
  </si>
  <si>
    <t>Lakáskorszerüsítési támogatás</t>
  </si>
  <si>
    <t xml:space="preserve">Összeg </t>
  </si>
  <si>
    <t>Kimutatás</t>
  </si>
  <si>
    <t>Ellátottak pénzbeni juttatásai</t>
  </si>
  <si>
    <t>4. sz. melléklet</t>
  </si>
  <si>
    <t>Önkormányzatok működési támogatásai</t>
  </si>
  <si>
    <t>Működési célú támogatások ÁHB</t>
  </si>
  <si>
    <t>Felhalmozási célú támogatások ÁHB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</si>
  <si>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</si>
  <si>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</si>
  <si>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</si>
  <si>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</si>
  <si>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</si>
  <si>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</si>
  <si>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összesen:</t>
  </si>
  <si>
    <t>Személyi juttatások</t>
  </si>
  <si>
    <t>Munkaadókat terhelő járulékok</t>
  </si>
  <si>
    <t>Dologi kiadások</t>
  </si>
  <si>
    <t>Beruházások</t>
  </si>
  <si>
    <t>Felújítások</t>
  </si>
  <si>
    <t>Egyéb felhalmozási kiadások</t>
  </si>
  <si>
    <t>Finanszírozási kiadások</t>
  </si>
  <si>
    <t>Január</t>
  </si>
  <si>
    <t>Február</t>
  </si>
  <si>
    <t>Egyéb működési célú kiadások</t>
  </si>
  <si>
    <t>2018. évi előirányzat-felhasználási terv</t>
  </si>
  <si>
    <t>6. sz. melléklet</t>
  </si>
  <si>
    <t>7. sz. melléklet</t>
  </si>
  <si>
    <t>Nyitó pénzkészlet</t>
  </si>
  <si>
    <t>Önkormányzat mük.tám.</t>
  </si>
  <si>
    <t>Szákszendi Kiskuckó Napköziotthonos Óvoda</t>
  </si>
  <si>
    <t>K508</t>
  </si>
  <si>
    <t>B64</t>
  </si>
  <si>
    <t>Egyéb műk.c. támogatás Védőnő és iskolaorv.</t>
  </si>
  <si>
    <t>Visszatérítendő támogatás</t>
  </si>
  <si>
    <t>Cafetéria</t>
  </si>
  <si>
    <t>Módosítás</t>
  </si>
  <si>
    <t>Cafetéria 2*75.000</t>
  </si>
  <si>
    <t>Mini Bölcsöde</t>
  </si>
  <si>
    <t>Szákszend Község Önkormányzata és Intézményei</t>
  </si>
  <si>
    <t>K84</t>
  </si>
  <si>
    <t>Egyéb felhalm.célú tám. ÁHB</t>
  </si>
  <si>
    <t>2019. évi költségvetés</t>
  </si>
  <si>
    <t>2019. évi tervezés</t>
  </si>
  <si>
    <t>Kolos Péterné</t>
  </si>
  <si>
    <t>Közfoglalk.</t>
  </si>
  <si>
    <t>Táppénz hjár.</t>
  </si>
  <si>
    <t>Cafetéria 5*200.000</t>
  </si>
  <si>
    <t>Földbérletek</t>
  </si>
  <si>
    <t>Helyiségbérletek</t>
  </si>
  <si>
    <t>Kovács Laura</t>
  </si>
  <si>
    <t>Közinformatika 30.000/hó</t>
  </si>
  <si>
    <t>egyéb</t>
  </si>
  <si>
    <t>Paksi Ferencné</t>
  </si>
  <si>
    <t>Bazsóné F.A.</t>
  </si>
  <si>
    <t>Cafetéria 8*200.000</t>
  </si>
  <si>
    <t>Egyéb üzemeltetési anyagok</t>
  </si>
  <si>
    <t>Egyéb műk.c. támogatás Normatíván felüli rész</t>
  </si>
  <si>
    <t>Klestenitzné B.I.</t>
  </si>
  <si>
    <t>Kósa Barbara</t>
  </si>
  <si>
    <t>Egyéb jogv. juttatásai</t>
  </si>
  <si>
    <t xml:space="preserve">Április-December </t>
  </si>
  <si>
    <t>Bodóné W.T.</t>
  </si>
  <si>
    <t>Mnormatív jutalmak</t>
  </si>
  <si>
    <t>Bölcsődei étkeztetés</t>
  </si>
  <si>
    <t>Munkavédelem 8.000 Ft/hó</t>
  </si>
  <si>
    <t>Bankköltség</t>
  </si>
  <si>
    <t>Viziközmű</t>
  </si>
  <si>
    <t>Egyéb működési bevételek</t>
  </si>
  <si>
    <t>Szákszend Község Önkormányzata és Intézményei 2019. évi költségvetése</t>
  </si>
  <si>
    <t>Védőruha</t>
  </si>
  <si>
    <t>2019. évi statisztikai állományi létszáma</t>
  </si>
  <si>
    <t>Önkormányzat likviditási terve 2019. évre</t>
  </si>
  <si>
    <t>2019. évi előirányzat III. negyedévi alakulása</t>
  </si>
  <si>
    <t>Szociális és Gyermekjóléti Alapszolgáltató Központ</t>
  </si>
  <si>
    <t>2019. I. félévi előirányzat módosítások</t>
  </si>
  <si>
    <t>2019. II. félévi előirányzat módosítások</t>
  </si>
  <si>
    <t>Módosított előirányzat 2019.06.30.</t>
  </si>
  <si>
    <t>2019. évi kiadási előirányzat</t>
  </si>
  <si>
    <t>2019. évi bevételi előirányzat</t>
  </si>
  <si>
    <t>Szákszendi Szociális és Gyermekjóléti Alapszolgáltatási Központ</t>
  </si>
  <si>
    <t>2856 Szákszend, Kis u. 25.</t>
  </si>
  <si>
    <t>2019. bevételi előirányzat</t>
  </si>
  <si>
    <t>Szákszendi Szociális és Gyermekjóléti A.Kp.</t>
  </si>
  <si>
    <t>Schvarczné Stieber Rita</t>
  </si>
  <si>
    <t>Irányítószervi támogatás 36.869.000*42%</t>
  </si>
  <si>
    <t>Irányítószervi támogatás  6.440.000*42%</t>
  </si>
  <si>
    <t>Egyéb működési bevétel</t>
  </si>
  <si>
    <t>Kömlődi kirendeltség 2019. évi várható kiadásai</t>
  </si>
  <si>
    <t>Maradvány</t>
  </si>
  <si>
    <t>- ebből állami normatíva</t>
  </si>
  <si>
    <t>- ebből állami bértámogatás</t>
  </si>
  <si>
    <t>2020. évi tervezés</t>
  </si>
  <si>
    <t>Szákszendi Kiskuckó Óvoda</t>
  </si>
  <si>
    <t xml:space="preserve">Zách Gizella </t>
  </si>
  <si>
    <t>Táppénzhjárulás</t>
  </si>
  <si>
    <t>Egyéb külső szem.jutt. (fejlesztő pedagógus)</t>
  </si>
  <si>
    <t>Szákszendi Szociális és Gyermekjóléti Alapszolg. Központ</t>
  </si>
  <si>
    <t>2856 Szákszend, Petőfi S. u. 120/2 hrsz.</t>
  </si>
  <si>
    <t>Nemesné L.Sz.</t>
  </si>
  <si>
    <t>Nemes Ildikó</t>
  </si>
  <si>
    <t>Széll Renáta</t>
  </si>
  <si>
    <t>Munkavédelmi szolg. 16.000.-Ft/hó</t>
  </si>
  <si>
    <t>Intenetdíj 6900.- Ft/hó</t>
  </si>
  <si>
    <t>TV. előfizetési díj</t>
  </si>
  <si>
    <t>Telefonktg. - MATÁV</t>
  </si>
  <si>
    <t>Telefonktg. - Telenor</t>
  </si>
  <si>
    <t>Szociális étkezés</t>
  </si>
  <si>
    <t>Bölcsődei étkezés</t>
  </si>
  <si>
    <t>Könyvtáros</t>
  </si>
  <si>
    <t>Hinták, homokozó, székek</t>
  </si>
  <si>
    <t>Óvoda belső felújítási munkák</t>
  </si>
  <si>
    <t>Műk.célú ktgv.tám.</t>
  </si>
  <si>
    <t>Tanévkezdési támogatás</t>
  </si>
  <si>
    <t>Idősek karácsonya</t>
  </si>
  <si>
    <t>Eseti segélyek</t>
  </si>
  <si>
    <t>Lakáskorsz. és elsőlakáshoz jutók</t>
  </si>
  <si>
    <t>Fejlesztő pedagógus</t>
  </si>
  <si>
    <t>Konyhai kisegítő</t>
  </si>
  <si>
    <t>Módszertani tanácsadó</t>
  </si>
  <si>
    <t>Egyéb könyvek</t>
  </si>
  <si>
    <t>Játékok</t>
  </si>
  <si>
    <t>Kreatív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</si>
</sst>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23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28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2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36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8" xfId="0" applyFont="1" applyBorder="1"/>
    <xf numFmtId="0" fontId="3" fillId="0" borderId="12" xfId="0" applyFont="1" applyBorder="1"/>
    <xf numFmtId="3" fontId="3" fillId="0" borderId="15" xfId="0" applyNumberFormat="1" applyFont="1" applyBorder="1"/>
    <xf numFmtId="0" fontId="3" fillId="0" borderId="4" xfId="0" applyFont="1" applyBorder="1"/>
    <xf numFmtId="0" fontId="3" fillId="0" borderId="13" xfId="0" applyFont="1" applyBorder="1"/>
    <xf numFmtId="3" fontId="3" fillId="0" borderId="16" xfId="0" applyNumberFormat="1" applyFont="1" applyBorder="1"/>
    <xf numFmtId="3" fontId="3" fillId="0" borderId="6" xfId="0" applyNumberFormat="1" applyFont="1" applyBorder="1"/>
    <xf numFmtId="3" fontId="1" fillId="2" borderId="16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3" fontId="3" fillId="6" borderId="16" xfId="0" applyNumberFormat="1" applyFont="1" applyFill="1" applyBorder="1"/>
    <xf numFmtId="0" fontId="3" fillId="6" borderId="0" xfId="0" applyFont="1" applyFill="1"/>
    <xf numFmtId="3" fontId="1" fillId="3" borderId="17" xfId="0" applyNumberFormat="1" applyFont="1" applyFill="1" applyBorder="1" applyAlignment="1">
      <alignment vertical="center"/>
    </xf>
    <xf numFmtId="0" fontId="3" fillId="0" borderId="2" xfId="0" applyFont="1" applyBorder="1"/>
    <xf numFmtId="0" fontId="3" fillId="0" borderId="18" xfId="0" applyFont="1" applyBorder="1"/>
    <xf numFmtId="3" fontId="3" fillId="0" borderId="19" xfId="0" applyNumberFormat="1" applyFont="1" applyBorder="1"/>
    <xf numFmtId="3" fontId="3" fillId="0" borderId="27" xfId="0" applyNumberFormat="1" applyFont="1" applyBorder="1"/>
    <xf numFmtId="3" fontId="1" fillId="4" borderId="16" xfId="0" applyNumberFormat="1" applyFont="1" applyFill="1" applyBorder="1" applyAlignment="1">
      <alignment vertical="center"/>
    </xf>
    <xf numFmtId="3" fontId="3" fillId="6" borderId="16" xfId="0" applyNumberFormat="1" applyFont="1" applyFill="1" applyBorder="1" applyAlignment="1">
      <alignment horizontal="right"/>
    </xf>
    <xf numFmtId="0" fontId="3" fillId="6" borderId="0" xfId="0" applyFont="1" applyFill="1" applyAlignment="1">
      <alignment horizontal="left"/>
    </xf>
    <xf numFmtId="3" fontId="1" fillId="5" borderId="28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3" fontId="3" fillId="0" borderId="32" xfId="0" applyNumberFormat="1" applyFont="1" applyBorder="1"/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3" fontId="1" fillId="4" borderId="6" xfId="0" applyNumberFormat="1" applyFont="1" applyFill="1" applyBorder="1"/>
    <xf numFmtId="3" fontId="1" fillId="5" borderId="10" xfId="0" applyNumberFormat="1" applyFont="1" applyFill="1" applyBorder="1"/>
    <xf numFmtId="3" fontId="1" fillId="2" borderId="6" xfId="0" applyNumberFormat="1" applyFont="1" applyFill="1" applyBorder="1"/>
    <xf numFmtId="3" fontId="1" fillId="2" borderId="40" xfId="0" applyNumberFormat="1" applyFont="1" applyFill="1" applyBorder="1"/>
    <xf numFmtId="3" fontId="1" fillId="7" borderId="10" xfId="0" applyNumberFormat="1" applyFont="1" applyFill="1" applyBorder="1"/>
    <xf numFmtId="3" fontId="1" fillId="7" borderId="28" xfId="0" applyNumberFormat="1" applyFont="1" applyFill="1" applyBorder="1"/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9" fillId="0" borderId="4" xfId="0" applyFont="1" applyBorder="1"/>
    <xf numFmtId="0" fontId="9" fillId="0" borderId="13" xfId="0" applyFont="1" applyBorder="1"/>
    <xf numFmtId="3" fontId="3" fillId="0" borderId="4" xfId="0" applyNumberFormat="1" applyFont="1" applyBorder="1"/>
    <xf numFmtId="3" fontId="1" fillId="4" borderId="4" xfId="0" applyNumberFormat="1" applyFont="1" applyFill="1" applyBorder="1"/>
    <xf numFmtId="3" fontId="3" fillId="0" borderId="17" xfId="0" applyNumberFormat="1" applyFont="1" applyBorder="1" applyAlignment="1">
      <alignment horizontal="center" vertical="center" wrapText="1"/>
    </xf>
    <xf numFmtId="3" fontId="1" fillId="7" borderId="1" xfId="0" applyNumberFormat="1" applyFont="1" applyFill="1" applyBorder="1"/>
    <xf numFmtId="3" fontId="1" fillId="5" borderId="1" xfId="0" applyNumberFormat="1" applyFont="1" applyFill="1" applyBorder="1"/>
    <xf numFmtId="3" fontId="7" fillId="0" borderId="15" xfId="0" applyNumberFormat="1" applyFont="1" applyBorder="1"/>
    <xf numFmtId="0" fontId="7" fillId="0" borderId="2" xfId="0" applyFont="1" applyBorder="1"/>
    <xf numFmtId="0" fontId="7" fillId="0" borderId="29" xfId="0" applyFont="1" applyBorder="1"/>
    <xf numFmtId="0" fontId="7" fillId="0" borderId="8" xfId="0" applyFont="1" applyBorder="1"/>
    <xf numFmtId="3" fontId="7" fillId="0" borderId="16" xfId="0" applyNumberFormat="1" applyFont="1" applyBorder="1"/>
    <xf numFmtId="0" fontId="7" fillId="0" borderId="4" xfId="0" applyFont="1" applyBorder="1"/>
    <xf numFmtId="0" fontId="7" fillId="0" borderId="30" xfId="0" applyFont="1" applyBorder="1"/>
    <xf numFmtId="3" fontId="8" fillId="2" borderId="16" xfId="0" applyNumberFormat="1" applyFont="1" applyFill="1" applyBorder="1" applyAlignment="1">
      <alignment vertical="center"/>
    </xf>
    <xf numFmtId="3" fontId="7" fillId="6" borderId="16" xfId="0" applyNumberFormat="1" applyFont="1" applyFill="1" applyBorder="1"/>
    <xf numFmtId="3" fontId="8" fillId="3" borderId="17" xfId="0" applyNumberFormat="1" applyFont="1" applyFill="1" applyBorder="1" applyAlignment="1">
      <alignment vertical="center"/>
    </xf>
    <xf numFmtId="3" fontId="7" fillId="0" borderId="19" xfId="0" applyNumberFormat="1" applyFont="1" applyBorder="1"/>
    <xf numFmtId="3" fontId="8" fillId="4" borderId="16" xfId="0" applyNumberFormat="1" applyFont="1" applyFill="1" applyBorder="1" applyAlignment="1">
      <alignment vertical="center"/>
    </xf>
    <xf numFmtId="3" fontId="7" fillId="6" borderId="16" xfId="0" applyNumberFormat="1" applyFont="1" applyFill="1" applyBorder="1" applyAlignment="1">
      <alignment horizontal="right"/>
    </xf>
    <xf numFmtId="0" fontId="7" fillId="6" borderId="4" xfId="0" applyFont="1" applyFill="1" applyBorder="1" applyAlignment="1">
      <alignment horizontal="left"/>
    </xf>
    <xf numFmtId="3" fontId="8" fillId="5" borderId="11" xfId="0" applyNumberFormat="1" applyFont="1" applyFill="1" applyBorder="1" applyAlignment="1">
      <alignment vertical="center"/>
    </xf>
    <xf numFmtId="3" fontId="8" fillId="5" borderId="28" xfId="0" applyNumberFormat="1" applyFont="1" applyFill="1" applyBorder="1" applyAlignment="1">
      <alignment vertical="center"/>
    </xf>
    <xf numFmtId="3" fontId="1" fillId="2" borderId="4" xfId="0" applyNumberFormat="1" applyFont="1" applyFill="1" applyBorder="1"/>
    <xf numFmtId="3" fontId="1" fillId="5" borderId="28" xfId="0" applyNumberFormat="1" applyFont="1" applyFill="1" applyBorder="1"/>
    <xf numFmtId="3" fontId="1" fillId="4" borderId="17" xfId="0" applyNumberFormat="1" applyFont="1" applyFill="1" applyBorder="1" applyAlignment="1">
      <alignment vertical="center"/>
    </xf>
    <xf numFmtId="0" fontId="11" fillId="0" borderId="0" xfId="0" applyFont="1"/>
    <xf numFmtId="3" fontId="11" fillId="0" borderId="0" xfId="0" applyNumberFormat="1" applyFont="1"/>
    <xf numFmtId="0" fontId="7" fillId="0" borderId="12" xfId="0" applyFont="1" applyBorder="1"/>
    <xf numFmtId="0" fontId="7" fillId="0" borderId="13" xfId="0" applyFont="1" applyBorder="1"/>
    <xf numFmtId="0" fontId="7" fillId="6" borderId="13" xfId="0" applyFont="1" applyFill="1" applyBorder="1" applyAlignment="1">
      <alignment horizontal="left"/>
    </xf>
    <xf numFmtId="0" fontId="7" fillId="0" borderId="18" xfId="0" applyFont="1" applyBorder="1"/>
    <xf numFmtId="3" fontId="8" fillId="5" borderId="31" xfId="0" applyNumberFormat="1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vertical="center"/>
    </xf>
    <xf numFmtId="0" fontId="13" fillId="0" borderId="0" xfId="0" applyFont="1"/>
    <xf numFmtId="0" fontId="8" fillId="0" borderId="8" xfId="0" applyFont="1" applyBorder="1"/>
    <xf numFmtId="0" fontId="8" fillId="0" borderId="12" xfId="0" applyFont="1" applyBorder="1"/>
    <xf numFmtId="3" fontId="8" fillId="0" borderId="15" xfId="0" applyNumberFormat="1" applyFont="1" applyBorder="1"/>
    <xf numFmtId="0" fontId="14" fillId="0" borderId="0" xfId="0" applyFont="1"/>
    <xf numFmtId="0" fontId="8" fillId="0" borderId="4" xfId="0" applyFont="1" applyBorder="1"/>
    <xf numFmtId="0" fontId="8" fillId="0" borderId="13" xfId="0" applyFont="1" applyBorder="1"/>
    <xf numFmtId="3" fontId="8" fillId="0" borderId="16" xfId="0" applyNumberFormat="1" applyFont="1" applyBorder="1"/>
    <xf numFmtId="0" fontId="7" fillId="0" borderId="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3" fontId="8" fillId="4" borderId="17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3" fontId="7" fillId="0" borderId="29" xfId="0" applyNumberFormat="1" applyFont="1" applyBorder="1"/>
    <xf numFmtId="3" fontId="7" fillId="0" borderId="18" xfId="0" applyNumberFormat="1" applyFont="1" applyBorder="1"/>
    <xf numFmtId="3" fontId="7" fillId="0" borderId="33" xfId="0" applyNumberFormat="1" applyFont="1" applyBorder="1"/>
    <xf numFmtId="3" fontId="7" fillId="0" borderId="12" xfId="0" applyNumberFormat="1" applyFont="1" applyBorder="1"/>
    <xf numFmtId="3" fontId="7" fillId="0" borderId="30" xfId="0" applyNumberFormat="1" applyFont="1" applyBorder="1"/>
    <xf numFmtId="3" fontId="7" fillId="0" borderId="13" xfId="0" applyNumberFormat="1" applyFont="1" applyBorder="1"/>
    <xf numFmtId="3" fontId="7" fillId="6" borderId="30" xfId="0" applyNumberFormat="1" applyFont="1" applyFill="1" applyBorder="1" applyAlignment="1">
      <alignment horizontal="right"/>
    </xf>
    <xf numFmtId="3" fontId="7" fillId="6" borderId="13" xfId="0" applyNumberFormat="1" applyFont="1" applyFill="1" applyBorder="1" applyAlignment="1">
      <alignment horizontal="right"/>
    </xf>
    <xf numFmtId="3" fontId="8" fillId="2" borderId="30" xfId="0" applyNumberFormat="1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8" fillId="4" borderId="30" xfId="0" applyFont="1" applyFill="1" applyBorder="1" applyAlignment="1">
      <alignment horizontal="right" vertical="center"/>
    </xf>
    <xf numFmtId="0" fontId="7" fillId="6" borderId="30" xfId="0" applyFont="1" applyFill="1" applyBorder="1" applyAlignment="1">
      <alignment horizontal="right"/>
    </xf>
    <xf numFmtId="3" fontId="8" fillId="4" borderId="30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/>
    <xf numFmtId="0" fontId="7" fillId="0" borderId="6" xfId="0" applyFont="1" applyBorder="1"/>
    <xf numFmtId="0" fontId="7" fillId="6" borderId="6" xfId="0" applyFont="1" applyFill="1" applyBorder="1" applyAlignment="1">
      <alignment horizontal="left"/>
    </xf>
    <xf numFmtId="0" fontId="7" fillId="0" borderId="27" xfId="0" applyFont="1" applyBorder="1"/>
    <xf numFmtId="0" fontId="8" fillId="0" borderId="13" xfId="0" applyFont="1" applyBorder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2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/>
    <xf numFmtId="0" fontId="9" fillId="0" borderId="1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6" xfId="0" applyFont="1" applyBorder="1"/>
    <xf numFmtId="0" fontId="9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9" fillId="0" borderId="32" xfId="0" applyNumberFormat="1" applyFont="1" applyBorder="1"/>
    <xf numFmtId="164" fontId="9" fillId="0" borderId="6" xfId="0" applyNumberFormat="1" applyFont="1" applyBorder="1"/>
    <xf numFmtId="164" fontId="9" fillId="0" borderId="40" xfId="0" applyNumberFormat="1" applyFont="1" applyBorder="1"/>
    <xf numFmtId="0" fontId="10" fillId="0" borderId="0" xfId="0" applyFont="1"/>
    <xf numFmtId="3" fontId="9" fillId="0" borderId="0" xfId="0" applyNumberFormat="1" applyFont="1"/>
    <xf numFmtId="3" fontId="21" fillId="0" borderId="5" xfId="0" applyNumberFormat="1" applyFont="1" applyBorder="1"/>
    <xf numFmtId="3" fontId="20" fillId="0" borderId="6" xfId="0" applyNumberFormat="1" applyFont="1" applyBorder="1"/>
    <xf numFmtId="3" fontId="21" fillId="0" borderId="9" xfId="0" applyNumberFormat="1" applyFont="1" applyBorder="1"/>
    <xf numFmtId="3" fontId="20" fillId="0" borderId="32" xfId="0" applyNumberFormat="1" applyFont="1" applyBorder="1"/>
    <xf numFmtId="3" fontId="21" fillId="0" borderId="57" xfId="0" applyNumberFormat="1" applyFont="1" applyBorder="1"/>
    <xf numFmtId="3" fontId="20" fillId="0" borderId="40" xfId="0" applyNumberFormat="1" applyFont="1" applyBorder="1"/>
    <xf numFmtId="3" fontId="20" fillId="0" borderId="11" xfId="0" applyNumberFormat="1" applyFont="1" applyBorder="1"/>
    <xf numFmtId="3" fontId="20" fillId="0" borderId="28" xfId="0" applyNumberFormat="1" applyFont="1" applyBorder="1"/>
    <xf numFmtId="0" fontId="18" fillId="0" borderId="10" xfId="0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3" fontId="18" fillId="0" borderId="2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8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36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8" fillId="0" borderId="38" xfId="0" applyFont="1" applyBorder="1" applyAlignment="1">
      <alignment horizontal="left" vertical="center"/>
    </xf>
    <xf numFmtId="3" fontId="20" fillId="0" borderId="58" xfId="0" applyNumberFormat="1" applyFont="1" applyBorder="1" applyAlignment="1">
      <alignment horizontal="right" vertical="center"/>
    </xf>
    <xf numFmtId="3" fontId="20" fillId="0" borderId="53" xfId="0" applyNumberFormat="1" applyFont="1" applyBorder="1" applyAlignment="1">
      <alignment horizontal="right" vertical="center"/>
    </xf>
    <xf numFmtId="164" fontId="9" fillId="0" borderId="28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3" fontId="8" fillId="4" borderId="13" xfId="0" applyNumberFormat="1" applyFont="1" applyFill="1" applyBorder="1" applyAlignment="1">
      <alignment horizontal="right" vertical="center"/>
    </xf>
    <xf numFmtId="0" fontId="7" fillId="6" borderId="0" xfId="0" applyFont="1" applyFill="1"/>
    <xf numFmtId="0" fontId="8" fillId="0" borderId="0" xfId="0" applyFont="1" applyAlignment="1">
      <alignment vertical="center"/>
    </xf>
    <xf numFmtId="0" fontId="7" fillId="6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3" fontId="3" fillId="0" borderId="26" xfId="0" applyNumberFormat="1" applyFont="1" applyBorder="1" applyAlignment="1">
      <alignment horizontal="center" vertical="center" wrapText="1"/>
    </xf>
    <xf numFmtId="3" fontId="1" fillId="2" borderId="36" xfId="0" applyNumberFormat="1" applyFont="1" applyFill="1" applyBorder="1"/>
    <xf numFmtId="3" fontId="6" fillId="4" borderId="36" xfId="0" applyNumberFormat="1" applyFont="1" applyFill="1" applyBorder="1"/>
    <xf numFmtId="3" fontId="6" fillId="4" borderId="40" xfId="0" applyNumberFormat="1" applyFont="1" applyFill="1" applyBorder="1"/>
    <xf numFmtId="3" fontId="1" fillId="4" borderId="36" xfId="0" applyNumberFormat="1" applyFont="1" applyFill="1" applyBorder="1"/>
    <xf numFmtId="3" fontId="1" fillId="4" borderId="40" xfId="0" applyNumberFormat="1" applyFont="1" applyFill="1" applyBorder="1"/>
    <xf numFmtId="3" fontId="7" fillId="0" borderId="7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3" fontId="7" fillId="0" borderId="8" xfId="0" applyNumberFormat="1" applyFont="1" applyBorder="1"/>
    <xf numFmtId="3" fontId="7" fillId="0" borderId="32" xfId="0" applyNumberFormat="1" applyFont="1" applyBorder="1"/>
    <xf numFmtId="3" fontId="7" fillId="0" borderId="27" xfId="0" applyNumberFormat="1" applyFont="1" applyBorder="1"/>
    <xf numFmtId="3" fontId="7" fillId="0" borderId="61" xfId="0" applyNumberFormat="1" applyFont="1" applyBorder="1"/>
    <xf numFmtId="3" fontId="7" fillId="0" borderId="60" xfId="0" applyNumberFormat="1" applyFont="1" applyBorder="1"/>
    <xf numFmtId="3" fontId="7" fillId="0" borderId="4" xfId="0" applyNumberFormat="1" applyFont="1" applyBorder="1"/>
    <xf numFmtId="3" fontId="7" fillId="0" borderId="6" xfId="0" applyNumberFormat="1" applyFont="1" applyBorder="1"/>
    <xf numFmtId="3" fontId="8" fillId="2" borderId="4" xfId="0" applyNumberFormat="1" applyFont="1" applyFill="1" applyBorder="1"/>
    <xf numFmtId="3" fontId="8" fillId="2" borderId="6" xfId="0" applyNumberFormat="1" applyFont="1" applyFill="1" applyBorder="1"/>
    <xf numFmtId="3" fontId="8" fillId="2" borderId="4" xfId="0" applyNumberFormat="1" applyFont="1" applyFill="1" applyBorder="1" applyAlignment="1">
      <alignment vertical="center"/>
    </xf>
    <xf numFmtId="3" fontId="8" fillId="2" borderId="30" xfId="0" applyNumberFormat="1" applyFont="1" applyFill="1" applyBorder="1"/>
    <xf numFmtId="3" fontId="8" fillId="2" borderId="6" xfId="0" applyNumberFormat="1" applyFont="1" applyFill="1" applyBorder="1" applyAlignment="1">
      <alignment vertical="center"/>
    </xf>
    <xf numFmtId="3" fontId="8" fillId="2" borderId="30" xfId="0" applyNumberFormat="1" applyFont="1" applyFill="1" applyBorder="1" applyAlignment="1">
      <alignment vertical="center"/>
    </xf>
    <xf numFmtId="3" fontId="8" fillId="2" borderId="46" xfId="0" applyNumberFormat="1" applyFont="1" applyFill="1" applyBorder="1"/>
    <xf numFmtId="3" fontId="8" fillId="2" borderId="42" xfId="0" applyNumberFormat="1" applyFont="1" applyFill="1" applyBorder="1"/>
    <xf numFmtId="3" fontId="8" fillId="2" borderId="36" xfId="0" applyNumberFormat="1" applyFont="1" applyFill="1" applyBorder="1"/>
    <xf numFmtId="3" fontId="8" fillId="2" borderId="40" xfId="0" applyNumberFormat="1" applyFont="1" applyFill="1" applyBorder="1"/>
    <xf numFmtId="3" fontId="8" fillId="2" borderId="39" xfId="0" applyNumberFormat="1" applyFont="1" applyFill="1" applyBorder="1"/>
    <xf numFmtId="3" fontId="8" fillId="7" borderId="10" xfId="0" applyNumberFormat="1" applyFont="1" applyFill="1" applyBorder="1"/>
    <xf numFmtId="3" fontId="8" fillId="7" borderId="28" xfId="0" applyNumberFormat="1" applyFont="1" applyFill="1" applyBorder="1"/>
    <xf numFmtId="3" fontId="8" fillId="7" borderId="31" xfId="0" applyNumberFormat="1" applyFont="1" applyFill="1" applyBorder="1"/>
    <xf numFmtId="3" fontId="8" fillId="4" borderId="4" xfId="0" applyNumberFormat="1" applyFont="1" applyFill="1" applyBorder="1"/>
    <xf numFmtId="3" fontId="8" fillId="4" borderId="6" xfId="0" applyNumberFormat="1" applyFont="1" applyFill="1" applyBorder="1"/>
    <xf numFmtId="3" fontId="8" fillId="4" borderId="30" xfId="0" applyNumberFormat="1" applyFont="1" applyFill="1" applyBorder="1"/>
    <xf numFmtId="3" fontId="8" fillId="4" borderId="42" xfId="0" applyNumberFormat="1" applyFont="1" applyFill="1" applyBorder="1"/>
    <xf numFmtId="3" fontId="8" fillId="4" borderId="50" xfId="0" applyNumberFormat="1" applyFont="1" applyFill="1" applyBorder="1"/>
    <xf numFmtId="3" fontId="22" fillId="4" borderId="36" xfId="0" applyNumberFormat="1" applyFont="1" applyFill="1" applyBorder="1"/>
    <xf numFmtId="3" fontId="22" fillId="4" borderId="40" xfId="0" applyNumberFormat="1" applyFont="1" applyFill="1" applyBorder="1"/>
    <xf numFmtId="3" fontId="8" fillId="4" borderId="36" xfId="0" applyNumberFormat="1" applyFont="1" applyFill="1" applyBorder="1"/>
    <xf numFmtId="3" fontId="8" fillId="4" borderId="40" xfId="0" applyNumberFormat="1" applyFont="1" applyFill="1" applyBorder="1"/>
    <xf numFmtId="3" fontId="8" fillId="4" borderId="39" xfId="0" applyNumberFormat="1" applyFont="1" applyFill="1" applyBorder="1"/>
    <xf numFmtId="3" fontId="8" fillId="4" borderId="65" xfId="0" applyNumberFormat="1" applyFont="1" applyFill="1" applyBorder="1"/>
    <xf numFmtId="3" fontId="8" fillId="5" borderId="10" xfId="0" applyNumberFormat="1" applyFont="1" applyFill="1" applyBorder="1"/>
    <xf numFmtId="3" fontId="8" fillId="5" borderId="28" xfId="0" applyNumberFormat="1" applyFont="1" applyFill="1" applyBorder="1"/>
    <xf numFmtId="3" fontId="8" fillId="5" borderId="31" xfId="0" applyNumberFormat="1" applyFont="1" applyFill="1" applyBorder="1"/>
    <xf numFmtId="3" fontId="8" fillId="5" borderId="1" xfId="0" applyNumberFormat="1" applyFont="1" applyFill="1" applyBorder="1"/>
    <xf numFmtId="3" fontId="7" fillId="0" borderId="22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right"/>
    </xf>
    <xf numFmtId="3" fontId="8" fillId="2" borderId="50" xfId="0" applyNumberFormat="1" applyFont="1" applyFill="1" applyBorder="1" applyAlignment="1">
      <alignment horizontal="right" vertical="center"/>
    </xf>
    <xf numFmtId="3" fontId="8" fillId="2" borderId="16" xfId="0" applyNumberFormat="1" applyFont="1" applyFill="1" applyBorder="1" applyAlignment="1">
      <alignment horizontal="right" vertical="center"/>
    </xf>
    <xf numFmtId="3" fontId="8" fillId="3" borderId="17" xfId="0" applyNumberFormat="1" applyFont="1" applyFill="1" applyBorder="1" applyAlignment="1">
      <alignment horizontal="right" vertical="center"/>
    </xf>
    <xf numFmtId="3" fontId="8" fillId="4" borderId="17" xfId="0" applyNumberFormat="1" applyFont="1" applyFill="1" applyBorder="1" applyAlignment="1">
      <alignment horizontal="right" vertical="center"/>
    </xf>
    <xf numFmtId="3" fontId="8" fillId="5" borderId="28" xfId="0" applyNumberFormat="1" applyFont="1" applyFill="1" applyBorder="1" applyAlignment="1">
      <alignment horizontal="right" vertical="center"/>
    </xf>
    <xf numFmtId="3" fontId="8" fillId="0" borderId="61" xfId="0" applyNumberFormat="1" applyFont="1" applyBorder="1" applyAlignment="1">
      <alignment horizontal="right"/>
    </xf>
    <xf numFmtId="3" fontId="7" fillId="0" borderId="42" xfId="0" applyNumberFormat="1" applyFont="1" applyBorder="1" applyAlignment="1">
      <alignment horizontal="right"/>
    </xf>
    <xf numFmtId="3" fontId="8" fillId="0" borderId="42" xfId="0" applyNumberFormat="1" applyFont="1" applyBorder="1" applyAlignment="1">
      <alignment horizontal="right"/>
    </xf>
    <xf numFmtId="3" fontId="7" fillId="6" borderId="42" xfId="0" applyNumberFormat="1" applyFont="1" applyFill="1" applyBorder="1" applyAlignment="1">
      <alignment horizontal="right"/>
    </xf>
    <xf numFmtId="3" fontId="8" fillId="2" borderId="42" xfId="0" applyNumberFormat="1" applyFont="1" applyFill="1" applyBorder="1" applyAlignment="1">
      <alignment horizontal="right" vertical="center"/>
    </xf>
    <xf numFmtId="3" fontId="8" fillId="3" borderId="43" xfId="0" applyNumberFormat="1" applyFont="1" applyFill="1" applyBorder="1" applyAlignment="1">
      <alignment horizontal="right" vertical="center"/>
    </xf>
    <xf numFmtId="3" fontId="8" fillId="5" borderId="31" xfId="0" applyNumberFormat="1" applyFont="1" applyFill="1" applyBorder="1" applyAlignment="1">
      <alignment horizontal="right" vertical="center"/>
    </xf>
    <xf numFmtId="3" fontId="8" fillId="4" borderId="45" xfId="0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3" fontId="8" fillId="0" borderId="45" xfId="0" applyNumberFormat="1" applyFont="1" applyBorder="1" applyAlignment="1">
      <alignment horizontal="right" vertical="center"/>
    </xf>
    <xf numFmtId="3" fontId="8" fillId="0" borderId="65" xfId="0" applyNumberFormat="1" applyFont="1" applyBorder="1" applyAlignment="1">
      <alignment horizontal="right" vertical="center"/>
    </xf>
    <xf numFmtId="3" fontId="8" fillId="0" borderId="44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0" fontId="9" fillId="0" borderId="40" xfId="0" applyFont="1" applyBorder="1" applyAlignment="1">
      <alignment horizontal="center"/>
    </xf>
    <xf numFmtId="3" fontId="3" fillId="0" borderId="51" xfId="0" applyNumberFormat="1" applyFont="1" applyBorder="1" applyAlignment="1">
      <alignment horizontal="center" vertical="center" wrapText="1"/>
    </xf>
    <xf numFmtId="3" fontId="3" fillId="0" borderId="60" xfId="0" applyNumberFormat="1" applyFont="1" applyBorder="1"/>
    <xf numFmtId="3" fontId="3" fillId="0" borderId="50" xfId="0" applyNumberFormat="1" applyFont="1" applyBorder="1"/>
    <xf numFmtId="3" fontId="1" fillId="4" borderId="50" xfId="0" applyNumberFormat="1" applyFont="1" applyFill="1" applyBorder="1"/>
    <xf numFmtId="3" fontId="1" fillId="4" borderId="64" xfId="0" applyNumberFormat="1" applyFont="1" applyFill="1" applyBorder="1"/>
    <xf numFmtId="3" fontId="1" fillId="2" borderId="16" xfId="0" applyNumberFormat="1" applyFont="1" applyFill="1" applyBorder="1"/>
    <xf numFmtId="3" fontId="1" fillId="2" borderId="45" xfId="0" applyNumberFormat="1" applyFont="1" applyFill="1" applyBorder="1"/>
    <xf numFmtId="3" fontId="1" fillId="4" borderId="16" xfId="0" applyNumberFormat="1" applyFont="1" applyFill="1" applyBorder="1"/>
    <xf numFmtId="3" fontId="6" fillId="4" borderId="45" xfId="0" applyNumberFormat="1" applyFont="1" applyFill="1" applyBorder="1"/>
    <xf numFmtId="3" fontId="1" fillId="4" borderId="45" xfId="0" applyNumberFormat="1" applyFont="1" applyFill="1" applyBorder="1"/>
    <xf numFmtId="3" fontId="3" fillId="0" borderId="52" xfId="0" applyNumberFormat="1" applyFont="1" applyBorder="1" applyAlignment="1">
      <alignment horizontal="center" vertical="center" wrapText="1"/>
    </xf>
    <xf numFmtId="3" fontId="3" fillId="0" borderId="59" xfId="0" applyNumberFormat="1" applyFont="1" applyBorder="1"/>
    <xf numFmtId="3" fontId="3" fillId="0" borderId="46" xfId="0" applyNumberFormat="1" applyFont="1" applyBorder="1"/>
    <xf numFmtId="3" fontId="1" fillId="2" borderId="46" xfId="0" applyNumberFormat="1" applyFont="1" applyFill="1" applyBorder="1" applyAlignment="1">
      <alignment vertical="center"/>
    </xf>
    <xf numFmtId="3" fontId="1" fillId="2" borderId="46" xfId="0" applyNumberFormat="1" applyFont="1" applyFill="1" applyBorder="1"/>
    <xf numFmtId="3" fontId="1" fillId="2" borderId="67" xfId="0" applyNumberFormat="1" applyFont="1" applyFill="1" applyBorder="1"/>
    <xf numFmtId="3" fontId="1" fillId="7" borderId="68" xfId="0" applyNumberFormat="1" applyFont="1" applyFill="1" applyBorder="1"/>
    <xf numFmtId="3" fontId="1" fillId="4" borderId="46" xfId="0" applyNumberFormat="1" applyFont="1" applyFill="1" applyBorder="1"/>
    <xf numFmtId="3" fontId="1" fillId="4" borderId="67" xfId="0" applyNumberFormat="1" applyFont="1" applyFill="1" applyBorder="1"/>
    <xf numFmtId="3" fontId="1" fillId="5" borderId="68" xfId="0" applyNumberFormat="1" applyFont="1" applyFill="1" applyBorder="1"/>
    <xf numFmtId="3" fontId="1" fillId="2" borderId="50" xfId="0" applyNumberFormat="1" applyFont="1" applyFill="1" applyBorder="1" applyAlignment="1">
      <alignment vertical="center"/>
    </xf>
    <xf numFmtId="3" fontId="1" fillId="2" borderId="50" xfId="0" applyNumberFormat="1" applyFont="1" applyFill="1" applyBorder="1"/>
    <xf numFmtId="3" fontId="1" fillId="2" borderId="64" xfId="0" applyNumberFormat="1" applyFont="1" applyFill="1" applyBorder="1"/>
    <xf numFmtId="3" fontId="1" fillId="7" borderId="49" xfId="0" applyNumberFormat="1" applyFont="1" applyFill="1" applyBorder="1"/>
    <xf numFmtId="3" fontId="1" fillId="5" borderId="49" xfId="0" applyNumberFormat="1" applyFont="1" applyFill="1" applyBorder="1"/>
    <xf numFmtId="3" fontId="21" fillId="0" borderId="7" xfId="0" applyNumberFormat="1" applyFont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43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vertical="center"/>
    </xf>
    <xf numFmtId="0" fontId="7" fillId="6" borderId="13" xfId="0" applyFont="1" applyFill="1" applyBorder="1" applyAlignment="1">
      <alignment horizontal="right"/>
    </xf>
    <xf numFmtId="3" fontId="7" fillId="0" borderId="25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wrapText="1"/>
    </xf>
    <xf numFmtId="3" fontId="8" fillId="0" borderId="44" xfId="0" applyNumberFormat="1" applyFont="1" applyBorder="1"/>
    <xf numFmtId="3" fontId="8" fillId="8" borderId="1" xfId="0" applyNumberFormat="1" applyFont="1" applyFill="1" applyBorder="1"/>
    <xf numFmtId="3" fontId="7" fillId="0" borderId="50" xfId="0" applyNumberFormat="1" applyFont="1" applyBorder="1"/>
    <xf numFmtId="49" fontId="7" fillId="0" borderId="6" xfId="0" applyNumberFormat="1" applyFont="1" applyBorder="1"/>
    <xf numFmtId="49" fontId="7" fillId="0" borderId="6" xfId="0" applyNumberFormat="1" applyFont="1" applyBorder="1" applyAlignment="1">
      <alignment wrapText="1"/>
    </xf>
    <xf numFmtId="0" fontId="1" fillId="4" borderId="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5" borderId="11" xfId="0" applyFont="1" applyFill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3" fontId="7" fillId="0" borderId="69" xfId="0" applyNumberFormat="1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3" fontId="7" fillId="0" borderId="34" xfId="0" applyNumberFormat="1" applyFont="1" applyBorder="1" applyAlignment="1">
      <alignment horizontal="right" vertical="center" wrapText="1"/>
    </xf>
    <xf numFmtId="3" fontId="7" fillId="0" borderId="66" xfId="0" applyNumberFormat="1" applyFont="1" applyBorder="1" applyAlignment="1">
      <alignment horizontal="right" vertical="center" wrapText="1"/>
    </xf>
    <xf numFmtId="3" fontId="7" fillId="0" borderId="22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8585"/>
      <color rgb="FFFF2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opLeftCell="D31" workbookViewId="0">
      <selection activeCell="S105" sqref="S105"/>
    </sheetView>
  </sheetViews>
  <sheetFormatPr defaultColWidth="8.85546875" defaultRowHeight="15.75" x14ac:dyDescent="0.25"/>
  <cols>
    <col min="1" max="1" width="7.85546875" style="2" customWidth="1"/>
    <col min="2" max="2" width="34.7109375" style="2" customWidth="1"/>
    <col min="3" max="17" width="17.7109375" style="3" customWidth="1"/>
    <col min="18" max="16384" width="8.85546875" style="2"/>
  </cols>
  <sheetData>
    <row r="1" spans="1:17" s="29" customFormat="1" ht="20.25" x14ac:dyDescent="0.3">
      <c r="A1" s="282"/>
      <c r="B1" s="282"/>
      <c r="C1" s="282"/>
      <c r="D1" s="165"/>
      <c r="E1" s="165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29" customFormat="1" ht="20.25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28" customFormat="1" ht="28.15" customHeight="1" x14ac:dyDescent="0.3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20.25" x14ac:dyDescent="0.3">
      <c r="A4" s="29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s="4" customFormat="1" ht="41.45" customHeight="1" x14ac:dyDescent="0.25">
      <c r="A5" s="283" t="s">
        <v>368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</row>
    <row r="6" spans="1:17" s="4" customFormat="1" ht="41.45" customHeight="1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1:17" s="4" customFormat="1" ht="31.15" customHeight="1" x14ac:dyDescent="0.25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s="4" customFormat="1" ht="31.15" customHeight="1" thickBot="1" x14ac:dyDescent="0.3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52.5" customHeight="1" thickTop="1" x14ac:dyDescent="0.25">
      <c r="A9" s="284" t="s">
        <v>2</v>
      </c>
      <c r="B9" s="286" t="s">
        <v>3</v>
      </c>
      <c r="C9" s="288" t="s">
        <v>0</v>
      </c>
      <c r="D9" s="289"/>
      <c r="E9" s="290"/>
      <c r="F9" s="288" t="s">
        <v>163</v>
      </c>
      <c r="G9" s="289"/>
      <c r="H9" s="290"/>
      <c r="I9" s="288" t="s">
        <v>181</v>
      </c>
      <c r="J9" s="289"/>
      <c r="K9" s="290"/>
      <c r="L9" s="288" t="s">
        <v>369</v>
      </c>
      <c r="M9" s="289"/>
      <c r="N9" s="290"/>
      <c r="O9" s="288" t="s">
        <v>182</v>
      </c>
      <c r="P9" s="289"/>
      <c r="Q9" s="290"/>
    </row>
    <row r="10" spans="1:17" ht="32.25" customHeight="1" thickBot="1" x14ac:dyDescent="0.3">
      <c r="A10" s="285"/>
      <c r="B10" s="287"/>
      <c r="C10" s="32" t="s">
        <v>4</v>
      </c>
      <c r="D10" s="166" t="s">
        <v>66</v>
      </c>
      <c r="E10" s="51" t="s">
        <v>180</v>
      </c>
      <c r="F10" s="32" t="s">
        <v>4</v>
      </c>
      <c r="G10" s="166" t="s">
        <v>66</v>
      </c>
      <c r="H10" s="51" t="s">
        <v>180</v>
      </c>
      <c r="I10" s="248" t="s">
        <v>4</v>
      </c>
      <c r="J10" s="166" t="s">
        <v>66</v>
      </c>
      <c r="K10" s="51" t="s">
        <v>180</v>
      </c>
      <c r="L10" s="238" t="s">
        <v>4</v>
      </c>
      <c r="M10" s="166" t="s">
        <v>66</v>
      </c>
      <c r="N10" s="51" t="s">
        <v>180</v>
      </c>
      <c r="O10" s="32" t="s">
        <v>4</v>
      </c>
      <c r="P10" s="166" t="s">
        <v>66</v>
      </c>
      <c r="Q10" s="166" t="s">
        <v>180</v>
      </c>
    </row>
    <row r="11" spans="1:17" ht="15.6" customHeight="1" thickTop="1" x14ac:dyDescent="0.25">
      <c r="A11" s="5" t="s">
        <v>5</v>
      </c>
      <c r="B11" s="6" t="s">
        <v>96</v>
      </c>
      <c r="C11" s="33">
        <f>SUM(Önkorm.2018!C7)</f>
        <v>16883983</v>
      </c>
      <c r="D11" s="31"/>
      <c r="E11" s="7"/>
      <c r="F11" s="33">
        <f>SUM(KözHiv.2018!E6)</f>
        <v>29471600</v>
      </c>
      <c r="G11" s="31"/>
      <c r="H11" s="7"/>
      <c r="I11" s="249">
        <f>SUM(Óvoda2018!C6)</f>
        <v>12063024</v>
      </c>
      <c r="J11" s="31"/>
      <c r="K11" s="7"/>
      <c r="L11" s="239">
        <v>11605891</v>
      </c>
      <c r="M11" s="31"/>
      <c r="N11" s="7"/>
      <c r="O11" s="33">
        <f t="shared" ref="O11:Q43" si="0">SUM(C11+F11+I11)</f>
        <v>58418607</v>
      </c>
      <c r="P11" s="23">
        <f t="shared" si="0"/>
        <v>0</v>
      </c>
      <c r="Q11" s="23">
        <f t="shared" si="0"/>
        <v>0</v>
      </c>
    </row>
    <row r="12" spans="1:17" ht="15.6" customHeight="1" x14ac:dyDescent="0.25">
      <c r="A12" s="5" t="s">
        <v>164</v>
      </c>
      <c r="B12" s="6" t="s">
        <v>165</v>
      </c>
      <c r="C12" s="49">
        <f>SUM(Önkorm.2018!C8)</f>
        <v>0</v>
      </c>
      <c r="D12" s="11"/>
      <c r="E12" s="10"/>
      <c r="F12" s="49">
        <f>SUM(KözHiv.2018!E7)</f>
        <v>187970</v>
      </c>
      <c r="G12" s="11"/>
      <c r="H12" s="10"/>
      <c r="I12" s="250">
        <f>SUM(Óvoda2018!C7)</f>
        <v>0</v>
      </c>
      <c r="J12" s="11"/>
      <c r="K12" s="10"/>
      <c r="L12" s="240">
        <v>75188</v>
      </c>
      <c r="M12" s="11"/>
      <c r="N12" s="10"/>
      <c r="O12" s="49">
        <f t="shared" si="0"/>
        <v>187970</v>
      </c>
      <c r="P12" s="31">
        <f t="shared" si="0"/>
        <v>0</v>
      </c>
      <c r="Q12" s="31">
        <f t="shared" si="0"/>
        <v>0</v>
      </c>
    </row>
    <row r="13" spans="1:17" ht="15.6" customHeight="1" x14ac:dyDescent="0.25">
      <c r="A13" s="5" t="s">
        <v>175</v>
      </c>
      <c r="B13" s="6" t="s">
        <v>176</v>
      </c>
      <c r="C13" s="49">
        <f>SUM(Önkorm.2018!C9)</f>
        <v>0</v>
      </c>
      <c r="D13" s="11"/>
      <c r="E13" s="10"/>
      <c r="F13" s="49">
        <f>SUM(KözHiv.2018!E8)</f>
        <v>0</v>
      </c>
      <c r="G13" s="11"/>
      <c r="H13" s="10"/>
      <c r="I13" s="250">
        <f>SUM(Óvoda2018!C8)</f>
        <v>0</v>
      </c>
      <c r="J13" s="11"/>
      <c r="K13" s="10"/>
      <c r="L13" s="240">
        <v>0</v>
      </c>
      <c r="M13" s="11"/>
      <c r="N13" s="10"/>
      <c r="O13" s="49">
        <f t="shared" si="0"/>
        <v>0</v>
      </c>
      <c r="P13" s="31">
        <f t="shared" si="0"/>
        <v>0</v>
      </c>
      <c r="Q13" s="31">
        <f t="shared" si="0"/>
        <v>0</v>
      </c>
    </row>
    <row r="14" spans="1:17" ht="15.6" customHeight="1" x14ac:dyDescent="0.25">
      <c r="A14" s="5" t="s">
        <v>177</v>
      </c>
      <c r="B14" s="6" t="s">
        <v>178</v>
      </c>
      <c r="C14" s="49">
        <f>SUM(Önkorm.2018!C10)</f>
        <v>0</v>
      </c>
      <c r="D14" s="11"/>
      <c r="E14" s="10"/>
      <c r="F14" s="49">
        <f>SUM(KözHiv.2018!E9)</f>
        <v>0</v>
      </c>
      <c r="G14" s="11"/>
      <c r="H14" s="10"/>
      <c r="I14" s="250">
        <f>SUM(Óvoda2018!C9)</f>
        <v>0</v>
      </c>
      <c r="J14" s="11"/>
      <c r="K14" s="10"/>
      <c r="L14" s="240">
        <v>0</v>
      </c>
      <c r="M14" s="11"/>
      <c r="N14" s="10"/>
      <c r="O14" s="49">
        <f t="shared" si="0"/>
        <v>0</v>
      </c>
      <c r="P14" s="31">
        <f t="shared" si="0"/>
        <v>0</v>
      </c>
      <c r="Q14" s="31">
        <f t="shared" si="0"/>
        <v>0</v>
      </c>
    </row>
    <row r="15" spans="1:17" ht="15.6" customHeight="1" x14ac:dyDescent="0.25">
      <c r="A15" s="8" t="s">
        <v>6</v>
      </c>
      <c r="B15" s="9" t="s">
        <v>97</v>
      </c>
      <c r="C15" s="49">
        <f>SUM(Önkorm.2018!C11)</f>
        <v>0</v>
      </c>
      <c r="D15" s="11"/>
      <c r="E15" s="10"/>
      <c r="F15" s="49">
        <f>SUM(KözHiv.2018!E10)</f>
        <v>2150000</v>
      </c>
      <c r="G15" s="11"/>
      <c r="H15" s="10"/>
      <c r="I15" s="250">
        <f>SUM(Óvoda2018!C10)</f>
        <v>0</v>
      </c>
      <c r="J15" s="11"/>
      <c r="K15" s="10"/>
      <c r="L15" s="240">
        <v>0</v>
      </c>
      <c r="M15" s="11"/>
      <c r="N15" s="10"/>
      <c r="O15" s="49">
        <f t="shared" si="0"/>
        <v>2150000</v>
      </c>
      <c r="P15" s="31">
        <f t="shared" si="0"/>
        <v>0</v>
      </c>
      <c r="Q15" s="31">
        <f t="shared" si="0"/>
        <v>0</v>
      </c>
    </row>
    <row r="16" spans="1:17" ht="15.6" customHeight="1" x14ac:dyDescent="0.25">
      <c r="A16" s="8" t="s">
        <v>7</v>
      </c>
      <c r="B16" s="9" t="s">
        <v>98</v>
      </c>
      <c r="C16" s="49">
        <f>SUM(Önkorm.2018!C12)</f>
        <v>1000000</v>
      </c>
      <c r="D16" s="11"/>
      <c r="E16" s="10"/>
      <c r="F16" s="49">
        <f>SUM(KözHiv.2018!E11)</f>
        <v>1050000</v>
      </c>
      <c r="G16" s="11"/>
      <c r="H16" s="10"/>
      <c r="I16" s="250">
        <f>SUM(Óvoda2018!C11)</f>
        <v>1156488</v>
      </c>
      <c r="J16" s="11"/>
      <c r="K16" s="10"/>
      <c r="L16" s="240">
        <v>1000000</v>
      </c>
      <c r="M16" s="11"/>
      <c r="N16" s="10"/>
      <c r="O16" s="49">
        <f t="shared" si="0"/>
        <v>3206488</v>
      </c>
      <c r="P16" s="31">
        <f t="shared" si="0"/>
        <v>0</v>
      </c>
      <c r="Q16" s="31">
        <f t="shared" si="0"/>
        <v>0</v>
      </c>
    </row>
    <row r="17" spans="1:17" ht="15.6" customHeight="1" x14ac:dyDescent="0.25">
      <c r="A17" s="8" t="s">
        <v>8</v>
      </c>
      <c r="B17" s="9" t="s">
        <v>99</v>
      </c>
      <c r="C17" s="49">
        <f>SUM(Önkorm.2018!C13)</f>
        <v>25000</v>
      </c>
      <c r="D17" s="11"/>
      <c r="E17" s="10"/>
      <c r="F17" s="49">
        <f>SUM(KözHiv.2018!E12)</f>
        <v>463800</v>
      </c>
      <c r="G17" s="11"/>
      <c r="H17" s="10"/>
      <c r="I17" s="250">
        <f>SUM(Óvoda2018!C12)</f>
        <v>0</v>
      </c>
      <c r="J17" s="11"/>
      <c r="K17" s="10"/>
      <c r="L17" s="240">
        <v>0</v>
      </c>
      <c r="M17" s="11"/>
      <c r="N17" s="10"/>
      <c r="O17" s="49">
        <f t="shared" si="0"/>
        <v>488800</v>
      </c>
      <c r="P17" s="31">
        <f t="shared" si="0"/>
        <v>0</v>
      </c>
      <c r="Q17" s="31">
        <f t="shared" si="0"/>
        <v>0</v>
      </c>
    </row>
    <row r="18" spans="1:17" ht="15.6" customHeight="1" x14ac:dyDescent="0.25">
      <c r="A18" s="8" t="s">
        <v>166</v>
      </c>
      <c r="B18" s="9" t="s">
        <v>172</v>
      </c>
      <c r="C18" s="49">
        <f>SUM(Önkorm.2018!C14)</f>
        <v>0</v>
      </c>
      <c r="D18" s="11"/>
      <c r="E18" s="10"/>
      <c r="F18" s="49">
        <f>SUM(KözHiv.2018!E13)</f>
        <v>255730</v>
      </c>
      <c r="G18" s="11"/>
      <c r="H18" s="10"/>
      <c r="I18" s="250">
        <f>SUM(Óvoda2018!C13)</f>
        <v>210000</v>
      </c>
      <c r="J18" s="11"/>
      <c r="K18" s="10"/>
      <c r="L18" s="240">
        <v>0</v>
      </c>
      <c r="M18" s="11"/>
      <c r="N18" s="10"/>
      <c r="O18" s="49">
        <f t="shared" si="0"/>
        <v>465730</v>
      </c>
      <c r="P18" s="31">
        <f t="shared" si="0"/>
        <v>0</v>
      </c>
      <c r="Q18" s="31">
        <f t="shared" si="0"/>
        <v>0</v>
      </c>
    </row>
    <row r="19" spans="1:17" ht="15.6" customHeight="1" x14ac:dyDescent="0.25">
      <c r="A19" s="8" t="s">
        <v>9</v>
      </c>
      <c r="B19" s="9" t="s">
        <v>100</v>
      </c>
      <c r="C19" s="49">
        <f>SUM(Önkorm.2018!C15)</f>
        <v>0</v>
      </c>
      <c r="D19" s="11"/>
      <c r="E19" s="10"/>
      <c r="F19" s="49">
        <f>SUM(KözHiv.2018!E14)</f>
        <v>253250</v>
      </c>
      <c r="G19" s="11"/>
      <c r="H19" s="10"/>
      <c r="I19" s="250">
        <f>SUM(Óvoda2018!C14)</f>
        <v>0</v>
      </c>
      <c r="J19" s="11"/>
      <c r="K19" s="10"/>
      <c r="L19" s="240">
        <v>0</v>
      </c>
      <c r="M19" s="11"/>
      <c r="N19" s="10"/>
      <c r="O19" s="49">
        <f t="shared" si="0"/>
        <v>253250</v>
      </c>
      <c r="P19" s="31">
        <f t="shared" si="0"/>
        <v>0</v>
      </c>
      <c r="Q19" s="31">
        <f t="shared" si="0"/>
        <v>0</v>
      </c>
    </row>
    <row r="20" spans="1:17" ht="15.6" customHeight="1" x14ac:dyDescent="0.25">
      <c r="A20" s="8" t="s">
        <v>10</v>
      </c>
      <c r="B20" s="9" t="s">
        <v>101</v>
      </c>
      <c r="C20" s="49">
        <f>SUM(Önkorm.2018!C16)</f>
        <v>0</v>
      </c>
      <c r="D20" s="11"/>
      <c r="E20" s="10"/>
      <c r="F20" s="49">
        <f>SUM(KözHiv.2018!E15)</f>
        <v>0</v>
      </c>
      <c r="G20" s="11"/>
      <c r="H20" s="10"/>
      <c r="I20" s="250">
        <f>SUM(Óvoda2018!C15)</f>
        <v>0</v>
      </c>
      <c r="J20" s="11"/>
      <c r="K20" s="10"/>
      <c r="L20" s="240">
        <v>0</v>
      </c>
      <c r="M20" s="11"/>
      <c r="N20" s="10"/>
      <c r="O20" s="49">
        <f t="shared" si="0"/>
        <v>0</v>
      </c>
      <c r="P20" s="31">
        <f t="shared" si="0"/>
        <v>0</v>
      </c>
      <c r="Q20" s="31">
        <f t="shared" si="0"/>
        <v>0</v>
      </c>
    </row>
    <row r="21" spans="1:17" ht="15.6" customHeight="1" x14ac:dyDescent="0.25">
      <c r="A21" s="8" t="s">
        <v>11</v>
      </c>
      <c r="B21" s="9" t="s">
        <v>102</v>
      </c>
      <c r="C21" s="49">
        <f>SUM(Önkorm.2018!C17)</f>
        <v>8572400</v>
      </c>
      <c r="D21" s="11"/>
      <c r="E21" s="10"/>
      <c r="F21" s="49">
        <f>SUM(KözHiv.2018!E16)</f>
        <v>0</v>
      </c>
      <c r="G21" s="11"/>
      <c r="H21" s="10"/>
      <c r="I21" s="250">
        <f>SUM(Óvoda2018!C16)</f>
        <v>0</v>
      </c>
      <c r="J21" s="11"/>
      <c r="K21" s="10"/>
      <c r="L21" s="240">
        <v>0</v>
      </c>
      <c r="M21" s="11"/>
      <c r="N21" s="10"/>
      <c r="O21" s="49">
        <f t="shared" si="0"/>
        <v>8572400</v>
      </c>
      <c r="P21" s="31">
        <f t="shared" si="0"/>
        <v>0</v>
      </c>
      <c r="Q21" s="31">
        <f t="shared" si="0"/>
        <v>0</v>
      </c>
    </row>
    <row r="22" spans="1:17" s="1" customFormat="1" ht="15.6" customHeight="1" x14ac:dyDescent="0.25">
      <c r="A22" s="8" t="s">
        <v>12</v>
      </c>
      <c r="B22" s="9" t="s">
        <v>103</v>
      </c>
      <c r="C22" s="49">
        <f>SUM(Önkorm.2018!C18)</f>
        <v>66000</v>
      </c>
      <c r="D22" s="11"/>
      <c r="E22" s="10"/>
      <c r="F22" s="49">
        <f>SUM(KözHiv.2018!E17)</f>
        <v>70000</v>
      </c>
      <c r="G22" s="11"/>
      <c r="H22" s="10"/>
      <c r="I22" s="250">
        <f>SUM(Óvoda2018!C17)</f>
        <v>0</v>
      </c>
      <c r="J22" s="11"/>
      <c r="K22" s="10"/>
      <c r="L22" s="240">
        <v>195000</v>
      </c>
      <c r="M22" s="11"/>
      <c r="N22" s="10"/>
      <c r="O22" s="49">
        <f t="shared" si="0"/>
        <v>136000</v>
      </c>
      <c r="P22" s="31">
        <f t="shared" si="0"/>
        <v>0</v>
      </c>
      <c r="Q22" s="31">
        <f t="shared" si="0"/>
        <v>0</v>
      </c>
    </row>
    <row r="23" spans="1:17" s="18" customFormat="1" ht="15.6" customHeight="1" x14ac:dyDescent="0.25">
      <c r="A23" s="8" t="s">
        <v>13</v>
      </c>
      <c r="B23" s="9" t="s">
        <v>104</v>
      </c>
      <c r="C23" s="49">
        <f>SUM(Önkorm.2018!C19)</f>
        <v>0</v>
      </c>
      <c r="D23" s="11"/>
      <c r="E23" s="10"/>
      <c r="F23" s="49">
        <f>SUM(KözHiv.2018!E18)</f>
        <v>0</v>
      </c>
      <c r="G23" s="11"/>
      <c r="H23" s="10"/>
      <c r="I23" s="250">
        <f>SUM(Óvoda2018!C18)</f>
        <v>0</v>
      </c>
      <c r="J23" s="11"/>
      <c r="K23" s="10"/>
      <c r="L23" s="240">
        <v>0</v>
      </c>
      <c r="M23" s="11"/>
      <c r="N23" s="10"/>
      <c r="O23" s="49">
        <f t="shared" si="0"/>
        <v>0</v>
      </c>
      <c r="P23" s="31">
        <f t="shared" si="0"/>
        <v>0</v>
      </c>
      <c r="Q23" s="31">
        <f t="shared" si="0"/>
        <v>0</v>
      </c>
    </row>
    <row r="24" spans="1:17" s="1" customFormat="1" ht="19.899999999999999" customHeight="1" x14ac:dyDescent="0.25">
      <c r="A24" s="280" t="s">
        <v>14</v>
      </c>
      <c r="B24" s="281"/>
      <c r="C24" s="70">
        <f>SUM(Önkorm.2018!C20)</f>
        <v>26547383</v>
      </c>
      <c r="D24" s="40">
        <f t="shared" ref="D24" si="1">SUM(D11:D23)</f>
        <v>0</v>
      </c>
      <c r="E24" s="243">
        <f t="shared" ref="E24:N24" si="2">SUM(E11:E23)</f>
        <v>0</v>
      </c>
      <c r="F24" s="13">
        <f t="shared" si="2"/>
        <v>33902350</v>
      </c>
      <c r="G24" s="40">
        <f t="shared" ref="G24" si="3">SUM(G11:G23)</f>
        <v>0</v>
      </c>
      <c r="H24" s="243">
        <f t="shared" si="2"/>
        <v>0</v>
      </c>
      <c r="I24" s="251">
        <f t="shared" si="2"/>
        <v>13429512</v>
      </c>
      <c r="J24" s="14">
        <f t="shared" ref="J24" si="4">SUM(J11:J23)</f>
        <v>0</v>
      </c>
      <c r="K24" s="12">
        <f t="shared" si="2"/>
        <v>0</v>
      </c>
      <c r="L24" s="258">
        <f t="shared" si="2"/>
        <v>12876079</v>
      </c>
      <c r="M24" s="14">
        <f t="shared" si="2"/>
        <v>0</v>
      </c>
      <c r="N24" s="12">
        <f t="shared" si="2"/>
        <v>0</v>
      </c>
      <c r="O24" s="70">
        <f t="shared" si="0"/>
        <v>73879245</v>
      </c>
      <c r="P24" s="40">
        <f>SUM(P11:P23)</f>
        <v>0</v>
      </c>
      <c r="Q24" s="40">
        <f>SUM(Q11:Q23)</f>
        <v>0</v>
      </c>
    </row>
    <row r="25" spans="1:17" ht="15.6" customHeight="1" x14ac:dyDescent="0.25">
      <c r="A25" s="15" t="s">
        <v>105</v>
      </c>
      <c r="B25" s="16" t="s">
        <v>106</v>
      </c>
      <c r="C25" s="49">
        <f>SUM(Önkorm.2018!C21)</f>
        <v>4925462</v>
      </c>
      <c r="D25" s="11"/>
      <c r="E25" s="10"/>
      <c r="F25" s="49">
        <f>SUM(KözHiv.2018!E20)</f>
        <v>6792062</v>
      </c>
      <c r="G25" s="11"/>
      <c r="H25" s="10"/>
      <c r="I25" s="250">
        <f>SUM(Óvoda2018!C20)</f>
        <v>367853</v>
      </c>
      <c r="J25" s="11"/>
      <c r="K25" s="10"/>
      <c r="L25" s="240">
        <v>2657042</v>
      </c>
      <c r="M25" s="11"/>
      <c r="N25" s="10"/>
      <c r="O25" s="49">
        <f t="shared" si="0"/>
        <v>12085377</v>
      </c>
      <c r="P25" s="31">
        <f t="shared" si="0"/>
        <v>0</v>
      </c>
      <c r="Q25" s="31">
        <f t="shared" si="0"/>
        <v>0</v>
      </c>
    </row>
    <row r="26" spans="1:17" ht="19.899999999999999" customHeight="1" x14ac:dyDescent="0.25">
      <c r="A26" s="280" t="s">
        <v>15</v>
      </c>
      <c r="B26" s="281"/>
      <c r="C26" s="13">
        <f t="shared" ref="C26:N26" si="5">SUM(C25)</f>
        <v>4925462</v>
      </c>
      <c r="D26" s="14">
        <f t="shared" ref="D26" si="6">SUM(D25)</f>
        <v>0</v>
      </c>
      <c r="E26" s="12">
        <f t="shared" si="5"/>
        <v>0</v>
      </c>
      <c r="F26" s="13">
        <f t="shared" si="5"/>
        <v>6792062</v>
      </c>
      <c r="G26" s="14">
        <f t="shared" ref="G26" si="7">SUM(G25)</f>
        <v>0</v>
      </c>
      <c r="H26" s="12">
        <f t="shared" si="5"/>
        <v>0</v>
      </c>
      <c r="I26" s="252">
        <f t="shared" si="5"/>
        <v>367853</v>
      </c>
      <c r="J26" s="40">
        <f t="shared" ref="J26" si="8">SUM(J25)</f>
        <v>0</v>
      </c>
      <c r="K26" s="243">
        <f t="shared" si="5"/>
        <v>0</v>
      </c>
      <c r="L26" s="259">
        <f t="shared" si="5"/>
        <v>2657042</v>
      </c>
      <c r="M26" s="40">
        <f t="shared" si="5"/>
        <v>0</v>
      </c>
      <c r="N26" s="243">
        <f t="shared" si="5"/>
        <v>0</v>
      </c>
      <c r="O26" s="70">
        <f t="shared" si="0"/>
        <v>12085377</v>
      </c>
      <c r="P26" s="40">
        <f>SUM(P25)</f>
        <v>0</v>
      </c>
      <c r="Q26" s="40">
        <f>SUM(Q25)</f>
        <v>0</v>
      </c>
    </row>
    <row r="27" spans="1:17" ht="15.6" customHeight="1" x14ac:dyDescent="0.25">
      <c r="A27" s="8" t="s">
        <v>16</v>
      </c>
      <c r="B27" s="9" t="s">
        <v>107</v>
      </c>
      <c r="C27" s="49">
        <f>SUM(Önkorm.2018!C23)</f>
        <v>0</v>
      </c>
      <c r="D27" s="11"/>
      <c r="E27" s="10"/>
      <c r="F27" s="49">
        <f>SUM(KözHiv.2018!E22)</f>
        <v>30000</v>
      </c>
      <c r="G27" s="11"/>
      <c r="H27" s="10"/>
      <c r="I27" s="250">
        <f>SUM(Óvoda2018!C22)</f>
        <v>110000</v>
      </c>
      <c r="J27" s="11"/>
      <c r="K27" s="10"/>
      <c r="L27" s="240">
        <v>0</v>
      </c>
      <c r="M27" s="11"/>
      <c r="N27" s="10"/>
      <c r="O27" s="49">
        <f t="shared" si="0"/>
        <v>140000</v>
      </c>
      <c r="P27" s="31">
        <f t="shared" si="0"/>
        <v>0</v>
      </c>
      <c r="Q27" s="31">
        <f t="shared" si="0"/>
        <v>0</v>
      </c>
    </row>
    <row r="28" spans="1:17" ht="15.6" customHeight="1" x14ac:dyDescent="0.25">
      <c r="A28" s="8" t="s">
        <v>17</v>
      </c>
      <c r="B28" s="9" t="s">
        <v>108</v>
      </c>
      <c r="C28" s="49">
        <f>SUM(Önkorm.2018!C24)</f>
        <v>1025000</v>
      </c>
      <c r="D28" s="11"/>
      <c r="E28" s="10"/>
      <c r="F28" s="49">
        <f>SUM(KözHiv.2018!E23)</f>
        <v>400000</v>
      </c>
      <c r="G28" s="11"/>
      <c r="H28" s="10"/>
      <c r="I28" s="250">
        <f>SUM(Óvoda2018!C23)</f>
        <v>950000</v>
      </c>
      <c r="J28" s="11"/>
      <c r="K28" s="10"/>
      <c r="L28" s="240">
        <v>575000</v>
      </c>
      <c r="M28" s="11"/>
      <c r="N28" s="10"/>
      <c r="O28" s="49">
        <f t="shared" si="0"/>
        <v>2375000</v>
      </c>
      <c r="P28" s="31">
        <f t="shared" si="0"/>
        <v>0</v>
      </c>
      <c r="Q28" s="31">
        <f t="shared" si="0"/>
        <v>0</v>
      </c>
    </row>
    <row r="29" spans="1:17" ht="15.6" customHeight="1" x14ac:dyDescent="0.25">
      <c r="A29" s="8" t="s">
        <v>18</v>
      </c>
      <c r="B29" s="9" t="s">
        <v>109</v>
      </c>
      <c r="C29" s="49">
        <f>SUM(Önkorm.2018!C25)</f>
        <v>396000</v>
      </c>
      <c r="D29" s="11"/>
      <c r="E29" s="10"/>
      <c r="F29" s="49">
        <f>SUM(KözHiv.2018!E24)</f>
        <v>1343000</v>
      </c>
      <c r="G29" s="11"/>
      <c r="H29" s="10"/>
      <c r="I29" s="250">
        <f>SUM(Óvoda2018!C24)</f>
        <v>144000</v>
      </c>
      <c r="J29" s="11"/>
      <c r="K29" s="10"/>
      <c r="L29" s="240">
        <v>90000</v>
      </c>
      <c r="M29" s="11"/>
      <c r="N29" s="10"/>
      <c r="O29" s="49">
        <f t="shared" si="0"/>
        <v>1883000</v>
      </c>
      <c r="P29" s="31">
        <f t="shared" si="0"/>
        <v>0</v>
      </c>
      <c r="Q29" s="31">
        <f t="shared" si="0"/>
        <v>0</v>
      </c>
    </row>
    <row r="30" spans="1:17" ht="15.6" customHeight="1" x14ac:dyDescent="0.25">
      <c r="A30" s="8" t="s">
        <v>19</v>
      </c>
      <c r="B30" s="9" t="s">
        <v>110</v>
      </c>
      <c r="C30" s="49">
        <f>SUM(Önkorm.2018!C26)</f>
        <v>10000</v>
      </c>
      <c r="D30" s="11"/>
      <c r="E30" s="10"/>
      <c r="F30" s="49">
        <f>SUM(KözHiv.2018!E25)</f>
        <v>250000</v>
      </c>
      <c r="G30" s="11"/>
      <c r="H30" s="10"/>
      <c r="I30" s="250">
        <f>SUM(Óvoda2018!C25)</f>
        <v>6000</v>
      </c>
      <c r="J30" s="11"/>
      <c r="K30" s="10"/>
      <c r="L30" s="240">
        <v>90000</v>
      </c>
      <c r="M30" s="11"/>
      <c r="N30" s="10"/>
      <c r="O30" s="49">
        <f t="shared" si="0"/>
        <v>266000</v>
      </c>
      <c r="P30" s="31">
        <f t="shared" si="0"/>
        <v>0</v>
      </c>
      <c r="Q30" s="31">
        <f t="shared" si="0"/>
        <v>0</v>
      </c>
    </row>
    <row r="31" spans="1:17" ht="15.6" customHeight="1" x14ac:dyDescent="0.25">
      <c r="A31" s="8" t="s">
        <v>20</v>
      </c>
      <c r="B31" s="9" t="s">
        <v>111</v>
      </c>
      <c r="C31" s="49">
        <f>SUM(Önkorm.2018!C27)</f>
        <v>3800000</v>
      </c>
      <c r="D31" s="11"/>
      <c r="E31" s="10"/>
      <c r="F31" s="49">
        <f>SUM(KözHiv.2018!E26)</f>
        <v>1190000</v>
      </c>
      <c r="G31" s="11"/>
      <c r="H31" s="10"/>
      <c r="I31" s="250">
        <f>SUM(Óvoda2018!C26)</f>
        <v>1600000</v>
      </c>
      <c r="J31" s="11"/>
      <c r="K31" s="10"/>
      <c r="L31" s="240">
        <v>100000</v>
      </c>
      <c r="M31" s="11"/>
      <c r="N31" s="10"/>
      <c r="O31" s="49">
        <f t="shared" si="0"/>
        <v>6590000</v>
      </c>
      <c r="P31" s="31">
        <f t="shared" si="0"/>
        <v>0</v>
      </c>
      <c r="Q31" s="31">
        <f t="shared" si="0"/>
        <v>0</v>
      </c>
    </row>
    <row r="32" spans="1:17" ht="15.6" customHeight="1" x14ac:dyDescent="0.25">
      <c r="A32" s="8" t="s">
        <v>21</v>
      </c>
      <c r="B32" s="9" t="s">
        <v>112</v>
      </c>
      <c r="C32" s="49">
        <f>SUM(Önkorm.2018!C28)</f>
        <v>3650000</v>
      </c>
      <c r="D32" s="11"/>
      <c r="E32" s="10"/>
      <c r="F32" s="49">
        <f>SUM(KözHiv.2018!E27)</f>
        <v>0</v>
      </c>
      <c r="G32" s="11"/>
      <c r="H32" s="10"/>
      <c r="I32" s="250">
        <f>SUM(Óvoda2018!C27)</f>
        <v>4650000</v>
      </c>
      <c r="J32" s="11"/>
      <c r="K32" s="10"/>
      <c r="L32" s="240">
        <v>1920000</v>
      </c>
      <c r="M32" s="11"/>
      <c r="N32" s="10"/>
      <c r="O32" s="49">
        <f t="shared" si="0"/>
        <v>8300000</v>
      </c>
      <c r="P32" s="31">
        <f t="shared" si="0"/>
        <v>0</v>
      </c>
      <c r="Q32" s="31">
        <f t="shared" si="0"/>
        <v>0</v>
      </c>
    </row>
    <row r="33" spans="1:17" ht="15.6" customHeight="1" x14ac:dyDescent="0.25">
      <c r="A33" s="8" t="s">
        <v>22</v>
      </c>
      <c r="B33" s="9" t="s">
        <v>113</v>
      </c>
      <c r="C33" s="49">
        <f>SUM(Önkorm.2018!C29)</f>
        <v>0</v>
      </c>
      <c r="D33" s="11"/>
      <c r="E33" s="10"/>
      <c r="F33" s="49">
        <f>SUM(KözHiv.2018!E28)</f>
        <v>0</v>
      </c>
      <c r="G33" s="11"/>
      <c r="H33" s="10"/>
      <c r="I33" s="250">
        <f>SUM(Óvoda2018!C28)</f>
        <v>0</v>
      </c>
      <c r="J33" s="11"/>
      <c r="K33" s="10"/>
      <c r="L33" s="240"/>
      <c r="M33" s="11"/>
      <c r="N33" s="10"/>
      <c r="O33" s="49">
        <f t="shared" si="0"/>
        <v>0</v>
      </c>
      <c r="P33" s="31">
        <f t="shared" si="0"/>
        <v>0</v>
      </c>
      <c r="Q33" s="31">
        <f t="shared" si="0"/>
        <v>0</v>
      </c>
    </row>
    <row r="34" spans="1:17" ht="15.6" customHeight="1" x14ac:dyDescent="0.25">
      <c r="A34" s="8" t="s">
        <v>23</v>
      </c>
      <c r="B34" s="9" t="s">
        <v>114</v>
      </c>
      <c r="C34" s="49">
        <f>SUM(Önkorm.2018!C30)</f>
        <v>650000</v>
      </c>
      <c r="D34" s="11"/>
      <c r="E34" s="10"/>
      <c r="F34" s="49">
        <f>SUM(KözHiv.2018!E29)</f>
        <v>0</v>
      </c>
      <c r="G34" s="11"/>
      <c r="H34" s="10"/>
      <c r="I34" s="250">
        <f>SUM(Óvoda2018!C29)</f>
        <v>0</v>
      </c>
      <c r="J34" s="11"/>
      <c r="K34" s="10"/>
      <c r="L34" s="240">
        <v>0</v>
      </c>
      <c r="M34" s="11"/>
      <c r="N34" s="10"/>
      <c r="O34" s="49">
        <f t="shared" si="0"/>
        <v>650000</v>
      </c>
      <c r="P34" s="31">
        <f t="shared" si="0"/>
        <v>0</v>
      </c>
      <c r="Q34" s="31">
        <f t="shared" si="0"/>
        <v>0</v>
      </c>
    </row>
    <row r="35" spans="1:17" ht="15.6" customHeight="1" x14ac:dyDescent="0.25">
      <c r="A35" s="8" t="s">
        <v>24</v>
      </c>
      <c r="B35" s="9" t="s">
        <v>115</v>
      </c>
      <c r="C35" s="49">
        <f>SUM(Önkorm.2018!C31)</f>
        <v>0</v>
      </c>
      <c r="D35" s="11"/>
      <c r="E35" s="10"/>
      <c r="F35" s="49">
        <f>SUM(KözHiv.2018!E30)</f>
        <v>570000</v>
      </c>
      <c r="G35" s="11"/>
      <c r="H35" s="10"/>
      <c r="I35" s="250">
        <f>SUM(Óvoda2018!C30)</f>
        <v>0</v>
      </c>
      <c r="J35" s="11"/>
      <c r="K35" s="10"/>
      <c r="L35" s="240">
        <v>0</v>
      </c>
      <c r="M35" s="11"/>
      <c r="N35" s="10"/>
      <c r="O35" s="49">
        <f t="shared" si="0"/>
        <v>570000</v>
      </c>
      <c r="P35" s="31">
        <f t="shared" si="0"/>
        <v>0</v>
      </c>
      <c r="Q35" s="31">
        <f t="shared" si="0"/>
        <v>0</v>
      </c>
    </row>
    <row r="36" spans="1:17" ht="15.6" customHeight="1" x14ac:dyDescent="0.25">
      <c r="A36" s="8" t="s">
        <v>25</v>
      </c>
      <c r="B36" s="9" t="s">
        <v>116</v>
      </c>
      <c r="C36" s="49">
        <f>SUM(Önkorm.2018!C32)</f>
        <v>9389000</v>
      </c>
      <c r="D36" s="11"/>
      <c r="E36" s="10"/>
      <c r="F36" s="49">
        <f>SUM(KözHiv.2018!E31)</f>
        <v>754835</v>
      </c>
      <c r="G36" s="11"/>
      <c r="H36" s="10"/>
      <c r="I36" s="250">
        <f>SUM(Óvoda2018!C31)</f>
        <v>500000</v>
      </c>
      <c r="J36" s="11"/>
      <c r="K36" s="10"/>
      <c r="L36" s="240">
        <v>536000</v>
      </c>
      <c r="M36" s="11"/>
      <c r="N36" s="10"/>
      <c r="O36" s="49">
        <f t="shared" si="0"/>
        <v>10643835</v>
      </c>
      <c r="P36" s="31">
        <f t="shared" si="0"/>
        <v>0</v>
      </c>
      <c r="Q36" s="31">
        <f t="shared" si="0"/>
        <v>0</v>
      </c>
    </row>
    <row r="37" spans="1:17" ht="15.6" customHeight="1" x14ac:dyDescent="0.25">
      <c r="A37" s="8" t="s">
        <v>26</v>
      </c>
      <c r="B37" s="9" t="s">
        <v>117</v>
      </c>
      <c r="C37" s="49">
        <f>SUM(Önkorm.2018!C33)</f>
        <v>50000</v>
      </c>
      <c r="D37" s="11"/>
      <c r="E37" s="10"/>
      <c r="F37" s="49">
        <f>SUM(KözHiv.2018!E32)</f>
        <v>518160</v>
      </c>
      <c r="G37" s="11"/>
      <c r="H37" s="10"/>
      <c r="I37" s="250">
        <f>SUM(Óvoda2018!C32)</f>
        <v>150000</v>
      </c>
      <c r="J37" s="11"/>
      <c r="K37" s="10"/>
      <c r="L37" s="240">
        <v>100000</v>
      </c>
      <c r="M37" s="11"/>
      <c r="N37" s="10"/>
      <c r="O37" s="49">
        <f t="shared" si="0"/>
        <v>718160</v>
      </c>
      <c r="P37" s="31">
        <f t="shared" si="0"/>
        <v>0</v>
      </c>
      <c r="Q37" s="31">
        <f t="shared" si="0"/>
        <v>0</v>
      </c>
    </row>
    <row r="38" spans="1:17" ht="15.6" customHeight="1" x14ac:dyDescent="0.25">
      <c r="A38" s="8" t="s">
        <v>27</v>
      </c>
      <c r="B38" s="9" t="s">
        <v>118</v>
      </c>
      <c r="C38" s="49">
        <f>SUM(Önkorm.2018!C34)</f>
        <v>5000000</v>
      </c>
      <c r="D38" s="11"/>
      <c r="E38" s="10"/>
      <c r="F38" s="49">
        <f>SUM(KözHiv.2018!E33)</f>
        <v>880000</v>
      </c>
      <c r="G38" s="11"/>
      <c r="H38" s="10"/>
      <c r="I38" s="250">
        <f>SUM(Óvoda2018!C33)</f>
        <v>2042520</v>
      </c>
      <c r="J38" s="11"/>
      <c r="K38" s="10"/>
      <c r="L38" s="240">
        <v>800000</v>
      </c>
      <c r="M38" s="11"/>
      <c r="N38" s="10"/>
      <c r="O38" s="49">
        <f t="shared" si="0"/>
        <v>7922520</v>
      </c>
      <c r="P38" s="31">
        <f t="shared" si="0"/>
        <v>0</v>
      </c>
      <c r="Q38" s="31">
        <f t="shared" si="0"/>
        <v>0</v>
      </c>
    </row>
    <row r="39" spans="1:17" ht="15.6" customHeight="1" x14ac:dyDescent="0.25">
      <c r="A39" s="8" t="s">
        <v>168</v>
      </c>
      <c r="B39" s="9" t="s">
        <v>169</v>
      </c>
      <c r="C39" s="49">
        <f>SUM(Önkorm.2018!C35)</f>
        <v>0</v>
      </c>
      <c r="D39" s="11"/>
      <c r="E39" s="10"/>
      <c r="F39" s="49">
        <f>SUM(KözHiv.2018!E34)</f>
        <v>0</v>
      </c>
      <c r="G39" s="11"/>
      <c r="H39" s="10"/>
      <c r="I39" s="250">
        <f>SUM(Óvoda2018!C34)</f>
        <v>0</v>
      </c>
      <c r="J39" s="11"/>
      <c r="K39" s="10"/>
      <c r="L39" s="240">
        <v>0</v>
      </c>
      <c r="M39" s="11"/>
      <c r="N39" s="10"/>
      <c r="O39" s="49">
        <f t="shared" si="0"/>
        <v>0</v>
      </c>
      <c r="P39" s="31">
        <f t="shared" si="0"/>
        <v>0</v>
      </c>
      <c r="Q39" s="31">
        <f t="shared" si="0"/>
        <v>0</v>
      </c>
    </row>
    <row r="40" spans="1:17" s="1" customFormat="1" ht="15.6" customHeight="1" x14ac:dyDescent="0.25">
      <c r="A40" s="8" t="s">
        <v>28</v>
      </c>
      <c r="B40" s="9" t="s">
        <v>119</v>
      </c>
      <c r="C40" s="49">
        <f>SUM(Önkorm.2018!C36)</f>
        <v>0</v>
      </c>
      <c r="D40" s="11"/>
      <c r="E40" s="10"/>
      <c r="F40" s="49">
        <f>SUM(KözHiv.2018!E35)</f>
        <v>0</v>
      </c>
      <c r="G40" s="11"/>
      <c r="H40" s="10"/>
      <c r="I40" s="250">
        <f>SUM(Óvoda2018!C35)</f>
        <v>0</v>
      </c>
      <c r="J40" s="11"/>
      <c r="K40" s="10"/>
      <c r="L40" s="240">
        <v>0</v>
      </c>
      <c r="M40" s="11"/>
      <c r="N40" s="10"/>
      <c r="O40" s="49">
        <f t="shared" si="0"/>
        <v>0</v>
      </c>
      <c r="P40" s="31">
        <f t="shared" si="0"/>
        <v>0</v>
      </c>
      <c r="Q40" s="31">
        <f t="shared" si="0"/>
        <v>0</v>
      </c>
    </row>
    <row r="41" spans="1:17" ht="15.6" customHeight="1" x14ac:dyDescent="0.25">
      <c r="A41" s="8" t="s">
        <v>29</v>
      </c>
      <c r="B41" s="9" t="s">
        <v>120</v>
      </c>
      <c r="C41" s="49">
        <f>SUM(Önkorm.2018!C37)</f>
        <v>0</v>
      </c>
      <c r="D41" s="11"/>
      <c r="E41" s="10"/>
      <c r="F41" s="49">
        <f>SUM(KözHiv.2018!E36)</f>
        <v>20000</v>
      </c>
      <c r="G41" s="11"/>
      <c r="H41" s="10"/>
      <c r="I41" s="250">
        <f>SUM(Óvoda2018!C36)</f>
        <v>10000</v>
      </c>
      <c r="J41" s="11"/>
      <c r="K41" s="10"/>
      <c r="L41" s="240">
        <v>10000</v>
      </c>
      <c r="M41" s="11"/>
      <c r="N41" s="10"/>
      <c r="O41" s="49">
        <f t="shared" si="0"/>
        <v>30000</v>
      </c>
      <c r="P41" s="31">
        <f t="shared" si="0"/>
        <v>0</v>
      </c>
      <c r="Q41" s="31">
        <f t="shared" si="0"/>
        <v>0</v>
      </c>
    </row>
    <row r="42" spans="1:17" ht="19.899999999999999" customHeight="1" x14ac:dyDescent="0.25">
      <c r="A42" s="280" t="s">
        <v>30</v>
      </c>
      <c r="B42" s="281"/>
      <c r="C42" s="70">
        <f>SUM(Önkorm.2018!C38)</f>
        <v>23970000</v>
      </c>
      <c r="D42" s="40">
        <f t="shared" ref="D42" si="9">SUM(D27:D41)</f>
        <v>0</v>
      </c>
      <c r="E42" s="243">
        <f t="shared" ref="E42:N42" si="10">SUM(E27:E41)</f>
        <v>0</v>
      </c>
      <c r="F42" s="13">
        <f t="shared" si="10"/>
        <v>5955995</v>
      </c>
      <c r="G42" s="14">
        <f t="shared" ref="G42" si="11">SUM(G27:G41)</f>
        <v>0</v>
      </c>
      <c r="H42" s="12">
        <f t="shared" si="10"/>
        <v>0</v>
      </c>
      <c r="I42" s="252">
        <f t="shared" si="10"/>
        <v>10162520</v>
      </c>
      <c r="J42" s="40">
        <f t="shared" ref="J42" si="12">SUM(J27:J41)</f>
        <v>0</v>
      </c>
      <c r="K42" s="243">
        <f t="shared" si="10"/>
        <v>0</v>
      </c>
      <c r="L42" s="259">
        <f t="shared" si="10"/>
        <v>4221000</v>
      </c>
      <c r="M42" s="40">
        <f t="shared" si="10"/>
        <v>0</v>
      </c>
      <c r="N42" s="243">
        <f t="shared" si="10"/>
        <v>0</v>
      </c>
      <c r="O42" s="70">
        <f t="shared" si="0"/>
        <v>40088515</v>
      </c>
      <c r="P42" s="40">
        <f>SUM(P27:P41)</f>
        <v>0</v>
      </c>
      <c r="Q42" s="40">
        <f>SUM(Q27:Q41)</f>
        <v>0</v>
      </c>
    </row>
    <row r="43" spans="1:17" ht="15.6" customHeight="1" x14ac:dyDescent="0.25">
      <c r="A43" s="8" t="s">
        <v>31</v>
      </c>
      <c r="B43" s="9" t="s">
        <v>121</v>
      </c>
      <c r="C43" s="49">
        <f>SUM(Önkorm.2018!C39)</f>
        <v>0</v>
      </c>
      <c r="D43" s="11"/>
      <c r="E43" s="10"/>
      <c r="F43" s="49" t="e">
        <f>SUM(KözHiv.2018!#REF!)</f>
        <v>#REF!</v>
      </c>
      <c r="G43" s="11"/>
      <c r="H43" s="10"/>
      <c r="I43" s="250" t="e">
        <f>SUM(Óvoda2018!#REF!)</f>
        <v>#REF!</v>
      </c>
      <c r="J43" s="11"/>
      <c r="K43" s="10"/>
      <c r="L43" s="240">
        <v>0</v>
      </c>
      <c r="M43" s="11"/>
      <c r="N43" s="10"/>
      <c r="O43" s="49" t="e">
        <f t="shared" ref="O43:O75" si="13">SUM(C43+F43+I43)</f>
        <v>#REF!</v>
      </c>
      <c r="P43" s="31">
        <f t="shared" si="0"/>
        <v>0</v>
      </c>
      <c r="Q43" s="31">
        <f t="shared" si="0"/>
        <v>0</v>
      </c>
    </row>
    <row r="44" spans="1:17" ht="15.6" customHeight="1" x14ac:dyDescent="0.25">
      <c r="A44" s="8" t="s">
        <v>32</v>
      </c>
      <c r="B44" s="9" t="s">
        <v>122</v>
      </c>
      <c r="C44" s="49">
        <f>SUM(Önkorm.2018!C40)</f>
        <v>0</v>
      </c>
      <c r="D44" s="11"/>
      <c r="E44" s="10"/>
      <c r="F44" s="49" t="e">
        <f>SUM(KözHiv.2018!#REF!)</f>
        <v>#REF!</v>
      </c>
      <c r="G44" s="11"/>
      <c r="H44" s="10"/>
      <c r="I44" s="250" t="e">
        <f>SUM(Óvoda2018!#REF!)</f>
        <v>#REF!</v>
      </c>
      <c r="J44" s="11"/>
      <c r="K44" s="10"/>
      <c r="L44" s="240">
        <v>0</v>
      </c>
      <c r="M44" s="11"/>
      <c r="N44" s="10"/>
      <c r="O44" s="49" t="e">
        <f t="shared" si="13"/>
        <v>#REF!</v>
      </c>
      <c r="P44" s="31">
        <f t="shared" ref="P44:Q68" si="14">SUM(D44+G44+J44)</f>
        <v>0</v>
      </c>
      <c r="Q44" s="31">
        <f t="shared" si="14"/>
        <v>0</v>
      </c>
    </row>
    <row r="45" spans="1:17" ht="15.6" customHeight="1" x14ac:dyDescent="0.25">
      <c r="A45" s="8" t="s">
        <v>33</v>
      </c>
      <c r="B45" s="9" t="s">
        <v>123</v>
      </c>
      <c r="C45" s="49">
        <f>SUM(Önkorm.2018!C41)</f>
        <v>0</v>
      </c>
      <c r="D45" s="11"/>
      <c r="E45" s="10"/>
      <c r="F45" s="49" t="e">
        <f>SUM(KözHiv.2018!#REF!)</f>
        <v>#REF!</v>
      </c>
      <c r="G45" s="11"/>
      <c r="H45" s="10"/>
      <c r="I45" s="250" t="e">
        <f>SUM(Óvoda2018!#REF!)</f>
        <v>#REF!</v>
      </c>
      <c r="J45" s="11"/>
      <c r="K45" s="10"/>
      <c r="L45" s="240">
        <v>0</v>
      </c>
      <c r="M45" s="11"/>
      <c r="N45" s="10"/>
      <c r="O45" s="49" t="e">
        <f t="shared" si="13"/>
        <v>#REF!</v>
      </c>
      <c r="P45" s="31">
        <f t="shared" si="14"/>
        <v>0</v>
      </c>
      <c r="Q45" s="31">
        <f t="shared" si="14"/>
        <v>0</v>
      </c>
    </row>
    <row r="46" spans="1:17" s="1" customFormat="1" ht="15.6" customHeight="1" x14ac:dyDescent="0.25">
      <c r="A46" s="8" t="s">
        <v>34</v>
      </c>
      <c r="B46" s="9" t="s">
        <v>124</v>
      </c>
      <c r="C46" s="49">
        <f>SUM(Önkorm.2018!C42)</f>
        <v>0</v>
      </c>
      <c r="D46" s="11"/>
      <c r="E46" s="10"/>
      <c r="F46" s="49" t="e">
        <f>SUM(KözHiv.2018!#REF!)</f>
        <v>#REF!</v>
      </c>
      <c r="G46" s="11"/>
      <c r="H46" s="10"/>
      <c r="I46" s="250" t="e">
        <f>SUM(Óvoda2018!#REF!)</f>
        <v>#REF!</v>
      </c>
      <c r="J46" s="11"/>
      <c r="K46" s="10"/>
      <c r="L46" s="240">
        <v>0</v>
      </c>
      <c r="M46" s="11"/>
      <c r="N46" s="10"/>
      <c r="O46" s="49" t="e">
        <f t="shared" si="13"/>
        <v>#REF!</v>
      </c>
      <c r="P46" s="31">
        <f t="shared" si="14"/>
        <v>0</v>
      </c>
      <c r="Q46" s="31">
        <f t="shared" si="14"/>
        <v>0</v>
      </c>
    </row>
    <row r="47" spans="1:17" ht="15.6" customHeight="1" x14ac:dyDescent="0.25">
      <c r="A47" s="8" t="s">
        <v>35</v>
      </c>
      <c r="B47" s="9" t="s">
        <v>125</v>
      </c>
      <c r="C47" s="49">
        <f>SUM(Önkorm.2018!C43)</f>
        <v>0</v>
      </c>
      <c r="D47" s="11"/>
      <c r="E47" s="10"/>
      <c r="F47" s="49" t="e">
        <f>SUM(KözHiv.2018!#REF!)</f>
        <v>#REF!</v>
      </c>
      <c r="G47" s="11"/>
      <c r="H47" s="10"/>
      <c r="I47" s="250" t="e">
        <f>SUM(Óvoda2018!#REF!)</f>
        <v>#REF!</v>
      </c>
      <c r="J47" s="11"/>
      <c r="K47" s="10"/>
      <c r="L47" s="240">
        <v>0</v>
      </c>
      <c r="M47" s="11"/>
      <c r="N47" s="10"/>
      <c r="O47" s="49" t="e">
        <f t="shared" si="13"/>
        <v>#REF!</v>
      </c>
      <c r="P47" s="31">
        <f t="shared" si="14"/>
        <v>0</v>
      </c>
      <c r="Q47" s="31">
        <f t="shared" si="14"/>
        <v>0</v>
      </c>
    </row>
    <row r="48" spans="1:17" ht="19.899999999999999" customHeight="1" x14ac:dyDescent="0.25">
      <c r="A48" s="280" t="s">
        <v>36</v>
      </c>
      <c r="B48" s="281"/>
      <c r="C48" s="70">
        <f>SUM(Önkorm.2018!C44)</f>
        <v>0</v>
      </c>
      <c r="D48" s="40">
        <f t="shared" ref="D48" si="15">SUM(D43:D47)</f>
        <v>0</v>
      </c>
      <c r="E48" s="243">
        <f t="shared" ref="E48:K48" si="16">SUM(E43:E47)</f>
        <v>0</v>
      </c>
      <c r="F48" s="70" t="e">
        <f t="shared" si="16"/>
        <v>#REF!</v>
      </c>
      <c r="G48" s="40">
        <f t="shared" ref="G48" si="17">SUM(G43:G47)</f>
        <v>0</v>
      </c>
      <c r="H48" s="243">
        <f t="shared" si="16"/>
        <v>0</v>
      </c>
      <c r="I48" s="252" t="e">
        <f t="shared" si="16"/>
        <v>#REF!</v>
      </c>
      <c r="J48" s="40">
        <f t="shared" ref="J48" si="18">SUM(J43:J47)</f>
        <v>0</v>
      </c>
      <c r="K48" s="243">
        <f t="shared" si="16"/>
        <v>0</v>
      </c>
      <c r="L48" s="259">
        <v>0</v>
      </c>
      <c r="M48" s="40"/>
      <c r="N48" s="243"/>
      <c r="O48" s="70" t="e">
        <f t="shared" si="13"/>
        <v>#REF!</v>
      </c>
      <c r="P48" s="40">
        <f>SUM(P43:P47)</f>
        <v>0</v>
      </c>
      <c r="Q48" s="40">
        <f>SUM(Q43:Q47)</f>
        <v>0</v>
      </c>
    </row>
    <row r="49" spans="1:17" ht="15.6" customHeight="1" x14ac:dyDescent="0.25">
      <c r="A49" s="8" t="s">
        <v>37</v>
      </c>
      <c r="B49" s="9" t="s">
        <v>126</v>
      </c>
      <c r="C49" s="49">
        <f>SUM(Önkorm.2018!C45)</f>
        <v>0</v>
      </c>
      <c r="D49" s="11"/>
      <c r="E49" s="10"/>
      <c r="F49" s="49" t="e">
        <f>SUM(KözHiv.2018!#REF!)</f>
        <v>#REF!</v>
      </c>
      <c r="G49" s="11"/>
      <c r="H49" s="10"/>
      <c r="I49" s="250" t="e">
        <f>SUM(Óvoda2018!#REF!)</f>
        <v>#REF!</v>
      </c>
      <c r="J49" s="11"/>
      <c r="K49" s="10"/>
      <c r="L49" s="240">
        <v>0</v>
      </c>
      <c r="M49" s="11"/>
      <c r="N49" s="10"/>
      <c r="O49" s="49" t="e">
        <f t="shared" si="13"/>
        <v>#REF!</v>
      </c>
      <c r="P49" s="31">
        <f t="shared" si="14"/>
        <v>0</v>
      </c>
      <c r="Q49" s="31">
        <f t="shared" si="14"/>
        <v>0</v>
      </c>
    </row>
    <row r="50" spans="1:17" ht="15.6" customHeight="1" x14ac:dyDescent="0.25">
      <c r="A50" s="8" t="s">
        <v>38</v>
      </c>
      <c r="B50" s="9" t="s">
        <v>127</v>
      </c>
      <c r="C50" s="49">
        <f>SUM(Önkorm.2018!C46)</f>
        <v>0</v>
      </c>
      <c r="D50" s="11"/>
      <c r="E50" s="10"/>
      <c r="F50" s="49" t="e">
        <f>SUM(KözHiv.2018!#REF!)</f>
        <v>#REF!</v>
      </c>
      <c r="G50" s="11"/>
      <c r="H50" s="10"/>
      <c r="I50" s="250" t="e">
        <f>SUM(Óvoda2018!#REF!)</f>
        <v>#REF!</v>
      </c>
      <c r="J50" s="11"/>
      <c r="K50" s="10"/>
      <c r="L50" s="240">
        <v>0</v>
      </c>
      <c r="M50" s="11"/>
      <c r="N50" s="10"/>
      <c r="O50" s="49" t="e">
        <f t="shared" si="13"/>
        <v>#REF!</v>
      </c>
      <c r="P50" s="31">
        <f t="shared" si="14"/>
        <v>0</v>
      </c>
      <c r="Q50" s="31">
        <f t="shared" si="14"/>
        <v>0</v>
      </c>
    </row>
    <row r="51" spans="1:17" ht="15.6" customHeight="1" x14ac:dyDescent="0.25">
      <c r="A51" s="8" t="s">
        <v>39</v>
      </c>
      <c r="B51" s="9" t="s">
        <v>128</v>
      </c>
      <c r="C51" s="49">
        <f>SUM(Önkorm.2018!C47)</f>
        <v>0</v>
      </c>
      <c r="D51" s="11"/>
      <c r="E51" s="10"/>
      <c r="F51" s="49" t="e">
        <f>SUM(KözHiv.2018!#REF!)</f>
        <v>#REF!</v>
      </c>
      <c r="G51" s="11"/>
      <c r="H51" s="10"/>
      <c r="I51" s="250" t="e">
        <f>SUM(Óvoda2018!#REF!)</f>
        <v>#REF!</v>
      </c>
      <c r="J51" s="11"/>
      <c r="K51" s="10"/>
      <c r="L51" s="240">
        <v>0</v>
      </c>
      <c r="M51" s="11"/>
      <c r="N51" s="10"/>
      <c r="O51" s="49" t="e">
        <f t="shared" si="13"/>
        <v>#REF!</v>
      </c>
      <c r="P51" s="31">
        <f t="shared" si="14"/>
        <v>0</v>
      </c>
      <c r="Q51" s="31">
        <f t="shared" si="14"/>
        <v>0</v>
      </c>
    </row>
    <row r="52" spans="1:17" ht="15.6" customHeight="1" x14ac:dyDescent="0.25">
      <c r="A52" s="8" t="s">
        <v>326</v>
      </c>
      <c r="B52" s="9" t="s">
        <v>329</v>
      </c>
      <c r="C52" s="49">
        <v>0</v>
      </c>
      <c r="D52" s="11"/>
      <c r="E52" s="10"/>
      <c r="F52" s="49"/>
      <c r="G52" s="11"/>
      <c r="H52" s="10"/>
      <c r="I52" s="250"/>
      <c r="J52" s="11"/>
      <c r="K52" s="10"/>
      <c r="L52" s="240">
        <v>0</v>
      </c>
      <c r="M52" s="11"/>
      <c r="N52" s="10"/>
      <c r="O52" s="49"/>
      <c r="P52" s="31">
        <f t="shared" si="14"/>
        <v>0</v>
      </c>
      <c r="Q52" s="31">
        <f t="shared" si="14"/>
        <v>0</v>
      </c>
    </row>
    <row r="53" spans="1:17" s="1" customFormat="1" ht="15.6" customHeight="1" x14ac:dyDescent="0.25">
      <c r="A53" s="8" t="s">
        <v>40</v>
      </c>
      <c r="B53" s="9" t="s">
        <v>128</v>
      </c>
      <c r="C53" s="49">
        <f>SUM(Önkorm.2018!C48)</f>
        <v>0</v>
      </c>
      <c r="D53" s="11"/>
      <c r="E53" s="10"/>
      <c r="F53" s="49" t="e">
        <f>SUM(KözHiv.2018!#REF!)</f>
        <v>#REF!</v>
      </c>
      <c r="G53" s="11"/>
      <c r="H53" s="10"/>
      <c r="I53" s="250" t="e">
        <f>SUM(Óvoda2018!#REF!)</f>
        <v>#REF!</v>
      </c>
      <c r="J53" s="11"/>
      <c r="K53" s="10"/>
      <c r="L53" s="240">
        <v>0</v>
      </c>
      <c r="M53" s="11"/>
      <c r="N53" s="10"/>
      <c r="O53" s="49" t="e">
        <f t="shared" si="13"/>
        <v>#REF!</v>
      </c>
      <c r="P53" s="31">
        <f t="shared" si="14"/>
        <v>0</v>
      </c>
      <c r="Q53" s="31">
        <f t="shared" si="14"/>
        <v>0</v>
      </c>
    </row>
    <row r="54" spans="1:17" ht="15.6" customHeight="1" x14ac:dyDescent="0.25">
      <c r="A54" s="8" t="s">
        <v>41</v>
      </c>
      <c r="B54" s="9" t="s">
        <v>129</v>
      </c>
      <c r="C54" s="49">
        <f>SUM(Önkorm.2018!C49)</f>
        <v>3000000</v>
      </c>
      <c r="D54" s="11"/>
      <c r="E54" s="10"/>
      <c r="F54" s="49" t="e">
        <f>SUM(KözHiv.2018!#REF!)</f>
        <v>#REF!</v>
      </c>
      <c r="G54" s="11"/>
      <c r="H54" s="10"/>
      <c r="I54" s="250" t="e">
        <f>SUM(Óvoda2018!#REF!)</f>
        <v>#REF!</v>
      </c>
      <c r="J54" s="11"/>
      <c r="K54" s="10"/>
      <c r="L54" s="240">
        <v>0</v>
      </c>
      <c r="M54" s="11"/>
      <c r="N54" s="10"/>
      <c r="O54" s="49" t="e">
        <f t="shared" si="13"/>
        <v>#REF!</v>
      </c>
      <c r="P54" s="31">
        <f t="shared" si="14"/>
        <v>0</v>
      </c>
      <c r="Q54" s="31">
        <f t="shared" si="14"/>
        <v>0</v>
      </c>
    </row>
    <row r="55" spans="1:17" ht="19.899999999999999" customHeight="1" x14ac:dyDescent="0.25">
      <c r="A55" s="280" t="s">
        <v>42</v>
      </c>
      <c r="B55" s="281"/>
      <c r="C55" s="70">
        <f>SUM(Önkorm.2018!C50)</f>
        <v>3000000</v>
      </c>
      <c r="D55" s="40">
        <f t="shared" ref="D55" si="19">SUM(D49:D54)</f>
        <v>0</v>
      </c>
      <c r="E55" s="243">
        <f t="shared" ref="E55:K55" si="20">SUM(E49:E54)</f>
        <v>0</v>
      </c>
      <c r="F55" s="70" t="e">
        <f t="shared" si="20"/>
        <v>#REF!</v>
      </c>
      <c r="G55" s="40">
        <f t="shared" ref="G55" si="21">SUM(G49:G54)</f>
        <v>0</v>
      </c>
      <c r="H55" s="243">
        <f t="shared" si="20"/>
        <v>0</v>
      </c>
      <c r="I55" s="252" t="e">
        <f t="shared" si="20"/>
        <v>#REF!</v>
      </c>
      <c r="J55" s="40">
        <f t="shared" ref="J55" si="22">SUM(J49:J54)</f>
        <v>0</v>
      </c>
      <c r="K55" s="243">
        <f t="shared" si="20"/>
        <v>0</v>
      </c>
      <c r="L55" s="259">
        <v>0</v>
      </c>
      <c r="M55" s="40"/>
      <c r="N55" s="243"/>
      <c r="O55" s="70" t="e">
        <f t="shared" si="13"/>
        <v>#REF!</v>
      </c>
      <c r="P55" s="40">
        <f>SUM(P49:P54)</f>
        <v>0</v>
      </c>
      <c r="Q55" s="40">
        <f>SUM(Q49:Q54)</f>
        <v>0</v>
      </c>
    </row>
    <row r="56" spans="1:17" ht="15.6" customHeight="1" x14ac:dyDescent="0.25">
      <c r="A56" s="8" t="s">
        <v>183</v>
      </c>
      <c r="B56" s="9" t="s">
        <v>184</v>
      </c>
      <c r="C56" s="49">
        <f>SUM(Önkorm.2018!C51)</f>
        <v>0</v>
      </c>
      <c r="D56" s="11"/>
      <c r="E56" s="10"/>
      <c r="F56" s="49">
        <f>SUM(KözHiv.2018!E38)</f>
        <v>0</v>
      </c>
      <c r="G56" s="11"/>
      <c r="H56" s="10"/>
      <c r="I56" s="250">
        <f>SUM(Óvoda2018!C38)</f>
        <v>0</v>
      </c>
      <c r="J56" s="11"/>
      <c r="K56" s="10"/>
      <c r="L56" s="240">
        <v>0</v>
      </c>
      <c r="M56" s="11"/>
      <c r="N56" s="10"/>
      <c r="O56" s="49">
        <f t="shared" si="13"/>
        <v>0</v>
      </c>
      <c r="P56" s="31">
        <f t="shared" si="14"/>
        <v>0</v>
      </c>
      <c r="Q56" s="31">
        <f t="shared" si="14"/>
        <v>0</v>
      </c>
    </row>
    <row r="57" spans="1:17" ht="15.6" customHeight="1" x14ac:dyDescent="0.25">
      <c r="A57" s="8" t="s">
        <v>43</v>
      </c>
      <c r="B57" s="9" t="s">
        <v>130</v>
      </c>
      <c r="C57" s="49">
        <f>SUM(Önkorm.2018!C52)</f>
        <v>400000</v>
      </c>
      <c r="D57" s="11"/>
      <c r="E57" s="10"/>
      <c r="F57" s="49">
        <f>SUM(KözHiv.2018!E39)</f>
        <v>0</v>
      </c>
      <c r="G57" s="11"/>
      <c r="H57" s="10"/>
      <c r="I57" s="250">
        <f>SUM(Óvoda2018!C39)</f>
        <v>0</v>
      </c>
      <c r="J57" s="11"/>
      <c r="K57" s="10"/>
      <c r="L57" s="240">
        <v>0</v>
      </c>
      <c r="M57" s="11"/>
      <c r="N57" s="10"/>
      <c r="O57" s="49">
        <f t="shared" si="13"/>
        <v>400000</v>
      </c>
      <c r="P57" s="31">
        <f t="shared" si="14"/>
        <v>0</v>
      </c>
      <c r="Q57" s="31">
        <f t="shared" si="14"/>
        <v>0</v>
      </c>
    </row>
    <row r="58" spans="1:17" s="1" customFormat="1" ht="15.6" customHeight="1" x14ac:dyDescent="0.25">
      <c r="A58" s="8" t="s">
        <v>44</v>
      </c>
      <c r="B58" s="9" t="s">
        <v>131</v>
      </c>
      <c r="C58" s="49">
        <f>SUM(Önkorm.2018!C53)</f>
        <v>3768490</v>
      </c>
      <c r="D58" s="11"/>
      <c r="E58" s="10"/>
      <c r="F58" s="49">
        <f>SUM(KözHiv.2018!E40)</f>
        <v>0</v>
      </c>
      <c r="G58" s="11"/>
      <c r="H58" s="10"/>
      <c r="I58" s="250">
        <f>SUM(Óvoda2018!C40)</f>
        <v>0</v>
      </c>
      <c r="J58" s="11"/>
      <c r="K58" s="10"/>
      <c r="L58" s="240">
        <v>0</v>
      </c>
      <c r="M58" s="11"/>
      <c r="N58" s="10"/>
      <c r="O58" s="49">
        <f t="shared" si="13"/>
        <v>3768490</v>
      </c>
      <c r="P58" s="31">
        <f t="shared" si="14"/>
        <v>0</v>
      </c>
      <c r="Q58" s="31">
        <f t="shared" si="14"/>
        <v>0</v>
      </c>
    </row>
    <row r="59" spans="1:17" ht="15.6" customHeight="1" x14ac:dyDescent="0.25">
      <c r="A59" s="8" t="s">
        <v>45</v>
      </c>
      <c r="B59" s="9" t="s">
        <v>132</v>
      </c>
      <c r="C59" s="49">
        <f>SUM(Önkorm.2018!C54)</f>
        <v>1017491</v>
      </c>
      <c r="D59" s="11"/>
      <c r="E59" s="10"/>
      <c r="F59" s="49">
        <f>SUM(KözHiv.2018!E41)</f>
        <v>0</v>
      </c>
      <c r="G59" s="11"/>
      <c r="H59" s="10"/>
      <c r="I59" s="250">
        <f>SUM(Óvoda2018!C41)</f>
        <v>0</v>
      </c>
      <c r="J59" s="11"/>
      <c r="K59" s="10"/>
      <c r="L59" s="240">
        <v>0</v>
      </c>
      <c r="M59" s="11"/>
      <c r="N59" s="10"/>
      <c r="O59" s="49">
        <f t="shared" si="13"/>
        <v>1017491</v>
      </c>
      <c r="P59" s="31">
        <f t="shared" si="14"/>
        <v>0</v>
      </c>
      <c r="Q59" s="31">
        <f t="shared" si="14"/>
        <v>0</v>
      </c>
    </row>
    <row r="60" spans="1:17" ht="19.899999999999999" customHeight="1" x14ac:dyDescent="0.25">
      <c r="A60" s="280" t="s">
        <v>46</v>
      </c>
      <c r="B60" s="281"/>
      <c r="C60" s="13">
        <f t="shared" ref="C60:K60" si="23">SUM(C56:C59)</f>
        <v>5185981</v>
      </c>
      <c r="D60" s="14">
        <f>SUM(D56:D59)</f>
        <v>0</v>
      </c>
      <c r="E60" s="12">
        <f t="shared" si="23"/>
        <v>0</v>
      </c>
      <c r="F60" s="70">
        <f t="shared" si="23"/>
        <v>0</v>
      </c>
      <c r="G60" s="40">
        <f t="shared" ref="G60" si="24">SUM(G56:G59)</f>
        <v>0</v>
      </c>
      <c r="H60" s="243">
        <f t="shared" si="23"/>
        <v>0</v>
      </c>
      <c r="I60" s="252">
        <f t="shared" si="23"/>
        <v>0</v>
      </c>
      <c r="J60" s="40">
        <f t="shared" ref="J60" si="25">SUM(J56:J59)</f>
        <v>0</v>
      </c>
      <c r="K60" s="243">
        <f t="shared" si="23"/>
        <v>0</v>
      </c>
      <c r="L60" s="259">
        <v>0</v>
      </c>
      <c r="M60" s="40"/>
      <c r="N60" s="243"/>
      <c r="O60" s="70">
        <f t="shared" si="13"/>
        <v>5185981</v>
      </c>
      <c r="P60" s="40">
        <f>SUM(P56:P59)</f>
        <v>0</v>
      </c>
      <c r="Q60" s="40">
        <f>SUM(Q56:Q59)</f>
        <v>0</v>
      </c>
    </row>
    <row r="61" spans="1:17" ht="15.6" customHeight="1" x14ac:dyDescent="0.25">
      <c r="A61" s="8" t="s">
        <v>47</v>
      </c>
      <c r="B61" s="9" t="s">
        <v>133</v>
      </c>
      <c r="C61" s="49" t="e">
        <f>SUM(Önkorm.2018!#REF!)</f>
        <v>#REF!</v>
      </c>
      <c r="D61" s="11"/>
      <c r="E61" s="10"/>
      <c r="F61" s="49">
        <f>SUM(KözHiv.2018!E43)</f>
        <v>0</v>
      </c>
      <c r="G61" s="11"/>
      <c r="H61" s="10"/>
      <c r="I61" s="250">
        <f>SUM(Óvoda2018!C43)</f>
        <v>0</v>
      </c>
      <c r="J61" s="11"/>
      <c r="K61" s="10"/>
      <c r="L61" s="240">
        <v>0</v>
      </c>
      <c r="M61" s="11"/>
      <c r="N61" s="10"/>
      <c r="O61" s="49" t="e">
        <f t="shared" si="13"/>
        <v>#REF!</v>
      </c>
      <c r="P61" s="31">
        <f t="shared" si="14"/>
        <v>0</v>
      </c>
      <c r="Q61" s="31">
        <f t="shared" si="14"/>
        <v>0</v>
      </c>
    </row>
    <row r="62" spans="1:17" s="1" customFormat="1" ht="15.6" customHeight="1" x14ac:dyDescent="0.25">
      <c r="A62" s="8" t="s">
        <v>48</v>
      </c>
      <c r="B62" s="9" t="s">
        <v>134</v>
      </c>
      <c r="C62" s="49" t="e">
        <f>SUM(Önkorm.2018!#REF!)</f>
        <v>#REF!</v>
      </c>
      <c r="D62" s="11"/>
      <c r="E62" s="10"/>
      <c r="F62" s="49">
        <f>SUM(KözHiv.2018!E44)</f>
        <v>0</v>
      </c>
      <c r="G62" s="11"/>
      <c r="H62" s="10"/>
      <c r="I62" s="250">
        <f>SUM(Óvoda2018!C44)</f>
        <v>0</v>
      </c>
      <c r="J62" s="11"/>
      <c r="K62" s="10"/>
      <c r="L62" s="240">
        <v>0</v>
      </c>
      <c r="M62" s="11"/>
      <c r="N62" s="10"/>
      <c r="O62" s="49" t="e">
        <f t="shared" si="13"/>
        <v>#REF!</v>
      </c>
      <c r="P62" s="31">
        <f t="shared" si="14"/>
        <v>0</v>
      </c>
      <c r="Q62" s="31">
        <f t="shared" si="14"/>
        <v>0</v>
      </c>
    </row>
    <row r="63" spans="1:17" ht="15.6" customHeight="1" x14ac:dyDescent="0.25">
      <c r="A63" s="8" t="s">
        <v>49</v>
      </c>
      <c r="B63" s="9" t="s">
        <v>135</v>
      </c>
      <c r="C63" s="49" t="e">
        <f>SUM(Önkorm.2018!#REF!)</f>
        <v>#REF!</v>
      </c>
      <c r="D63" s="11"/>
      <c r="E63" s="10"/>
      <c r="F63" s="49">
        <f>SUM(KözHiv.2018!E45)</f>
        <v>0</v>
      </c>
      <c r="G63" s="11"/>
      <c r="H63" s="10"/>
      <c r="I63" s="250">
        <f>SUM(Óvoda2018!C45)</f>
        <v>0</v>
      </c>
      <c r="J63" s="11"/>
      <c r="K63" s="10"/>
      <c r="L63" s="240">
        <v>0</v>
      </c>
      <c r="M63" s="11"/>
      <c r="N63" s="10"/>
      <c r="O63" s="49" t="e">
        <f t="shared" si="13"/>
        <v>#REF!</v>
      </c>
      <c r="P63" s="31">
        <f t="shared" si="14"/>
        <v>0</v>
      </c>
      <c r="Q63" s="31">
        <f t="shared" si="14"/>
        <v>0</v>
      </c>
    </row>
    <row r="64" spans="1:17" s="1" customFormat="1" ht="19.899999999999999" customHeight="1" x14ac:dyDescent="0.25">
      <c r="A64" s="280" t="s">
        <v>50</v>
      </c>
      <c r="B64" s="281"/>
      <c r="C64" s="70" t="e">
        <f>SUM(Önkorm.2018!#REF!)</f>
        <v>#REF!</v>
      </c>
      <c r="D64" s="40">
        <f t="shared" ref="D64" si="26">SUM(D61:D63)</f>
        <v>0</v>
      </c>
      <c r="E64" s="243">
        <f t="shared" ref="E64:K64" si="27">SUM(E61:E63)</f>
        <v>0</v>
      </c>
      <c r="F64" s="70">
        <f t="shared" si="27"/>
        <v>0</v>
      </c>
      <c r="G64" s="40">
        <f t="shared" ref="G64" si="28">SUM(G61:G63)</f>
        <v>0</v>
      </c>
      <c r="H64" s="243">
        <f t="shared" si="27"/>
        <v>0</v>
      </c>
      <c r="I64" s="252">
        <f t="shared" si="27"/>
        <v>0</v>
      </c>
      <c r="J64" s="40">
        <f t="shared" ref="J64" si="29">SUM(J61:J63)</f>
        <v>0</v>
      </c>
      <c r="K64" s="243">
        <f t="shared" si="27"/>
        <v>0</v>
      </c>
      <c r="L64" s="259">
        <v>0</v>
      </c>
      <c r="M64" s="40"/>
      <c r="N64" s="243"/>
      <c r="O64" s="70" t="e">
        <f t="shared" si="13"/>
        <v>#REF!</v>
      </c>
      <c r="P64" s="40">
        <f>SUM(P61:P63)</f>
        <v>0</v>
      </c>
      <c r="Q64" s="40">
        <f>SUM(Q61:Q63)</f>
        <v>0</v>
      </c>
    </row>
    <row r="65" spans="1:17" ht="15.6" customHeight="1" x14ac:dyDescent="0.25">
      <c r="A65" s="8" t="s">
        <v>335</v>
      </c>
      <c r="B65" s="9" t="s">
        <v>336</v>
      </c>
      <c r="C65" s="49" t="e">
        <f>SUM(Önkorm.2018!#REF!)</f>
        <v>#REF!</v>
      </c>
      <c r="D65" s="11"/>
      <c r="E65" s="10"/>
      <c r="F65" s="49" t="e">
        <f>SUM(KözHiv.2018!#REF!)</f>
        <v>#REF!</v>
      </c>
      <c r="G65" s="11"/>
      <c r="H65" s="10"/>
      <c r="I65" s="250" t="e">
        <f>SUM(Óvoda2018!#REF!)</f>
        <v>#REF!</v>
      </c>
      <c r="J65" s="11"/>
      <c r="K65" s="10"/>
      <c r="L65" s="240">
        <v>0</v>
      </c>
      <c r="M65" s="11"/>
      <c r="N65" s="10"/>
      <c r="O65" s="49" t="e">
        <f t="shared" si="13"/>
        <v>#REF!</v>
      </c>
      <c r="P65" s="31">
        <f t="shared" si="14"/>
        <v>0</v>
      </c>
      <c r="Q65" s="31">
        <f t="shared" si="14"/>
        <v>0</v>
      </c>
    </row>
    <row r="66" spans="1:17" ht="19.899999999999999" customHeight="1" x14ac:dyDescent="0.25">
      <c r="A66" s="280" t="s">
        <v>52</v>
      </c>
      <c r="B66" s="281"/>
      <c r="C66" s="70" t="e">
        <f>SUM(Önkorm.2018!#REF!)</f>
        <v>#REF!</v>
      </c>
      <c r="D66" s="40">
        <f t="shared" ref="D66" si="30">SUM(D65)</f>
        <v>0</v>
      </c>
      <c r="E66" s="243">
        <f t="shared" ref="E66:K66" si="31">SUM(E65)</f>
        <v>0</v>
      </c>
      <c r="F66" s="70" t="e">
        <f t="shared" si="31"/>
        <v>#REF!</v>
      </c>
      <c r="G66" s="40">
        <f t="shared" ref="G66" si="32">SUM(G65)</f>
        <v>0</v>
      </c>
      <c r="H66" s="243">
        <f t="shared" si="31"/>
        <v>0</v>
      </c>
      <c r="I66" s="252" t="e">
        <f t="shared" si="31"/>
        <v>#REF!</v>
      </c>
      <c r="J66" s="40">
        <f t="shared" ref="J66" si="33">SUM(J65)</f>
        <v>0</v>
      </c>
      <c r="K66" s="243">
        <f t="shared" si="31"/>
        <v>0</v>
      </c>
      <c r="L66" s="259">
        <v>0</v>
      </c>
      <c r="M66" s="40"/>
      <c r="N66" s="243"/>
      <c r="O66" s="70" t="e">
        <f t="shared" si="13"/>
        <v>#REF!</v>
      </c>
      <c r="P66" s="40">
        <f>SUM(P65)</f>
        <v>0</v>
      </c>
      <c r="Q66" s="40">
        <f>SUM(Q65)</f>
        <v>0</v>
      </c>
    </row>
    <row r="67" spans="1:17" s="1" customFormat="1" ht="15.6" customHeight="1" x14ac:dyDescent="0.25">
      <c r="A67" s="8" t="s">
        <v>53</v>
      </c>
      <c r="B67" s="9" t="s">
        <v>137</v>
      </c>
      <c r="C67" s="49">
        <f>SUM(Önkorm.2018!C56)</f>
        <v>0</v>
      </c>
      <c r="D67" s="11"/>
      <c r="E67" s="10"/>
      <c r="F67" s="49" t="e">
        <f>SUM(KözHiv.2018!#REF!)</f>
        <v>#REF!</v>
      </c>
      <c r="G67" s="11"/>
      <c r="H67" s="10"/>
      <c r="I67" s="250" t="e">
        <f>SUM(Óvoda2018!#REF!)</f>
        <v>#REF!</v>
      </c>
      <c r="J67" s="11"/>
      <c r="K67" s="10"/>
      <c r="L67" s="240">
        <v>0</v>
      </c>
      <c r="M67" s="11"/>
      <c r="N67" s="10"/>
      <c r="O67" s="49" t="e">
        <f t="shared" si="13"/>
        <v>#REF!</v>
      </c>
      <c r="P67" s="31">
        <f t="shared" si="14"/>
        <v>0</v>
      </c>
      <c r="Q67" s="31">
        <f t="shared" si="14"/>
        <v>0</v>
      </c>
    </row>
    <row r="68" spans="1:17" s="1" customFormat="1" ht="15.6" customHeight="1" x14ac:dyDescent="0.25">
      <c r="A68" s="8" t="s">
        <v>54</v>
      </c>
      <c r="B68" s="9" t="s">
        <v>138</v>
      </c>
      <c r="C68" s="49">
        <f>SUM(Önkorm.2018!C57)</f>
        <v>71141709</v>
      </c>
      <c r="D68" s="11"/>
      <c r="E68" s="10"/>
      <c r="F68" s="49" t="e">
        <f>SUM(KözHiv.2018!#REF!)</f>
        <v>#REF!</v>
      </c>
      <c r="G68" s="11"/>
      <c r="H68" s="10"/>
      <c r="I68" s="250" t="e">
        <f>SUM(Óvoda2018!#REF!)</f>
        <v>#REF!</v>
      </c>
      <c r="J68" s="11"/>
      <c r="K68" s="10"/>
      <c r="L68" s="240">
        <v>0</v>
      </c>
      <c r="M68" s="11"/>
      <c r="N68" s="10"/>
      <c r="O68" s="49" t="e">
        <f t="shared" si="13"/>
        <v>#REF!</v>
      </c>
      <c r="P68" s="31">
        <f t="shared" si="14"/>
        <v>0</v>
      </c>
      <c r="Q68" s="31">
        <f t="shared" si="14"/>
        <v>0</v>
      </c>
    </row>
    <row r="69" spans="1:17" ht="19.899999999999999" customHeight="1" thickBot="1" x14ac:dyDescent="0.3">
      <c r="A69" s="297" t="s">
        <v>55</v>
      </c>
      <c r="B69" s="298"/>
      <c r="C69" s="167">
        <f>SUM(Önkorm.2018!C58)</f>
        <v>71141709</v>
      </c>
      <c r="D69" s="41">
        <f t="shared" ref="D69" si="34">SUM(D67:D68)</f>
        <v>0</v>
      </c>
      <c r="E69" s="244">
        <f t="shared" ref="E69:K69" si="35">SUM(E67:E68)</f>
        <v>0</v>
      </c>
      <c r="F69" s="167" t="e">
        <f t="shared" si="35"/>
        <v>#REF!</v>
      </c>
      <c r="G69" s="41">
        <f t="shared" ref="G69" si="36">SUM(G67:G68)</f>
        <v>0</v>
      </c>
      <c r="H69" s="244">
        <f t="shared" si="35"/>
        <v>0</v>
      </c>
      <c r="I69" s="253" t="e">
        <f t="shared" si="35"/>
        <v>#REF!</v>
      </c>
      <c r="J69" s="41">
        <f t="shared" ref="J69" si="37">SUM(J67:J68)</f>
        <v>0</v>
      </c>
      <c r="K69" s="244">
        <f t="shared" si="35"/>
        <v>0</v>
      </c>
      <c r="L69" s="260">
        <v>0</v>
      </c>
      <c r="M69" s="41"/>
      <c r="N69" s="244"/>
      <c r="O69" s="167" t="e">
        <f t="shared" si="13"/>
        <v>#REF!</v>
      </c>
      <c r="P69" s="41">
        <f>SUM(P67:P68)</f>
        <v>0</v>
      </c>
      <c r="Q69" s="41">
        <f>SUM(Q67:Q68)</f>
        <v>0</v>
      </c>
    </row>
    <row r="70" spans="1:17" ht="19.899999999999999" customHeight="1" thickTop="1" thickBot="1" x14ac:dyDescent="0.3">
      <c r="A70" s="295" t="s">
        <v>56</v>
      </c>
      <c r="B70" s="296"/>
      <c r="C70" s="42">
        <f>SUM(Önkorm.2018!C59)</f>
        <v>134770535</v>
      </c>
      <c r="D70" s="43">
        <f t="shared" ref="D70" si="38">SUM(D24)+D26+D42+D48+D55+D60+D64+D66+D69</f>
        <v>0</v>
      </c>
      <c r="E70" s="52">
        <f t="shared" ref="E70:L70" si="39">SUM(E24)+E26+E42+E48+E55+E60+E64+E66+E69</f>
        <v>0</v>
      </c>
      <c r="F70" s="42" t="e">
        <f t="shared" si="39"/>
        <v>#REF!</v>
      </c>
      <c r="G70" s="43">
        <f t="shared" ref="G70" si="40">SUM(G24)+G26+G42+G48+G55+G60+G64+G66+G69</f>
        <v>0</v>
      </c>
      <c r="H70" s="52">
        <f t="shared" si="39"/>
        <v>0</v>
      </c>
      <c r="I70" s="254" t="e">
        <f t="shared" si="39"/>
        <v>#REF!</v>
      </c>
      <c r="J70" s="43">
        <f t="shared" ref="J70" si="41">SUM(J24)+J26+J42+J48+J55+J60+J64+J66+J69</f>
        <v>0</v>
      </c>
      <c r="K70" s="52">
        <f t="shared" si="39"/>
        <v>0</v>
      </c>
      <c r="L70" s="261">
        <f t="shared" si="39"/>
        <v>19754121</v>
      </c>
      <c r="M70" s="43"/>
      <c r="N70" s="52"/>
      <c r="O70" s="42" t="e">
        <f t="shared" si="13"/>
        <v>#REF!</v>
      </c>
      <c r="P70" s="43">
        <f>SUM(P69,P66,P64,P60,P55,P48,P42,P26,P24)</f>
        <v>0</v>
      </c>
      <c r="Q70" s="43">
        <f>SUM(Q69,Q66,Q64,Q60,Q55,Q48,Q42,Q26,Q24)</f>
        <v>0</v>
      </c>
    </row>
    <row r="71" spans="1:17" ht="15.6" customHeight="1" thickTop="1" x14ac:dyDescent="0.25">
      <c r="A71" s="5" t="s">
        <v>67</v>
      </c>
      <c r="B71" s="6" t="s">
        <v>139</v>
      </c>
      <c r="C71" s="33">
        <f>SUM(Önkorm.2018!C68)</f>
        <v>0</v>
      </c>
      <c r="D71" s="31"/>
      <c r="E71" s="7"/>
      <c r="F71" s="33">
        <f>SUM(KözHiv.2018!E52)</f>
        <v>0</v>
      </c>
      <c r="G71" s="31"/>
      <c r="H71" s="7"/>
      <c r="I71" s="249">
        <f>SUM(Óvoda2018!C54)</f>
        <v>0</v>
      </c>
      <c r="J71" s="31"/>
      <c r="K71" s="7"/>
      <c r="L71" s="239">
        <v>0</v>
      </c>
      <c r="M71" s="31"/>
      <c r="N71" s="7"/>
      <c r="O71" s="33">
        <f t="shared" si="13"/>
        <v>0</v>
      </c>
      <c r="P71" s="31">
        <f t="shared" ref="P71:Q86" si="42">SUM(D71+G71+J71)</f>
        <v>0</v>
      </c>
      <c r="Q71" s="31">
        <f t="shared" si="42"/>
        <v>0</v>
      </c>
    </row>
    <row r="72" spans="1:17" ht="15.6" customHeight="1" x14ac:dyDescent="0.25">
      <c r="A72" s="8" t="s">
        <v>68</v>
      </c>
      <c r="B72" s="9" t="s">
        <v>140</v>
      </c>
      <c r="C72" s="49">
        <f>SUM(Önkorm.2018!C69)</f>
        <v>32119000</v>
      </c>
      <c r="D72" s="11"/>
      <c r="E72" s="10"/>
      <c r="F72" s="49">
        <f>SUM(KözHiv.2018!E53)</f>
        <v>0</v>
      </c>
      <c r="G72" s="11"/>
      <c r="H72" s="10"/>
      <c r="I72" s="250">
        <f>SUM(Óvoda2018!C55)</f>
        <v>0</v>
      </c>
      <c r="J72" s="11"/>
      <c r="K72" s="10"/>
      <c r="L72" s="240">
        <v>0</v>
      </c>
      <c r="M72" s="11"/>
      <c r="N72" s="10"/>
      <c r="O72" s="49">
        <f t="shared" si="13"/>
        <v>32119000</v>
      </c>
      <c r="P72" s="31">
        <f t="shared" si="42"/>
        <v>0</v>
      </c>
      <c r="Q72" s="31">
        <f t="shared" si="42"/>
        <v>0</v>
      </c>
    </row>
    <row r="73" spans="1:17" ht="15.6" customHeight="1" x14ac:dyDescent="0.25">
      <c r="A73" s="8" t="s">
        <v>69</v>
      </c>
      <c r="B73" s="9" t="s">
        <v>141</v>
      </c>
      <c r="C73" s="49">
        <f>SUM(Önkorm.2018!C70)</f>
        <v>37588180</v>
      </c>
      <c r="D73" s="11"/>
      <c r="E73" s="10"/>
      <c r="F73" s="49">
        <f>SUM(KözHiv.2018!E54)</f>
        <v>0</v>
      </c>
      <c r="G73" s="11"/>
      <c r="H73" s="10"/>
      <c r="I73" s="250">
        <f>SUM(Óvoda2018!C56)</f>
        <v>0</v>
      </c>
      <c r="J73" s="11"/>
      <c r="K73" s="10"/>
      <c r="L73" s="240">
        <v>0</v>
      </c>
      <c r="M73" s="11"/>
      <c r="N73" s="10"/>
      <c r="O73" s="49">
        <f t="shared" si="13"/>
        <v>37588180</v>
      </c>
      <c r="P73" s="31">
        <f t="shared" si="42"/>
        <v>0</v>
      </c>
      <c r="Q73" s="31">
        <f t="shared" si="42"/>
        <v>0</v>
      </c>
    </row>
    <row r="74" spans="1:17" ht="15.6" customHeight="1" x14ac:dyDescent="0.25">
      <c r="A74" s="8" t="s">
        <v>70</v>
      </c>
      <c r="B74" s="9" t="s">
        <v>142</v>
      </c>
      <c r="C74" s="49">
        <f>SUM(Önkorm.2018!C71)</f>
        <v>1860237</v>
      </c>
      <c r="D74" s="11"/>
      <c r="E74" s="10"/>
      <c r="F74" s="49">
        <f>SUM(KözHiv.2018!E55)</f>
        <v>0</v>
      </c>
      <c r="G74" s="11"/>
      <c r="H74" s="10"/>
      <c r="I74" s="250">
        <f>SUM(Óvoda2018!C57)</f>
        <v>0</v>
      </c>
      <c r="J74" s="11"/>
      <c r="K74" s="10"/>
      <c r="L74" s="240">
        <v>0</v>
      </c>
      <c r="M74" s="11"/>
      <c r="N74" s="10"/>
      <c r="O74" s="49">
        <f t="shared" si="13"/>
        <v>1860237</v>
      </c>
      <c r="P74" s="31">
        <f t="shared" si="42"/>
        <v>0</v>
      </c>
      <c r="Q74" s="31">
        <f t="shared" si="42"/>
        <v>0</v>
      </c>
    </row>
    <row r="75" spans="1:17" s="1" customFormat="1" ht="15.6" customHeight="1" x14ac:dyDescent="0.25">
      <c r="A75" s="8" t="s">
        <v>71</v>
      </c>
      <c r="B75" s="9" t="s">
        <v>143</v>
      </c>
      <c r="C75" s="49">
        <f>SUM(Önkorm.2018!C72)</f>
        <v>0</v>
      </c>
      <c r="D75" s="11"/>
      <c r="E75" s="10"/>
      <c r="F75" s="49">
        <f>SUM(KözHiv.2018!E56)</f>
        <v>0</v>
      </c>
      <c r="G75" s="11"/>
      <c r="H75" s="10"/>
      <c r="I75" s="250">
        <f>SUM(Óvoda2018!C58)</f>
        <v>0</v>
      </c>
      <c r="J75" s="11"/>
      <c r="K75" s="10"/>
      <c r="L75" s="240">
        <v>0</v>
      </c>
      <c r="M75" s="11"/>
      <c r="N75" s="10"/>
      <c r="O75" s="49">
        <f t="shared" si="13"/>
        <v>0</v>
      </c>
      <c r="P75" s="31">
        <f t="shared" si="42"/>
        <v>0</v>
      </c>
      <c r="Q75" s="31">
        <f t="shared" si="42"/>
        <v>0</v>
      </c>
    </row>
    <row r="76" spans="1:17" ht="15.6" customHeight="1" x14ac:dyDescent="0.25">
      <c r="A76" s="8" t="s">
        <v>72</v>
      </c>
      <c r="B76" s="9" t="s">
        <v>144</v>
      </c>
      <c r="C76" s="49">
        <f>SUM(Önkorm.2018!C73)</f>
        <v>6656800</v>
      </c>
      <c r="D76" s="11"/>
      <c r="E76" s="10"/>
      <c r="F76" s="49">
        <f>SUM(KözHiv.2018!E57)</f>
        <v>6734</v>
      </c>
      <c r="G76" s="11"/>
      <c r="H76" s="10"/>
      <c r="I76" s="250">
        <f>SUM(Óvoda2018!C59)</f>
        <v>0</v>
      </c>
      <c r="J76" s="11"/>
      <c r="K76" s="10"/>
      <c r="L76" s="240">
        <v>0</v>
      </c>
      <c r="M76" s="11"/>
      <c r="N76" s="10"/>
      <c r="O76" s="49">
        <f t="shared" ref="O76:O77" si="43">SUM(C76+F76+I76)</f>
        <v>6663534</v>
      </c>
      <c r="P76" s="31">
        <f t="shared" si="42"/>
        <v>0</v>
      </c>
      <c r="Q76" s="31">
        <f t="shared" si="42"/>
        <v>0</v>
      </c>
    </row>
    <row r="77" spans="1:17" ht="19.899999999999999" customHeight="1" x14ac:dyDescent="0.25">
      <c r="A77" s="276" t="s">
        <v>73</v>
      </c>
      <c r="B77" s="277"/>
      <c r="C77" s="50">
        <f>SUM(Önkorm.2018!C74)</f>
        <v>78224217</v>
      </c>
      <c r="D77" s="38">
        <f t="shared" ref="D77" si="44">SUM(D71:D76)</f>
        <v>0</v>
      </c>
      <c r="E77" s="245">
        <f t="shared" ref="E77:I77" si="45">SUM(E71:E76)</f>
        <v>0</v>
      </c>
      <c r="F77" s="50">
        <f t="shared" si="45"/>
        <v>6734</v>
      </c>
      <c r="G77" s="38">
        <f t="shared" ref="G77" si="46">SUM(G71:G76)</f>
        <v>0</v>
      </c>
      <c r="H77" s="245">
        <f t="shared" si="45"/>
        <v>0</v>
      </c>
      <c r="I77" s="255">
        <f t="shared" si="45"/>
        <v>0</v>
      </c>
      <c r="J77" s="38"/>
      <c r="K77" s="245"/>
      <c r="L77" s="241">
        <v>0</v>
      </c>
      <c r="M77" s="38"/>
      <c r="N77" s="245"/>
      <c r="O77" s="50">
        <f t="shared" si="43"/>
        <v>78230951</v>
      </c>
      <c r="P77" s="38">
        <f>SUM(P71:P76)</f>
        <v>0</v>
      </c>
      <c r="Q77" s="38">
        <f>SUM(Q71:Q76)</f>
        <v>0</v>
      </c>
    </row>
    <row r="78" spans="1:17" s="1" customFormat="1" ht="15.6" customHeight="1" x14ac:dyDescent="0.25">
      <c r="A78" s="47" t="s">
        <v>185</v>
      </c>
      <c r="B78" s="48" t="s">
        <v>186</v>
      </c>
      <c r="C78" s="49">
        <f>SUM(Önkorm.2018!C75)</f>
        <v>0</v>
      </c>
      <c r="D78" s="11"/>
      <c r="E78" s="10"/>
      <c r="F78" s="49" t="e">
        <f>SUM(KözHiv.2018!#REF!)</f>
        <v>#REF!</v>
      </c>
      <c r="G78" s="11"/>
      <c r="H78" s="10"/>
      <c r="I78" s="250" t="e">
        <f>SUM(Óvoda2018!#REF!)</f>
        <v>#REF!</v>
      </c>
      <c r="J78" s="11"/>
      <c r="K78" s="10"/>
      <c r="L78" s="240">
        <v>0</v>
      </c>
      <c r="M78" s="11"/>
      <c r="N78" s="10"/>
      <c r="O78" s="49"/>
      <c r="P78" s="31">
        <f t="shared" si="42"/>
        <v>0</v>
      </c>
      <c r="Q78" s="31">
        <f t="shared" si="42"/>
        <v>0</v>
      </c>
    </row>
    <row r="79" spans="1:17" ht="15.6" customHeight="1" x14ac:dyDescent="0.25">
      <c r="A79" s="47" t="s">
        <v>191</v>
      </c>
      <c r="B79" s="48" t="s">
        <v>192</v>
      </c>
      <c r="C79" s="49">
        <f>SUM(Önkorm.2018!C76)</f>
        <v>0</v>
      </c>
      <c r="D79" s="11"/>
      <c r="E79" s="10"/>
      <c r="F79" s="49" t="e">
        <f>SUM(KözHiv.2018!#REF!)</f>
        <v>#REF!</v>
      </c>
      <c r="G79" s="11"/>
      <c r="H79" s="10"/>
      <c r="I79" s="250" t="e">
        <f>SUM(Óvoda2018!#REF!)</f>
        <v>#REF!</v>
      </c>
      <c r="J79" s="11"/>
      <c r="K79" s="10"/>
      <c r="L79" s="240">
        <v>0</v>
      </c>
      <c r="M79" s="11"/>
      <c r="N79" s="10"/>
      <c r="O79" s="49"/>
      <c r="P79" s="31">
        <f t="shared" si="42"/>
        <v>0</v>
      </c>
      <c r="Q79" s="31">
        <f t="shared" si="42"/>
        <v>0</v>
      </c>
    </row>
    <row r="80" spans="1:17" ht="19.899999999999999" customHeight="1" x14ac:dyDescent="0.25">
      <c r="A80" s="278" t="s">
        <v>187</v>
      </c>
      <c r="B80" s="279"/>
      <c r="C80" s="50">
        <f t="shared" ref="C80:I80" si="47">SUM(C78:C79)</f>
        <v>0</v>
      </c>
      <c r="D80" s="38">
        <f t="shared" ref="D80" si="48">SUM(D78:D79)</f>
        <v>0</v>
      </c>
      <c r="E80" s="245">
        <f t="shared" si="47"/>
        <v>0</v>
      </c>
      <c r="F80" s="50" t="e">
        <f t="shared" si="47"/>
        <v>#REF!</v>
      </c>
      <c r="G80" s="38">
        <f t="shared" ref="G80" si="49">SUM(G78:G79)</f>
        <v>0</v>
      </c>
      <c r="H80" s="245">
        <f t="shared" si="47"/>
        <v>0</v>
      </c>
      <c r="I80" s="255" t="e">
        <f t="shared" si="47"/>
        <v>#REF!</v>
      </c>
      <c r="J80" s="38"/>
      <c r="K80" s="245"/>
      <c r="L80" s="241">
        <v>0</v>
      </c>
      <c r="M80" s="38"/>
      <c r="N80" s="245"/>
      <c r="O80" s="50"/>
      <c r="P80" s="38">
        <f>SUM(P78:P79)</f>
        <v>0</v>
      </c>
      <c r="Q80" s="38">
        <f>SUM(Q78:Q79)</f>
        <v>0</v>
      </c>
    </row>
    <row r="81" spans="1:17" ht="15.6" customHeight="1" x14ac:dyDescent="0.25">
      <c r="A81" s="8" t="s">
        <v>74</v>
      </c>
      <c r="B81" s="9" t="s">
        <v>145</v>
      </c>
      <c r="C81" s="49">
        <f>SUM(Önkorm.2018!C78)</f>
        <v>100000</v>
      </c>
      <c r="D81" s="11"/>
      <c r="E81" s="10"/>
      <c r="F81" s="49" t="e">
        <f>SUM(KözHiv.2018!#REF!)</f>
        <v>#REF!</v>
      </c>
      <c r="G81" s="11"/>
      <c r="H81" s="10"/>
      <c r="I81" s="250" t="e">
        <f>SUM(Óvoda2018!#REF!)</f>
        <v>#REF!</v>
      </c>
      <c r="J81" s="11"/>
      <c r="K81" s="10"/>
      <c r="L81" s="240">
        <v>0</v>
      </c>
      <c r="M81" s="11"/>
      <c r="N81" s="10"/>
      <c r="O81" s="49" t="e">
        <f t="shared" ref="O81:O98" si="50">SUM(C81+F81+I81)</f>
        <v>#REF!</v>
      </c>
      <c r="P81" s="31">
        <f t="shared" si="42"/>
        <v>0</v>
      </c>
      <c r="Q81" s="31">
        <f t="shared" si="42"/>
        <v>0</v>
      </c>
    </row>
    <row r="82" spans="1:17" ht="15.6" customHeight="1" x14ac:dyDescent="0.25">
      <c r="A82" s="8" t="s">
        <v>75</v>
      </c>
      <c r="B82" s="9" t="s">
        <v>146</v>
      </c>
      <c r="C82" s="49">
        <f>SUM(Önkorm.2018!C79)</f>
        <v>4800000</v>
      </c>
      <c r="D82" s="11"/>
      <c r="E82" s="10"/>
      <c r="F82" s="49" t="e">
        <f>SUM(KözHiv.2018!#REF!)</f>
        <v>#REF!</v>
      </c>
      <c r="G82" s="11"/>
      <c r="H82" s="10"/>
      <c r="I82" s="250" t="e">
        <f>SUM(Óvoda2018!#REF!)</f>
        <v>#REF!</v>
      </c>
      <c r="J82" s="11"/>
      <c r="K82" s="10"/>
      <c r="L82" s="240">
        <v>0</v>
      </c>
      <c r="M82" s="11"/>
      <c r="N82" s="10"/>
      <c r="O82" s="49" t="e">
        <f t="shared" si="50"/>
        <v>#REF!</v>
      </c>
      <c r="P82" s="31">
        <f t="shared" si="42"/>
        <v>0</v>
      </c>
      <c r="Q82" s="31">
        <f t="shared" si="42"/>
        <v>0</v>
      </c>
    </row>
    <row r="83" spans="1:17" ht="15.6" customHeight="1" x14ac:dyDescent="0.25">
      <c r="A83" s="8" t="s">
        <v>76</v>
      </c>
      <c r="B83" s="9" t="s">
        <v>147</v>
      </c>
      <c r="C83" s="49">
        <f>SUM(Önkorm.2018!C80)</f>
        <v>27000000</v>
      </c>
      <c r="D83" s="11"/>
      <c r="E83" s="10"/>
      <c r="F83" s="49" t="e">
        <f>SUM(KözHiv.2018!#REF!)</f>
        <v>#REF!</v>
      </c>
      <c r="G83" s="11"/>
      <c r="H83" s="10"/>
      <c r="I83" s="250" t="e">
        <f>SUM(Óvoda2018!#REF!)</f>
        <v>#REF!</v>
      </c>
      <c r="J83" s="11"/>
      <c r="K83" s="10"/>
      <c r="L83" s="240">
        <v>0</v>
      </c>
      <c r="M83" s="11"/>
      <c r="N83" s="10"/>
      <c r="O83" s="49" t="e">
        <f t="shared" si="50"/>
        <v>#REF!</v>
      </c>
      <c r="P83" s="31">
        <f t="shared" si="42"/>
        <v>0</v>
      </c>
      <c r="Q83" s="31">
        <f t="shared" si="42"/>
        <v>0</v>
      </c>
    </row>
    <row r="84" spans="1:17" ht="15.6" customHeight="1" x14ac:dyDescent="0.25">
      <c r="A84" s="8" t="s">
        <v>170</v>
      </c>
      <c r="B84" s="9" t="s">
        <v>171</v>
      </c>
      <c r="C84" s="49">
        <f>SUM(Önkorm.2018!C81)</f>
        <v>0</v>
      </c>
      <c r="D84" s="11"/>
      <c r="E84" s="10"/>
      <c r="F84" s="49" t="e">
        <f>SUM(KözHiv.2018!#REF!)</f>
        <v>#REF!</v>
      </c>
      <c r="G84" s="11"/>
      <c r="H84" s="10"/>
      <c r="I84" s="250" t="e">
        <f>SUM(Óvoda2018!#REF!)</f>
        <v>#REF!</v>
      </c>
      <c r="J84" s="11"/>
      <c r="K84" s="10"/>
      <c r="L84" s="240">
        <v>0</v>
      </c>
      <c r="M84" s="11"/>
      <c r="N84" s="10"/>
      <c r="O84" s="49" t="e">
        <f t="shared" si="50"/>
        <v>#REF!</v>
      </c>
      <c r="P84" s="31">
        <f t="shared" si="42"/>
        <v>0</v>
      </c>
      <c r="Q84" s="31">
        <f t="shared" si="42"/>
        <v>0</v>
      </c>
    </row>
    <row r="85" spans="1:17" ht="15.6" customHeight="1" x14ac:dyDescent="0.25">
      <c r="A85" s="8" t="s">
        <v>77</v>
      </c>
      <c r="B85" s="9" t="s">
        <v>148</v>
      </c>
      <c r="C85" s="49">
        <f>SUM(Önkorm.2018!C82)</f>
        <v>4300000</v>
      </c>
      <c r="D85" s="11"/>
      <c r="E85" s="10"/>
      <c r="F85" s="49" t="e">
        <f>SUM(KözHiv.2018!#REF!)</f>
        <v>#REF!</v>
      </c>
      <c r="G85" s="11"/>
      <c r="H85" s="10"/>
      <c r="I85" s="250" t="e">
        <f>SUM(Óvoda2018!#REF!)</f>
        <v>#REF!</v>
      </c>
      <c r="J85" s="11"/>
      <c r="K85" s="10"/>
      <c r="L85" s="240">
        <v>0</v>
      </c>
      <c r="M85" s="11"/>
      <c r="N85" s="10"/>
      <c r="O85" s="49" t="e">
        <f t="shared" si="50"/>
        <v>#REF!</v>
      </c>
      <c r="P85" s="31">
        <f t="shared" si="42"/>
        <v>0</v>
      </c>
      <c r="Q85" s="31">
        <f t="shared" si="42"/>
        <v>0</v>
      </c>
    </row>
    <row r="86" spans="1:17" s="1" customFormat="1" ht="15.6" customHeight="1" x14ac:dyDescent="0.25">
      <c r="A86" s="8" t="s">
        <v>78</v>
      </c>
      <c r="B86" s="9" t="s">
        <v>149</v>
      </c>
      <c r="C86" s="49">
        <f>SUM(Önkorm.2018!C83)</f>
        <v>0</v>
      </c>
      <c r="D86" s="11"/>
      <c r="E86" s="10"/>
      <c r="F86" s="49">
        <f>SUM(KözHiv.2018!E59)</f>
        <v>0</v>
      </c>
      <c r="G86" s="11"/>
      <c r="H86" s="10"/>
      <c r="I86" s="250" t="e">
        <f>SUM(Óvoda2018!#REF!)</f>
        <v>#REF!</v>
      </c>
      <c r="J86" s="11"/>
      <c r="K86" s="10"/>
      <c r="L86" s="240">
        <v>0</v>
      </c>
      <c r="M86" s="11"/>
      <c r="N86" s="10"/>
      <c r="O86" s="49" t="e">
        <f t="shared" si="50"/>
        <v>#REF!</v>
      </c>
      <c r="P86" s="31">
        <f t="shared" si="42"/>
        <v>0</v>
      </c>
      <c r="Q86" s="31">
        <f t="shared" si="42"/>
        <v>0</v>
      </c>
    </row>
    <row r="87" spans="1:17" ht="15.6" customHeight="1" x14ac:dyDescent="0.25">
      <c r="A87" s="8" t="s">
        <v>79</v>
      </c>
      <c r="B87" s="9" t="s">
        <v>150</v>
      </c>
      <c r="C87" s="49">
        <f>SUM(Önkorm.2018!C84)</f>
        <v>0</v>
      </c>
      <c r="D87" s="11"/>
      <c r="E87" s="10"/>
      <c r="F87" s="49">
        <f>SUM(KözHiv.2018!E60)</f>
        <v>0</v>
      </c>
      <c r="G87" s="11"/>
      <c r="H87" s="10"/>
      <c r="I87" s="250" t="e">
        <f>SUM(Óvoda2018!#REF!)</f>
        <v>#REF!</v>
      </c>
      <c r="J87" s="11"/>
      <c r="K87" s="10"/>
      <c r="L87" s="240">
        <v>0</v>
      </c>
      <c r="M87" s="11"/>
      <c r="N87" s="10"/>
      <c r="O87" s="49" t="e">
        <f t="shared" si="50"/>
        <v>#REF!</v>
      </c>
      <c r="P87" s="31">
        <f t="shared" ref="P87:Q107" si="51">SUM(D87+G87+J87)</f>
        <v>0</v>
      </c>
      <c r="Q87" s="31">
        <f t="shared" si="51"/>
        <v>0</v>
      </c>
    </row>
    <row r="88" spans="1:17" ht="19.899999999999999" customHeight="1" x14ac:dyDescent="0.25">
      <c r="A88" s="276" t="s">
        <v>80</v>
      </c>
      <c r="B88" s="277"/>
      <c r="C88" s="50">
        <f>SUM(Önkorm.2018!C85)</f>
        <v>36200000</v>
      </c>
      <c r="D88" s="38">
        <f t="shared" ref="D88" si="52">SUM(D81:D87)</f>
        <v>0</v>
      </c>
      <c r="E88" s="245">
        <f t="shared" ref="E88:I88" si="53">SUM(E81:E87)</f>
        <v>0</v>
      </c>
      <c r="F88" s="50" t="e">
        <f t="shared" si="53"/>
        <v>#REF!</v>
      </c>
      <c r="G88" s="38">
        <f t="shared" ref="G88" si="54">SUM(G81:G87)</f>
        <v>0</v>
      </c>
      <c r="H88" s="245">
        <f t="shared" si="53"/>
        <v>0</v>
      </c>
      <c r="I88" s="255" t="e">
        <f t="shared" si="53"/>
        <v>#REF!</v>
      </c>
      <c r="J88" s="38"/>
      <c r="K88" s="245"/>
      <c r="L88" s="241">
        <v>0</v>
      </c>
      <c r="M88" s="38"/>
      <c r="N88" s="245"/>
      <c r="O88" s="50" t="e">
        <f t="shared" si="50"/>
        <v>#REF!</v>
      </c>
      <c r="P88" s="38">
        <f>SUM(P81:P87)</f>
        <v>0</v>
      </c>
      <c r="Q88" s="38">
        <f>SUM(Q81:Q87)</f>
        <v>0</v>
      </c>
    </row>
    <row r="89" spans="1:17" ht="15.6" customHeight="1" x14ac:dyDescent="0.25">
      <c r="A89" s="8" t="s">
        <v>81</v>
      </c>
      <c r="B89" s="9" t="s">
        <v>151</v>
      </c>
      <c r="C89" s="49">
        <f>SUM(Önkorm.2018!C86)</f>
        <v>700000</v>
      </c>
      <c r="D89" s="11"/>
      <c r="E89" s="10"/>
      <c r="F89" s="49">
        <f>SUM(KözHiv.2018!E62)</f>
        <v>0</v>
      </c>
      <c r="G89" s="11"/>
      <c r="H89" s="10"/>
      <c r="I89" s="250">
        <f>SUM(Óvoda2018!C61)</f>
        <v>0</v>
      </c>
      <c r="J89" s="11"/>
      <c r="K89" s="10"/>
      <c r="L89" s="240">
        <v>0</v>
      </c>
      <c r="M89" s="11"/>
      <c r="N89" s="10"/>
      <c r="O89" s="49">
        <f t="shared" si="50"/>
        <v>700000</v>
      </c>
      <c r="P89" s="31">
        <f t="shared" si="51"/>
        <v>0</v>
      </c>
      <c r="Q89" s="31">
        <f t="shared" si="51"/>
        <v>0</v>
      </c>
    </row>
    <row r="90" spans="1:17" ht="15.6" customHeight="1" x14ac:dyDescent="0.25">
      <c r="A90" s="8" t="s">
        <v>82</v>
      </c>
      <c r="B90" s="9" t="s">
        <v>152</v>
      </c>
      <c r="C90" s="49">
        <f>SUM(Önkorm.2018!C87)</f>
        <v>600000</v>
      </c>
      <c r="D90" s="11"/>
      <c r="E90" s="10"/>
      <c r="F90" s="49">
        <f>SUM(KözHiv.2018!E63)</f>
        <v>0</v>
      </c>
      <c r="G90" s="11"/>
      <c r="H90" s="10"/>
      <c r="I90" s="250">
        <f>SUM(Óvoda2018!C62)</f>
        <v>0</v>
      </c>
      <c r="J90" s="11"/>
      <c r="K90" s="10"/>
      <c r="L90" s="240">
        <v>0</v>
      </c>
      <c r="M90" s="11"/>
      <c r="N90" s="10"/>
      <c r="O90" s="49">
        <f t="shared" si="50"/>
        <v>600000</v>
      </c>
      <c r="P90" s="31">
        <f t="shared" si="51"/>
        <v>0</v>
      </c>
      <c r="Q90" s="31">
        <f t="shared" si="51"/>
        <v>0</v>
      </c>
    </row>
    <row r="91" spans="1:17" ht="15.6" customHeight="1" x14ac:dyDescent="0.25">
      <c r="A91" s="8" t="s">
        <v>83</v>
      </c>
      <c r="B91" s="9" t="s">
        <v>153</v>
      </c>
      <c r="C91" s="49">
        <f>SUM(Önkorm.2018!C88)</f>
        <v>7600000</v>
      </c>
      <c r="D91" s="11"/>
      <c r="E91" s="10"/>
      <c r="F91" s="49">
        <v>0</v>
      </c>
      <c r="G91" s="11"/>
      <c r="H91" s="10"/>
      <c r="I91" s="250">
        <f>SUM(Óvoda2018!C63)</f>
        <v>0</v>
      </c>
      <c r="J91" s="11"/>
      <c r="K91" s="10"/>
      <c r="L91" s="240">
        <v>0</v>
      </c>
      <c r="M91" s="11"/>
      <c r="N91" s="10"/>
      <c r="O91" s="49">
        <f t="shared" si="50"/>
        <v>7600000</v>
      </c>
      <c r="P91" s="31">
        <f t="shared" si="51"/>
        <v>0</v>
      </c>
      <c r="Q91" s="31">
        <f t="shared" si="51"/>
        <v>0</v>
      </c>
    </row>
    <row r="92" spans="1:17" ht="15.6" customHeight="1" x14ac:dyDescent="0.25">
      <c r="A92" s="8" t="s">
        <v>84</v>
      </c>
      <c r="B92" s="9" t="s">
        <v>154</v>
      </c>
      <c r="C92" s="49">
        <f>SUM(Önkorm.2018!C89)</f>
        <v>1400000</v>
      </c>
      <c r="D92" s="11"/>
      <c r="E92" s="10"/>
      <c r="F92" s="49">
        <v>0</v>
      </c>
      <c r="G92" s="11"/>
      <c r="H92" s="10"/>
      <c r="I92" s="250">
        <f>SUM(Óvoda2018!C64)</f>
        <v>150000</v>
      </c>
      <c r="J92" s="11"/>
      <c r="K92" s="10"/>
      <c r="L92" s="240">
        <v>1000000</v>
      </c>
      <c r="M92" s="11"/>
      <c r="N92" s="10"/>
      <c r="O92" s="49">
        <f t="shared" si="50"/>
        <v>1550000</v>
      </c>
      <c r="P92" s="31">
        <f t="shared" si="51"/>
        <v>0</v>
      </c>
      <c r="Q92" s="31">
        <f t="shared" si="51"/>
        <v>0</v>
      </c>
    </row>
    <row r="93" spans="1:17" ht="15.6" customHeight="1" x14ac:dyDescent="0.25">
      <c r="A93" s="8" t="s">
        <v>156</v>
      </c>
      <c r="B93" s="9" t="s">
        <v>155</v>
      </c>
      <c r="C93" s="49">
        <f>SUM(Önkorm.2018!C90)</f>
        <v>1000000</v>
      </c>
      <c r="D93" s="11"/>
      <c r="E93" s="10"/>
      <c r="F93" s="49">
        <v>0</v>
      </c>
      <c r="G93" s="11"/>
      <c r="H93" s="10"/>
      <c r="I93" s="250">
        <f>SUM(Óvoda2018!C65)</f>
        <v>0</v>
      </c>
      <c r="J93" s="11"/>
      <c r="K93" s="10"/>
      <c r="L93" s="240">
        <v>270000</v>
      </c>
      <c r="M93" s="11"/>
      <c r="N93" s="10"/>
      <c r="O93" s="49">
        <f t="shared" si="50"/>
        <v>1000000</v>
      </c>
      <c r="P93" s="31">
        <f t="shared" si="51"/>
        <v>0</v>
      </c>
      <c r="Q93" s="31">
        <f t="shared" si="51"/>
        <v>0</v>
      </c>
    </row>
    <row r="94" spans="1:17" s="1" customFormat="1" ht="15.6" customHeight="1" x14ac:dyDescent="0.25">
      <c r="A94" s="8" t="s">
        <v>85</v>
      </c>
      <c r="B94" s="9" t="s">
        <v>157</v>
      </c>
      <c r="C94" s="49">
        <f>SUM(Önkorm.2018!C91)</f>
        <v>1000</v>
      </c>
      <c r="D94" s="11"/>
      <c r="E94" s="10"/>
      <c r="F94" s="49">
        <v>1000</v>
      </c>
      <c r="G94" s="11"/>
      <c r="H94" s="10"/>
      <c r="I94" s="250">
        <f>SUM(Óvoda2018!C66)</f>
        <v>0</v>
      </c>
      <c r="J94" s="11"/>
      <c r="K94" s="10"/>
      <c r="L94" s="240">
        <v>0</v>
      </c>
      <c r="M94" s="11"/>
      <c r="N94" s="10"/>
      <c r="O94" s="49">
        <f t="shared" si="50"/>
        <v>2000</v>
      </c>
      <c r="P94" s="31">
        <f t="shared" si="51"/>
        <v>0</v>
      </c>
      <c r="Q94" s="31">
        <f t="shared" si="51"/>
        <v>0</v>
      </c>
    </row>
    <row r="95" spans="1:17" s="1" customFormat="1" ht="15.6" customHeight="1" x14ac:dyDescent="0.25">
      <c r="A95" s="8" t="s">
        <v>194</v>
      </c>
      <c r="B95" s="9" t="s">
        <v>196</v>
      </c>
      <c r="C95" s="49">
        <f>SUM(Önkorm.2018!C92)</f>
        <v>0</v>
      </c>
      <c r="D95" s="11"/>
      <c r="E95" s="10"/>
      <c r="F95" s="49" t="e">
        <f>SUM(KözHiv.2018!#REF!)</f>
        <v>#REF!</v>
      </c>
      <c r="G95" s="11"/>
      <c r="H95" s="10"/>
      <c r="I95" s="250">
        <f>SUM(Óvoda2018!C67)</f>
        <v>0</v>
      </c>
      <c r="J95" s="11"/>
      <c r="K95" s="10"/>
      <c r="L95" s="240">
        <v>0</v>
      </c>
      <c r="M95" s="11"/>
      <c r="N95" s="10"/>
      <c r="O95" s="49" t="e">
        <f t="shared" si="50"/>
        <v>#REF!</v>
      </c>
      <c r="P95" s="31">
        <f t="shared" si="51"/>
        <v>0</v>
      </c>
      <c r="Q95" s="31">
        <f t="shared" si="51"/>
        <v>0</v>
      </c>
    </row>
    <row r="96" spans="1:17" ht="15.6" customHeight="1" x14ac:dyDescent="0.25">
      <c r="A96" s="8" t="s">
        <v>86</v>
      </c>
      <c r="B96" s="9" t="s">
        <v>158</v>
      </c>
      <c r="C96" s="49">
        <f>SUM(Önkorm.2018!C93)</f>
        <v>400000</v>
      </c>
      <c r="D96" s="11"/>
      <c r="E96" s="10"/>
      <c r="F96" s="49">
        <v>137151</v>
      </c>
      <c r="G96" s="11"/>
      <c r="H96" s="10"/>
      <c r="I96" s="250">
        <f>SUM(Óvoda2018!C68)</f>
        <v>20000</v>
      </c>
      <c r="J96" s="11"/>
      <c r="K96" s="10"/>
      <c r="L96" s="240">
        <v>20000</v>
      </c>
      <c r="M96" s="11"/>
      <c r="N96" s="10"/>
      <c r="O96" s="49">
        <f t="shared" si="50"/>
        <v>557151</v>
      </c>
      <c r="P96" s="31">
        <f t="shared" si="51"/>
        <v>0</v>
      </c>
      <c r="Q96" s="31">
        <f t="shared" si="51"/>
        <v>0</v>
      </c>
    </row>
    <row r="97" spans="1:17" s="1" customFormat="1" ht="19.899999999999999" customHeight="1" x14ac:dyDescent="0.25">
      <c r="A97" s="276" t="s">
        <v>87</v>
      </c>
      <c r="B97" s="277"/>
      <c r="C97" s="50">
        <f>SUM(Önkorm.2018!C94)</f>
        <v>11701000</v>
      </c>
      <c r="D97" s="38">
        <f t="shared" ref="D97" si="55">SUM(D89:D96)</f>
        <v>0</v>
      </c>
      <c r="E97" s="245">
        <f t="shared" ref="E97:I97" si="56">SUM(E89:E96)</f>
        <v>0</v>
      </c>
      <c r="F97" s="50" t="e">
        <f t="shared" si="56"/>
        <v>#REF!</v>
      </c>
      <c r="G97" s="38">
        <f t="shared" ref="G97" si="57">SUM(G89:G96)</f>
        <v>0</v>
      </c>
      <c r="H97" s="245">
        <f t="shared" si="56"/>
        <v>0</v>
      </c>
      <c r="I97" s="255">
        <f t="shared" si="56"/>
        <v>170000</v>
      </c>
      <c r="J97" s="38">
        <f>SUM(J89:J96)</f>
        <v>0</v>
      </c>
      <c r="K97" s="245">
        <f>SUM(K89:K96)</f>
        <v>0</v>
      </c>
      <c r="L97" s="241">
        <f>SUM(L89:L96)</f>
        <v>1290000</v>
      </c>
      <c r="M97" s="38">
        <f>SUM(M89:M96)</f>
        <v>0</v>
      </c>
      <c r="N97" s="245">
        <f>SUM(N89:N96)</f>
        <v>0</v>
      </c>
      <c r="O97" s="50" t="e">
        <f t="shared" si="50"/>
        <v>#REF!</v>
      </c>
      <c r="P97" s="38">
        <f>SUM(P89:P96)</f>
        <v>0</v>
      </c>
      <c r="Q97" s="38">
        <f>SUM(Q89:Q96)</f>
        <v>0</v>
      </c>
    </row>
    <row r="98" spans="1:17" ht="15.6" customHeight="1" x14ac:dyDescent="0.25">
      <c r="A98" s="47" t="s">
        <v>188</v>
      </c>
      <c r="B98" s="48" t="s">
        <v>189</v>
      </c>
      <c r="C98" s="49">
        <f>SUM(Önkorm.2018!C95)</f>
        <v>0</v>
      </c>
      <c r="D98" s="11"/>
      <c r="E98" s="10"/>
      <c r="F98" s="49">
        <v>0</v>
      </c>
      <c r="G98" s="11"/>
      <c r="H98" s="10"/>
      <c r="I98" s="250">
        <v>0</v>
      </c>
      <c r="J98" s="11"/>
      <c r="K98" s="10"/>
      <c r="L98" s="240">
        <v>0</v>
      </c>
      <c r="M98" s="11"/>
      <c r="N98" s="10"/>
      <c r="O98" s="49">
        <f t="shared" si="50"/>
        <v>0</v>
      </c>
      <c r="P98" s="31">
        <f t="shared" si="51"/>
        <v>0</v>
      </c>
      <c r="Q98" s="31">
        <f t="shared" si="51"/>
        <v>0</v>
      </c>
    </row>
    <row r="99" spans="1:17" s="1" customFormat="1" ht="19.899999999999999" customHeight="1" x14ac:dyDescent="0.25">
      <c r="A99" s="278" t="s">
        <v>190</v>
      </c>
      <c r="B99" s="279"/>
      <c r="C99" s="50">
        <f t="shared" ref="C99:I99" si="58">SUM(C98)</f>
        <v>0</v>
      </c>
      <c r="D99" s="38">
        <f t="shared" ref="D99" si="59">SUM(D98)</f>
        <v>0</v>
      </c>
      <c r="E99" s="245">
        <f t="shared" si="58"/>
        <v>0</v>
      </c>
      <c r="F99" s="50">
        <f t="shared" si="58"/>
        <v>0</v>
      </c>
      <c r="G99" s="38">
        <f t="shared" ref="G99" si="60">SUM(G98)</f>
        <v>0</v>
      </c>
      <c r="H99" s="245">
        <f t="shared" si="58"/>
        <v>0</v>
      </c>
      <c r="I99" s="255">
        <f t="shared" si="58"/>
        <v>0</v>
      </c>
      <c r="J99" s="38"/>
      <c r="K99" s="245"/>
      <c r="L99" s="241">
        <v>0</v>
      </c>
      <c r="M99" s="38"/>
      <c r="N99" s="245"/>
      <c r="O99" s="50">
        <f>SUM(O98)</f>
        <v>0</v>
      </c>
      <c r="P99" s="38">
        <f>SUM(P98)</f>
        <v>0</v>
      </c>
      <c r="Q99" s="38">
        <f>SUM(Q98)</f>
        <v>0</v>
      </c>
    </row>
    <row r="100" spans="1:17" ht="15.6" customHeight="1" x14ac:dyDescent="0.25">
      <c r="A100" s="8" t="s">
        <v>327</v>
      </c>
      <c r="B100" s="9" t="s">
        <v>329</v>
      </c>
      <c r="C100" s="49"/>
      <c r="D100" s="11"/>
      <c r="E100" s="10"/>
      <c r="F100" s="49"/>
      <c r="G100" s="11"/>
      <c r="H100" s="10"/>
      <c r="I100" s="250"/>
      <c r="J100" s="11"/>
      <c r="K100" s="10"/>
      <c r="L100" s="240">
        <v>0</v>
      </c>
      <c r="M100" s="11"/>
      <c r="N100" s="10"/>
      <c r="O100" s="49"/>
      <c r="P100" s="31">
        <f t="shared" si="51"/>
        <v>0</v>
      </c>
      <c r="Q100" s="31">
        <f t="shared" si="51"/>
        <v>0</v>
      </c>
    </row>
    <row r="101" spans="1:17" ht="15.6" customHeight="1" x14ac:dyDescent="0.25">
      <c r="A101" s="8" t="s">
        <v>88</v>
      </c>
      <c r="B101" s="9" t="s">
        <v>159</v>
      </c>
      <c r="C101" s="49">
        <f>SUM(Önkorm.2018!C97)</f>
        <v>0</v>
      </c>
      <c r="D101" s="11"/>
      <c r="E101" s="10"/>
      <c r="F101" s="49" t="e">
        <f>SUM(KözHiv.2018!#REF!)</f>
        <v>#REF!</v>
      </c>
      <c r="G101" s="11"/>
      <c r="H101" s="10"/>
      <c r="I101" s="250" t="e">
        <f>SUM(Óvoda2018!#REF!)</f>
        <v>#REF!</v>
      </c>
      <c r="J101" s="11"/>
      <c r="K101" s="10"/>
      <c r="L101" s="240">
        <v>0</v>
      </c>
      <c r="M101" s="11"/>
      <c r="N101" s="10"/>
      <c r="O101" s="49" t="e">
        <f t="shared" ref="O101:O108" si="61">SUM(C101+F101+I101)</f>
        <v>#REF!</v>
      </c>
      <c r="P101" s="31">
        <f t="shared" si="51"/>
        <v>0</v>
      </c>
      <c r="Q101" s="31">
        <f t="shared" si="51"/>
        <v>0</v>
      </c>
    </row>
    <row r="102" spans="1:17" s="1" customFormat="1" ht="19.899999999999999" customHeight="1" x14ac:dyDescent="0.25">
      <c r="A102" s="276" t="s">
        <v>89</v>
      </c>
      <c r="B102" s="277"/>
      <c r="C102" s="50">
        <f>SUM(Önkorm.2018!C98)</f>
        <v>0</v>
      </c>
      <c r="D102" s="38">
        <f>SUM(D100:D101)</f>
        <v>0</v>
      </c>
      <c r="E102" s="245">
        <f>SUM(E100:E101)</f>
        <v>0</v>
      </c>
      <c r="F102" s="50" t="e">
        <f>SUM(F101)</f>
        <v>#REF!</v>
      </c>
      <c r="G102" s="38">
        <f>SUM(G100:G101)</f>
        <v>0</v>
      </c>
      <c r="H102" s="245">
        <f>SUM(H100:H101)</f>
        <v>0</v>
      </c>
      <c r="I102" s="255" t="e">
        <f>SUM(I101)</f>
        <v>#REF!</v>
      </c>
      <c r="J102" s="38"/>
      <c r="K102" s="245"/>
      <c r="L102" s="241">
        <v>0</v>
      </c>
      <c r="M102" s="38"/>
      <c r="N102" s="245"/>
      <c r="O102" s="50" t="e">
        <f t="shared" si="61"/>
        <v>#REF!</v>
      </c>
      <c r="P102" s="38">
        <f>SUM(P100:P101)</f>
        <v>0</v>
      </c>
      <c r="Q102" s="38">
        <f>SUM(Q100:Q101)</f>
        <v>0</v>
      </c>
    </row>
    <row r="103" spans="1:17" s="35" customFormat="1" ht="15.6" customHeight="1" x14ac:dyDescent="0.25">
      <c r="A103" s="8" t="s">
        <v>90</v>
      </c>
      <c r="B103" s="9" t="s">
        <v>160</v>
      </c>
      <c r="C103" s="49">
        <f>SUM(Önkorm.2018!C99)</f>
        <v>0</v>
      </c>
      <c r="D103" s="11"/>
      <c r="E103" s="10"/>
      <c r="F103" s="49">
        <f>SUM(KözHiv.2018!E69)</f>
        <v>0</v>
      </c>
      <c r="G103" s="11"/>
      <c r="H103" s="10"/>
      <c r="I103" s="250" t="e">
        <f>SUM(Óvoda2018!#REF!)</f>
        <v>#REF!</v>
      </c>
      <c r="J103" s="11"/>
      <c r="K103" s="10"/>
      <c r="L103" s="240">
        <v>0</v>
      </c>
      <c r="M103" s="11"/>
      <c r="N103" s="10"/>
      <c r="O103" s="49" t="e">
        <f t="shared" si="61"/>
        <v>#REF!</v>
      </c>
      <c r="P103" s="31">
        <f t="shared" si="51"/>
        <v>0</v>
      </c>
      <c r="Q103" s="31">
        <f t="shared" si="51"/>
        <v>0</v>
      </c>
    </row>
    <row r="104" spans="1:17" ht="19.899999999999999" customHeight="1" x14ac:dyDescent="0.25">
      <c r="A104" s="276" t="s">
        <v>91</v>
      </c>
      <c r="B104" s="277"/>
      <c r="C104" s="50">
        <f>SUM(Önkorm.2018!C100)</f>
        <v>0</v>
      </c>
      <c r="D104" s="38">
        <f t="shared" ref="D104" si="62">SUM(D103)</f>
        <v>0</v>
      </c>
      <c r="E104" s="245">
        <f t="shared" ref="E104:I104" si="63">SUM(E103)</f>
        <v>0</v>
      </c>
      <c r="F104" s="50">
        <f t="shared" si="63"/>
        <v>0</v>
      </c>
      <c r="G104" s="38">
        <f t="shared" ref="G104" si="64">SUM(G103)</f>
        <v>0</v>
      </c>
      <c r="H104" s="245">
        <f t="shared" si="63"/>
        <v>0</v>
      </c>
      <c r="I104" s="255" t="e">
        <f t="shared" si="63"/>
        <v>#REF!</v>
      </c>
      <c r="J104" s="38"/>
      <c r="K104" s="245"/>
      <c r="L104" s="241">
        <v>0</v>
      </c>
      <c r="M104" s="38"/>
      <c r="N104" s="245"/>
      <c r="O104" s="50" t="e">
        <f t="shared" si="61"/>
        <v>#REF!</v>
      </c>
      <c r="P104" s="38">
        <f>SUM(P103)</f>
        <v>0</v>
      </c>
      <c r="Q104" s="38">
        <f>SUM(Q103)</f>
        <v>0</v>
      </c>
    </row>
    <row r="105" spans="1:17" s="1" customFormat="1" ht="15.6" customHeight="1" x14ac:dyDescent="0.25">
      <c r="A105" s="36" t="s">
        <v>92</v>
      </c>
      <c r="B105" s="37" t="s">
        <v>161</v>
      </c>
      <c r="C105" s="49">
        <f>SUM(Önkorm.2018!C101)</f>
        <v>12187000</v>
      </c>
      <c r="D105" s="11"/>
      <c r="E105" s="10"/>
      <c r="F105" s="49">
        <v>543410</v>
      </c>
      <c r="G105" s="11"/>
      <c r="H105" s="10"/>
      <c r="I105" s="250">
        <f>SUM(Óvoda2018!C70)</f>
        <v>0</v>
      </c>
      <c r="J105" s="11"/>
      <c r="K105" s="10"/>
      <c r="L105" s="240">
        <v>150031</v>
      </c>
      <c r="M105" s="11"/>
      <c r="N105" s="10"/>
      <c r="O105" s="49">
        <f t="shared" si="61"/>
        <v>12730410</v>
      </c>
      <c r="P105" s="31">
        <f t="shared" si="51"/>
        <v>0</v>
      </c>
      <c r="Q105" s="31">
        <f t="shared" si="51"/>
        <v>0</v>
      </c>
    </row>
    <row r="106" spans="1:17" s="1" customFormat="1" ht="15.6" customHeight="1" x14ac:dyDescent="0.25">
      <c r="A106" s="36" t="s">
        <v>93</v>
      </c>
      <c r="B106" s="37" t="s">
        <v>179</v>
      </c>
      <c r="C106" s="49">
        <f>SUM(Önkorm.2018!C102)</f>
        <v>0</v>
      </c>
      <c r="D106" s="11"/>
      <c r="E106" s="10"/>
      <c r="F106" s="49">
        <v>0</v>
      </c>
      <c r="G106" s="11"/>
      <c r="H106" s="10"/>
      <c r="I106" s="250">
        <f>SUM(Óvoda2018!C71)</f>
        <v>0</v>
      </c>
      <c r="J106" s="11"/>
      <c r="K106" s="10"/>
      <c r="L106" s="240">
        <v>0</v>
      </c>
      <c r="M106" s="11"/>
      <c r="N106" s="10"/>
      <c r="O106" s="49">
        <f t="shared" si="61"/>
        <v>0</v>
      </c>
      <c r="P106" s="31">
        <f t="shared" si="51"/>
        <v>0</v>
      </c>
      <c r="Q106" s="31">
        <f t="shared" si="51"/>
        <v>0</v>
      </c>
    </row>
    <row r="107" spans="1:17" s="1" customFormat="1" ht="15.6" customHeight="1" x14ac:dyDescent="0.25">
      <c r="A107" s="8" t="s">
        <v>167</v>
      </c>
      <c r="B107" s="9" t="s">
        <v>173</v>
      </c>
      <c r="C107" s="49">
        <f>SUM(Önkorm.2018!C103)</f>
        <v>0</v>
      </c>
      <c r="D107" s="11"/>
      <c r="E107" s="10"/>
      <c r="F107" s="49">
        <f>SUM(KözHiv.2018!E70)</f>
        <v>45962112</v>
      </c>
      <c r="G107" s="11"/>
      <c r="H107" s="10"/>
      <c r="I107" s="250">
        <f>SUM(Óvoda2018!C72)</f>
        <v>41031260</v>
      </c>
      <c r="J107" s="11"/>
      <c r="K107" s="10"/>
      <c r="L107" s="240">
        <v>18314090</v>
      </c>
      <c r="M107" s="11"/>
      <c r="N107" s="10"/>
      <c r="O107" s="49">
        <f t="shared" si="61"/>
        <v>86993372</v>
      </c>
      <c r="P107" s="31">
        <f t="shared" si="51"/>
        <v>0</v>
      </c>
      <c r="Q107" s="31">
        <f t="shared" si="51"/>
        <v>0</v>
      </c>
    </row>
    <row r="108" spans="1:17" s="34" customFormat="1" ht="19.899999999999999" customHeight="1" thickBot="1" x14ac:dyDescent="0.3">
      <c r="A108" s="293" t="s">
        <v>94</v>
      </c>
      <c r="B108" s="294"/>
      <c r="C108" s="168">
        <f>SUM(Önkorm.2018!C104)</f>
        <v>12187000</v>
      </c>
      <c r="D108" s="169">
        <f t="shared" ref="D108" si="65">SUM(D105:D107)</f>
        <v>0</v>
      </c>
      <c r="E108" s="246">
        <f t="shared" ref="E108:I108" si="66">SUM(E105:E107)</f>
        <v>0</v>
      </c>
      <c r="F108" s="170">
        <f t="shared" si="66"/>
        <v>46505522</v>
      </c>
      <c r="G108" s="171">
        <f t="shared" ref="G108" si="67">SUM(G105:G107)</f>
        <v>0</v>
      </c>
      <c r="H108" s="247">
        <f t="shared" si="66"/>
        <v>0</v>
      </c>
      <c r="I108" s="256">
        <f t="shared" si="66"/>
        <v>41031260</v>
      </c>
      <c r="J108" s="171">
        <f>SUM(J105:J107)</f>
        <v>0</v>
      </c>
      <c r="K108" s="247">
        <f>SUM(K105:K107)</f>
        <v>0</v>
      </c>
      <c r="L108" s="242">
        <f>SUM(L105:L107)</f>
        <v>18464121</v>
      </c>
      <c r="M108" s="171">
        <f>SUM(M105:M107)</f>
        <v>0</v>
      </c>
      <c r="N108" s="247">
        <f>SUM(N105:N107)</f>
        <v>0</v>
      </c>
      <c r="O108" s="170">
        <f t="shared" si="61"/>
        <v>99723782</v>
      </c>
      <c r="P108" s="171">
        <f>SUM(P105:P107)</f>
        <v>0</v>
      </c>
      <c r="Q108" s="171">
        <f>SUM(Q105:Q107)</f>
        <v>0</v>
      </c>
    </row>
    <row r="109" spans="1:17" s="34" customFormat="1" ht="19.899999999999999" customHeight="1" thickTop="1" thickBot="1" x14ac:dyDescent="0.3">
      <c r="A109" s="291" t="s">
        <v>95</v>
      </c>
      <c r="B109" s="292"/>
      <c r="C109" s="39">
        <f>SUM(Önkorm.2018!C105)</f>
        <v>138312217</v>
      </c>
      <c r="D109" s="71">
        <f t="shared" ref="D109" si="68">SUM(D77)+D80+D88+D97+D99+D102+D104+D108</f>
        <v>0</v>
      </c>
      <c r="E109" s="53">
        <f t="shared" ref="E109:N109" si="69">SUM(E77)+E80+E88+E97+E99+E102+E104+E108</f>
        <v>0</v>
      </c>
      <c r="F109" s="39" t="e">
        <f t="shared" si="69"/>
        <v>#REF!</v>
      </c>
      <c r="G109" s="71">
        <f t="shared" ref="G109" si="70">SUM(G77)+G80+G88+G97+G99+G102+G104+G108</f>
        <v>0</v>
      </c>
      <c r="H109" s="53">
        <f t="shared" si="69"/>
        <v>0</v>
      </c>
      <c r="I109" s="257" t="e">
        <f t="shared" si="69"/>
        <v>#REF!</v>
      </c>
      <c r="J109" s="71">
        <f t="shared" si="69"/>
        <v>0</v>
      </c>
      <c r="K109" s="53">
        <f t="shared" si="69"/>
        <v>0</v>
      </c>
      <c r="L109" s="262">
        <f t="shared" si="69"/>
        <v>19754121</v>
      </c>
      <c r="M109" s="71">
        <f t="shared" si="69"/>
        <v>0</v>
      </c>
      <c r="N109" s="53">
        <f t="shared" si="69"/>
        <v>0</v>
      </c>
      <c r="O109" s="39" t="e">
        <f>SUM(O77)+O80+O88+O97+O99+O102+O104+O108</f>
        <v>#REF!</v>
      </c>
      <c r="P109" s="71">
        <f>SUM(P77)+P80+P88+P97+P99+P102+P104+P108</f>
        <v>0</v>
      </c>
      <c r="Q109" s="71">
        <f>SUM(Q77)+Q80+Q88+Q97+Q99+Q102+Q104+Q108</f>
        <v>0</v>
      </c>
    </row>
    <row r="110" spans="1:17" ht="16.5" thickTop="1" x14ac:dyDescent="0.25"/>
  </sheetData>
  <mergeCells count="28">
    <mergeCell ref="A109:B109"/>
    <mergeCell ref="C9:E9"/>
    <mergeCell ref="F9:H9"/>
    <mergeCell ref="I9:K9"/>
    <mergeCell ref="O9:Q9"/>
    <mergeCell ref="A97:B97"/>
    <mergeCell ref="A99:B99"/>
    <mergeCell ref="A102:B102"/>
    <mergeCell ref="A104:B104"/>
    <mergeCell ref="A108:B108"/>
    <mergeCell ref="A88:B88"/>
    <mergeCell ref="A70:B70"/>
    <mergeCell ref="A60:B60"/>
    <mergeCell ref="A64:B64"/>
    <mergeCell ref="A66:B66"/>
    <mergeCell ref="A69:B69"/>
    <mergeCell ref="A1:C1"/>
    <mergeCell ref="A5:O5"/>
    <mergeCell ref="A9:A10"/>
    <mergeCell ref="B9:B10"/>
    <mergeCell ref="A24:B24"/>
    <mergeCell ref="L9:N9"/>
    <mergeCell ref="A77:B77"/>
    <mergeCell ref="A80:B80"/>
    <mergeCell ref="A26:B26"/>
    <mergeCell ref="A42:B42"/>
    <mergeCell ref="A48:B48"/>
    <mergeCell ref="A55:B55"/>
  </mergeCells>
  <pageMargins left="0.11811023622047245" right="0.11811023622047245" top="0.11811023622047245" bottom="0.11811023622047245" header="0.31496062992125984" footer="0.31496062992125984"/>
  <pageSetup paperSize="8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6"/>
  <sheetViews>
    <sheetView topLeftCell="A81" workbookViewId="0">
      <selection activeCell="F64" sqref="F64"/>
    </sheetView>
  </sheetViews>
  <sheetFormatPr defaultColWidth="8.85546875" defaultRowHeight="12" x14ac:dyDescent="0.2"/>
  <cols>
    <col min="1" max="1" width="14.85546875" style="116" customWidth="1"/>
    <col min="2" max="2" width="36.85546875" style="116" customWidth="1"/>
    <col min="3" max="3" width="27.5703125" style="117" customWidth="1"/>
    <col min="4" max="16384" width="8.85546875" style="116"/>
  </cols>
  <sheetData>
    <row r="1" spans="1:3" s="46" customFormat="1" ht="15" x14ac:dyDescent="0.25">
      <c r="A1" s="46" t="s">
        <v>0</v>
      </c>
      <c r="C1" s="139"/>
    </row>
    <row r="2" spans="1:3" s="46" customFormat="1" ht="15" x14ac:dyDescent="0.25">
      <c r="A2" s="46" t="s">
        <v>1</v>
      </c>
      <c r="C2" s="139"/>
    </row>
    <row r="3" spans="1:3" s="118" customFormat="1" ht="24" customHeight="1" thickBot="1" x14ac:dyDescent="0.3">
      <c r="A3" s="327" t="s">
        <v>373</v>
      </c>
      <c r="B3" s="327"/>
      <c r="C3" s="327"/>
    </row>
    <row r="4" spans="1:3" s="44" customFormat="1" ht="13.5" customHeight="1" thickTop="1" x14ac:dyDescent="0.2">
      <c r="A4" s="311" t="s">
        <v>2</v>
      </c>
      <c r="B4" s="325" t="s">
        <v>3</v>
      </c>
      <c r="C4" s="320" t="s">
        <v>4</v>
      </c>
    </row>
    <row r="5" spans="1:3" s="44" customFormat="1" ht="15.75" customHeight="1" x14ac:dyDescent="0.2">
      <c r="A5" s="331"/>
      <c r="B5" s="333"/>
      <c r="C5" s="335"/>
    </row>
    <row r="6" spans="1:3" s="44" customFormat="1" ht="0.75" customHeight="1" thickBot="1" x14ac:dyDescent="0.25">
      <c r="A6" s="332"/>
      <c r="B6" s="334"/>
      <c r="C6" s="336"/>
    </row>
    <row r="7" spans="1:3" s="44" customFormat="1" ht="13.5" thickTop="1" x14ac:dyDescent="0.2">
      <c r="A7" s="57" t="s">
        <v>5</v>
      </c>
      <c r="B7" s="75" t="s">
        <v>96</v>
      </c>
      <c r="C7" s="54">
        <f>SUM('Önkorm. terv.'!E7)</f>
        <v>16883983</v>
      </c>
    </row>
    <row r="8" spans="1:3" s="44" customFormat="1" ht="12.75" x14ac:dyDescent="0.2">
      <c r="A8" s="57" t="s">
        <v>164</v>
      </c>
      <c r="B8" s="75" t="s">
        <v>165</v>
      </c>
      <c r="C8" s="54">
        <f>SUM('Önkorm. terv.'!E14)</f>
        <v>0</v>
      </c>
    </row>
    <row r="9" spans="1:3" s="44" customFormat="1" ht="12.75" x14ac:dyDescent="0.2">
      <c r="A9" s="57" t="s">
        <v>175</v>
      </c>
      <c r="B9" s="75" t="s">
        <v>176</v>
      </c>
      <c r="C9" s="54">
        <v>0</v>
      </c>
    </row>
    <row r="10" spans="1:3" s="44" customFormat="1" ht="12.75" x14ac:dyDescent="0.2">
      <c r="A10" s="57" t="s">
        <v>177</v>
      </c>
      <c r="B10" s="75" t="s">
        <v>178</v>
      </c>
      <c r="C10" s="54">
        <v>0</v>
      </c>
    </row>
    <row r="11" spans="1:3" s="44" customFormat="1" ht="12.75" x14ac:dyDescent="0.2">
      <c r="A11" s="59" t="s">
        <v>6</v>
      </c>
      <c r="B11" s="76" t="s">
        <v>97</v>
      </c>
      <c r="C11" s="58">
        <f>SUM('Önkorm. terv.'!E17)</f>
        <v>0</v>
      </c>
    </row>
    <row r="12" spans="1:3" s="44" customFormat="1" ht="12.75" x14ac:dyDescent="0.2">
      <c r="A12" s="59" t="s">
        <v>7</v>
      </c>
      <c r="B12" s="76" t="s">
        <v>98</v>
      </c>
      <c r="C12" s="58">
        <f>SUM('Önkorm. terv.'!E18)</f>
        <v>1000000</v>
      </c>
    </row>
    <row r="13" spans="1:3" s="44" customFormat="1" ht="12.75" x14ac:dyDescent="0.2">
      <c r="A13" s="59" t="s">
        <v>8</v>
      </c>
      <c r="B13" s="76" t="s">
        <v>99</v>
      </c>
      <c r="C13" s="58">
        <v>25000</v>
      </c>
    </row>
    <row r="14" spans="1:3" s="44" customFormat="1" ht="12.75" x14ac:dyDescent="0.2">
      <c r="A14" s="59" t="s">
        <v>166</v>
      </c>
      <c r="B14" s="76" t="s">
        <v>172</v>
      </c>
      <c r="C14" s="58">
        <v>0</v>
      </c>
    </row>
    <row r="15" spans="1:3" s="44" customFormat="1" ht="12.75" x14ac:dyDescent="0.2">
      <c r="A15" s="59" t="s">
        <v>9</v>
      </c>
      <c r="B15" s="76" t="s">
        <v>100</v>
      </c>
      <c r="C15" s="58">
        <f>SUM('Önkorm. terv.'!E22)</f>
        <v>0</v>
      </c>
    </row>
    <row r="16" spans="1:3" s="44" customFormat="1" ht="12.75" x14ac:dyDescent="0.2">
      <c r="A16" s="59" t="s">
        <v>10</v>
      </c>
      <c r="B16" s="76" t="s">
        <v>101</v>
      </c>
      <c r="C16" s="58">
        <f>SUM('Önkorm. terv.'!E23)</f>
        <v>0</v>
      </c>
    </row>
    <row r="17" spans="1:3" s="44" customFormat="1" ht="12.75" x14ac:dyDescent="0.2">
      <c r="A17" s="59" t="s">
        <v>11</v>
      </c>
      <c r="B17" s="76" t="s">
        <v>102</v>
      </c>
      <c r="C17" s="58">
        <f>SUM('Önkorm. terv.'!E24)</f>
        <v>8572400</v>
      </c>
    </row>
    <row r="18" spans="1:3" s="44" customFormat="1" ht="12.75" x14ac:dyDescent="0.2">
      <c r="A18" s="59" t="s">
        <v>12</v>
      </c>
      <c r="B18" s="76" t="s">
        <v>103</v>
      </c>
      <c r="C18" s="58">
        <f>SUM('Önkorm. terv.'!E28)</f>
        <v>66000</v>
      </c>
    </row>
    <row r="19" spans="1:3" s="162" customFormat="1" ht="12.75" x14ac:dyDescent="0.2">
      <c r="A19" s="59" t="s">
        <v>13</v>
      </c>
      <c r="B19" s="76" t="s">
        <v>104</v>
      </c>
      <c r="C19" s="58">
        <f>SUM('Önkorm. terv.'!E29)</f>
        <v>0</v>
      </c>
    </row>
    <row r="20" spans="1:3" s="1" customFormat="1" ht="15" customHeight="1" x14ac:dyDescent="0.25">
      <c r="A20" s="280" t="s">
        <v>14</v>
      </c>
      <c r="B20" s="281"/>
      <c r="C20" s="12">
        <f>SUM(C7:C19)</f>
        <v>26547383</v>
      </c>
    </row>
    <row r="21" spans="1:3" s="44" customFormat="1" ht="12.75" x14ac:dyDescent="0.2">
      <c r="A21" s="67" t="s">
        <v>105</v>
      </c>
      <c r="B21" s="77" t="s">
        <v>106</v>
      </c>
      <c r="C21" s="62">
        <f>SUM('Önkorm. terv.'!E35)</f>
        <v>4925462</v>
      </c>
    </row>
    <row r="22" spans="1:3" s="2" customFormat="1" ht="15" customHeight="1" x14ac:dyDescent="0.25">
      <c r="A22" s="280" t="s">
        <v>15</v>
      </c>
      <c r="B22" s="281"/>
      <c r="C22" s="12">
        <f>SUM(C21)</f>
        <v>4925462</v>
      </c>
    </row>
    <row r="23" spans="1:3" s="44" customFormat="1" ht="12.75" x14ac:dyDescent="0.2">
      <c r="A23" s="59" t="s">
        <v>16</v>
      </c>
      <c r="B23" s="76" t="s">
        <v>107</v>
      </c>
      <c r="C23" s="58">
        <f>SUM('Önkorm. terv.'!E36)</f>
        <v>0</v>
      </c>
    </row>
    <row r="24" spans="1:3" s="44" customFormat="1" ht="12.75" x14ac:dyDescent="0.2">
      <c r="A24" s="59" t="s">
        <v>17</v>
      </c>
      <c r="B24" s="76" t="s">
        <v>108</v>
      </c>
      <c r="C24" s="58">
        <f>SUM('Önkorm. terv.'!E37)</f>
        <v>1025000</v>
      </c>
    </row>
    <row r="25" spans="1:3" s="44" customFormat="1" ht="12.75" x14ac:dyDescent="0.2">
      <c r="A25" s="59" t="s">
        <v>18</v>
      </c>
      <c r="B25" s="76" t="s">
        <v>109</v>
      </c>
      <c r="C25" s="58">
        <f>SUM('Önkorm. terv.'!E41)</f>
        <v>396000</v>
      </c>
    </row>
    <row r="26" spans="1:3" s="44" customFormat="1" ht="12.75" x14ac:dyDescent="0.2">
      <c r="A26" s="59" t="s">
        <v>19</v>
      </c>
      <c r="B26" s="76" t="s">
        <v>110</v>
      </c>
      <c r="C26" s="58">
        <f>SUM('Önkorm. terv.'!E46)</f>
        <v>10000</v>
      </c>
    </row>
    <row r="27" spans="1:3" s="44" customFormat="1" ht="12.75" x14ac:dyDescent="0.2">
      <c r="A27" s="59" t="s">
        <v>20</v>
      </c>
      <c r="B27" s="76" t="s">
        <v>111</v>
      </c>
      <c r="C27" s="58">
        <f>SUM('Önkorm. terv.'!E47)</f>
        <v>3800000</v>
      </c>
    </row>
    <row r="28" spans="1:3" s="44" customFormat="1" ht="12.75" x14ac:dyDescent="0.2">
      <c r="A28" s="59" t="s">
        <v>21</v>
      </c>
      <c r="B28" s="76" t="s">
        <v>112</v>
      </c>
      <c r="C28" s="58">
        <f>SUM('Önkorm. terv.'!E51)</f>
        <v>3650000</v>
      </c>
    </row>
    <row r="29" spans="1:3" s="44" customFormat="1" ht="12.75" x14ac:dyDescent="0.2">
      <c r="A29" s="59" t="s">
        <v>22</v>
      </c>
      <c r="B29" s="76" t="s">
        <v>113</v>
      </c>
      <c r="C29" s="58">
        <f>SUM('Önkorm. terv.'!E54)</f>
        <v>0</v>
      </c>
    </row>
    <row r="30" spans="1:3" s="44" customFormat="1" ht="12.75" x14ac:dyDescent="0.2">
      <c r="A30" s="59" t="s">
        <v>23</v>
      </c>
      <c r="B30" s="76" t="s">
        <v>114</v>
      </c>
      <c r="C30" s="58">
        <f>SUM('Önkorm. terv.'!E55)</f>
        <v>650000</v>
      </c>
    </row>
    <row r="31" spans="1:3" s="44" customFormat="1" ht="12.75" x14ac:dyDescent="0.2">
      <c r="A31" s="59" t="s">
        <v>24</v>
      </c>
      <c r="B31" s="76" t="s">
        <v>115</v>
      </c>
      <c r="C31" s="58">
        <f>SUM('Önkorm. terv.'!E59)</f>
        <v>0</v>
      </c>
    </row>
    <row r="32" spans="1:3" s="44" customFormat="1" ht="12.75" x14ac:dyDescent="0.2">
      <c r="A32" s="59" t="s">
        <v>25</v>
      </c>
      <c r="B32" s="76" t="s">
        <v>116</v>
      </c>
      <c r="C32" s="58">
        <f>SUM('Önkorm. terv.'!E60)</f>
        <v>9389000</v>
      </c>
    </row>
    <row r="33" spans="1:3" s="44" customFormat="1" ht="12.75" x14ac:dyDescent="0.2">
      <c r="A33" s="59" t="s">
        <v>26</v>
      </c>
      <c r="B33" s="76" t="s">
        <v>117</v>
      </c>
      <c r="C33" s="58">
        <f>SUM('Önkorm. terv.'!E73)</f>
        <v>50000</v>
      </c>
    </row>
    <row r="34" spans="1:3" s="44" customFormat="1" ht="12.75" x14ac:dyDescent="0.2">
      <c r="A34" s="59" t="s">
        <v>27</v>
      </c>
      <c r="B34" s="76" t="s">
        <v>118</v>
      </c>
      <c r="C34" s="58">
        <f>SUM('Önkorm. terv.'!E74)</f>
        <v>5000000</v>
      </c>
    </row>
    <row r="35" spans="1:3" s="44" customFormat="1" ht="12.75" x14ac:dyDescent="0.2">
      <c r="A35" s="59" t="s">
        <v>168</v>
      </c>
      <c r="B35" s="76" t="s">
        <v>169</v>
      </c>
      <c r="C35" s="58">
        <f>SUM('Önkorm. terv.'!E75)</f>
        <v>0</v>
      </c>
    </row>
    <row r="36" spans="1:3" s="44" customFormat="1" ht="12.75" x14ac:dyDescent="0.2">
      <c r="A36" s="59" t="s">
        <v>28</v>
      </c>
      <c r="B36" s="76" t="s">
        <v>119</v>
      </c>
      <c r="C36" s="58">
        <v>0</v>
      </c>
    </row>
    <row r="37" spans="1:3" s="44" customFormat="1" ht="12.75" x14ac:dyDescent="0.2">
      <c r="A37" s="59" t="s">
        <v>29</v>
      </c>
      <c r="B37" s="76" t="s">
        <v>120</v>
      </c>
      <c r="C37" s="58">
        <f>SUM('Önkorm. terv.'!E77)</f>
        <v>0</v>
      </c>
    </row>
    <row r="38" spans="1:3" s="2" customFormat="1" ht="15" customHeight="1" x14ac:dyDescent="0.25">
      <c r="A38" s="280" t="s">
        <v>30</v>
      </c>
      <c r="B38" s="281"/>
      <c r="C38" s="12">
        <f>SUM(C23:C37)</f>
        <v>23970000</v>
      </c>
    </row>
    <row r="39" spans="1:3" s="44" customFormat="1" ht="12.75" x14ac:dyDescent="0.2">
      <c r="A39" s="59" t="s">
        <v>31</v>
      </c>
      <c r="B39" s="76" t="s">
        <v>121</v>
      </c>
      <c r="C39" s="58">
        <v>0</v>
      </c>
    </row>
    <row r="40" spans="1:3" s="44" customFormat="1" ht="12.75" x14ac:dyDescent="0.2">
      <c r="A40" s="59" t="s">
        <v>32</v>
      </c>
      <c r="B40" s="76" t="s">
        <v>122</v>
      </c>
      <c r="C40" s="58">
        <v>0</v>
      </c>
    </row>
    <row r="41" spans="1:3" s="44" customFormat="1" ht="12.75" x14ac:dyDescent="0.2">
      <c r="A41" s="59" t="s">
        <v>33</v>
      </c>
      <c r="B41" s="76" t="s">
        <v>123</v>
      </c>
      <c r="C41" s="58">
        <v>0</v>
      </c>
    </row>
    <row r="42" spans="1:3" s="44" customFormat="1" ht="12.75" x14ac:dyDescent="0.2">
      <c r="A42" s="59" t="s">
        <v>34</v>
      </c>
      <c r="B42" s="76" t="s">
        <v>124</v>
      </c>
      <c r="C42" s="58">
        <v>0</v>
      </c>
    </row>
    <row r="43" spans="1:3" s="44" customFormat="1" ht="12.75" x14ac:dyDescent="0.2">
      <c r="A43" s="59" t="s">
        <v>35</v>
      </c>
      <c r="B43" s="76" t="s">
        <v>125</v>
      </c>
      <c r="C43" s="58">
        <f>SUM('Önkorm. terv.'!E83)</f>
        <v>0</v>
      </c>
    </row>
    <row r="44" spans="1:3" s="2" customFormat="1" ht="15" customHeight="1" x14ac:dyDescent="0.25">
      <c r="A44" s="280" t="s">
        <v>36</v>
      </c>
      <c r="B44" s="281"/>
      <c r="C44" s="12">
        <f>SUM(C39:C43)</f>
        <v>0</v>
      </c>
    </row>
    <row r="45" spans="1:3" s="44" customFormat="1" ht="12.75" x14ac:dyDescent="0.2">
      <c r="A45" s="59" t="s">
        <v>37</v>
      </c>
      <c r="B45" s="76" t="s">
        <v>126</v>
      </c>
      <c r="C45" s="58">
        <f>SUM('Önkorm. terv.'!E85)</f>
        <v>0</v>
      </c>
    </row>
    <row r="46" spans="1:3" s="44" customFormat="1" ht="12.75" x14ac:dyDescent="0.2">
      <c r="A46" s="59" t="s">
        <v>38</v>
      </c>
      <c r="B46" s="76" t="s">
        <v>127</v>
      </c>
      <c r="C46" s="58">
        <v>0</v>
      </c>
    </row>
    <row r="47" spans="1:3" s="44" customFormat="1" ht="12.75" x14ac:dyDescent="0.2">
      <c r="A47" s="59" t="s">
        <v>39</v>
      </c>
      <c r="B47" s="76" t="s">
        <v>128</v>
      </c>
      <c r="C47" s="58">
        <f>SUM('Önkorm. terv.'!E87)</f>
        <v>0</v>
      </c>
    </row>
    <row r="48" spans="1:3" s="44" customFormat="1" ht="12.75" x14ac:dyDescent="0.2">
      <c r="A48" s="59" t="s">
        <v>40</v>
      </c>
      <c r="B48" s="76" t="s">
        <v>128</v>
      </c>
      <c r="C48" s="58">
        <f>SUM('Önkorm. terv.'!E88)</f>
        <v>0</v>
      </c>
    </row>
    <row r="49" spans="1:3" s="44" customFormat="1" ht="12.75" x14ac:dyDescent="0.2">
      <c r="A49" s="59" t="s">
        <v>41</v>
      </c>
      <c r="B49" s="76" t="s">
        <v>129</v>
      </c>
      <c r="C49" s="58">
        <f>SUM('Önkorm. terv.'!E89)</f>
        <v>3000000</v>
      </c>
    </row>
    <row r="50" spans="1:3" s="2" customFormat="1" ht="15" customHeight="1" x14ac:dyDescent="0.25">
      <c r="A50" s="280" t="s">
        <v>42</v>
      </c>
      <c r="B50" s="281"/>
      <c r="C50" s="12">
        <f>SUM(C45:C49)</f>
        <v>3000000</v>
      </c>
    </row>
    <row r="51" spans="1:3" s="44" customFormat="1" ht="12.75" x14ac:dyDescent="0.2">
      <c r="A51" s="59" t="s">
        <v>183</v>
      </c>
      <c r="B51" s="76" t="s">
        <v>184</v>
      </c>
      <c r="C51" s="58">
        <f>SUM('Önkorm. terv.'!E91)</f>
        <v>0</v>
      </c>
    </row>
    <row r="52" spans="1:3" s="44" customFormat="1" ht="12.75" x14ac:dyDescent="0.2">
      <c r="A52" s="59" t="s">
        <v>43</v>
      </c>
      <c r="B52" s="76" t="s">
        <v>130</v>
      </c>
      <c r="C52" s="58">
        <f>SUM('Önkorm. terv.'!E94)</f>
        <v>400000</v>
      </c>
    </row>
    <row r="53" spans="1:3" s="44" customFormat="1" ht="12.75" x14ac:dyDescent="0.2">
      <c r="A53" s="59" t="s">
        <v>44</v>
      </c>
      <c r="B53" s="76" t="s">
        <v>131</v>
      </c>
      <c r="C53" s="58">
        <f>SUM('Önkorm. terv.'!E95)</f>
        <v>3768490</v>
      </c>
    </row>
    <row r="54" spans="1:3" s="44" customFormat="1" ht="12.75" x14ac:dyDescent="0.2">
      <c r="A54" s="59" t="s">
        <v>45</v>
      </c>
      <c r="B54" s="76" t="s">
        <v>132</v>
      </c>
      <c r="C54" s="58">
        <f>SUM('Önkorm. terv.'!E102)</f>
        <v>1017491</v>
      </c>
    </row>
    <row r="55" spans="1:3" s="2" customFormat="1" ht="15.75" x14ac:dyDescent="0.25">
      <c r="A55" s="280" t="s">
        <v>46</v>
      </c>
      <c r="B55" s="281"/>
      <c r="C55" s="12">
        <f>SUM(C51:C54)</f>
        <v>5185981</v>
      </c>
    </row>
    <row r="56" spans="1:3" s="44" customFormat="1" ht="12.75" x14ac:dyDescent="0.2">
      <c r="A56" s="59" t="s">
        <v>53</v>
      </c>
      <c r="B56" s="76" t="s">
        <v>137</v>
      </c>
      <c r="C56" s="58">
        <f>SUM('Önkorm. terv.'!E114)</f>
        <v>0</v>
      </c>
    </row>
    <row r="57" spans="1:3" s="44" customFormat="1" ht="12.75" x14ac:dyDescent="0.2">
      <c r="A57" s="59" t="s">
        <v>54</v>
      </c>
      <c r="B57" s="76" t="s">
        <v>138</v>
      </c>
      <c r="C57" s="58">
        <f>SUM('Önkorm. terv.'!E115)</f>
        <v>71141709</v>
      </c>
    </row>
    <row r="58" spans="1:3" s="2" customFormat="1" ht="15" customHeight="1" x14ac:dyDescent="0.25">
      <c r="A58" s="280" t="s">
        <v>55</v>
      </c>
      <c r="B58" s="281"/>
      <c r="C58" s="12">
        <f>SUM(C56:C57)</f>
        <v>71141709</v>
      </c>
    </row>
    <row r="59" spans="1:3" s="2" customFormat="1" ht="15" customHeight="1" thickBot="1" x14ac:dyDescent="0.3">
      <c r="A59" s="338" t="s">
        <v>56</v>
      </c>
      <c r="B59" s="339"/>
      <c r="C59" s="19">
        <f>SUM(C58,C55,C50,C44,C38,C22,C20)</f>
        <v>134770535</v>
      </c>
    </row>
    <row r="60" spans="1:3" s="73" customFormat="1" ht="19.5" thickTop="1" x14ac:dyDescent="0.3">
      <c r="A60" s="73" t="s">
        <v>0</v>
      </c>
      <c r="C60" s="74"/>
    </row>
    <row r="61" spans="1:3" s="73" customFormat="1" ht="18.75" x14ac:dyDescent="0.3">
      <c r="A61" s="73" t="s">
        <v>1</v>
      </c>
      <c r="C61" s="74"/>
    </row>
    <row r="62" spans="1:3" s="73" customFormat="1" ht="18.75" x14ac:dyDescent="0.3">
      <c r="C62" s="74"/>
    </row>
    <row r="63" spans="1:3" s="73" customFormat="1" ht="18.75" x14ac:dyDescent="0.3">
      <c r="C63" s="74"/>
    </row>
    <row r="64" spans="1:3" s="118" customFormat="1" ht="30.75" customHeight="1" thickBot="1" x14ac:dyDescent="0.3">
      <c r="A64" s="327" t="s">
        <v>377</v>
      </c>
      <c r="B64" s="327"/>
      <c r="C64" s="327"/>
    </row>
    <row r="65" spans="1:3" s="44" customFormat="1" ht="13.5" customHeight="1" thickTop="1" x14ac:dyDescent="0.2">
      <c r="A65" s="311" t="s">
        <v>2</v>
      </c>
      <c r="B65" s="325" t="s">
        <v>3</v>
      </c>
      <c r="C65" s="320" t="s">
        <v>4</v>
      </c>
    </row>
    <row r="66" spans="1:3" s="44" customFormat="1" ht="15.75" customHeight="1" x14ac:dyDescent="0.2">
      <c r="A66" s="331"/>
      <c r="B66" s="333"/>
      <c r="C66" s="335"/>
    </row>
    <row r="67" spans="1:3" s="44" customFormat="1" ht="16.5" customHeight="1" thickBot="1" x14ac:dyDescent="0.25">
      <c r="A67" s="332"/>
      <c r="B67" s="334"/>
      <c r="C67" s="336"/>
    </row>
    <row r="68" spans="1:3" s="44" customFormat="1" ht="13.5" thickTop="1" x14ac:dyDescent="0.2">
      <c r="A68" s="55" t="s">
        <v>67</v>
      </c>
      <c r="B68" s="78" t="s">
        <v>139</v>
      </c>
      <c r="C68" s="64">
        <f>SUM('Önkorm. terv.'!E118)</f>
        <v>0</v>
      </c>
    </row>
    <row r="69" spans="1:3" s="44" customFormat="1" ht="12.75" x14ac:dyDescent="0.2">
      <c r="A69" s="59" t="s">
        <v>68</v>
      </c>
      <c r="B69" s="76" t="s">
        <v>140</v>
      </c>
      <c r="C69" s="58">
        <f>SUM('Önkorm. terv.'!E119)</f>
        <v>32119000</v>
      </c>
    </row>
    <row r="70" spans="1:3" s="44" customFormat="1" ht="12.75" x14ac:dyDescent="0.2">
      <c r="A70" s="59" t="s">
        <v>69</v>
      </c>
      <c r="B70" s="76" t="s">
        <v>141</v>
      </c>
      <c r="C70" s="58">
        <f>SUM('Önkorm. terv.'!E120)</f>
        <v>37588180</v>
      </c>
    </row>
    <row r="71" spans="1:3" s="44" customFormat="1" ht="12.75" x14ac:dyDescent="0.2">
      <c r="A71" s="59" t="s">
        <v>70</v>
      </c>
      <c r="B71" s="112" t="s">
        <v>142</v>
      </c>
      <c r="C71" s="58">
        <f>SUM('Önkorm. terv.'!E121)</f>
        <v>1860237</v>
      </c>
    </row>
    <row r="72" spans="1:3" s="44" customFormat="1" ht="12.75" x14ac:dyDescent="0.2">
      <c r="A72" s="59" t="s">
        <v>71</v>
      </c>
      <c r="B72" s="112" t="s">
        <v>143</v>
      </c>
      <c r="C72" s="58">
        <v>0</v>
      </c>
    </row>
    <row r="73" spans="1:3" s="44" customFormat="1" ht="12.75" x14ac:dyDescent="0.2">
      <c r="A73" s="59" t="s">
        <v>72</v>
      </c>
      <c r="B73" s="76" t="s">
        <v>144</v>
      </c>
      <c r="C73" s="58">
        <f>SUM('Önkorm. terv.'!E123)</f>
        <v>6656800</v>
      </c>
    </row>
    <row r="74" spans="1:3" s="2" customFormat="1" ht="15.75" x14ac:dyDescent="0.25">
      <c r="A74" s="276" t="s">
        <v>73</v>
      </c>
      <c r="B74" s="277"/>
      <c r="C74" s="24">
        <f>SUM(C68:C73)</f>
        <v>78224217</v>
      </c>
    </row>
    <row r="75" spans="1:3" s="44" customFormat="1" ht="12.75" x14ac:dyDescent="0.2">
      <c r="A75" s="59" t="s">
        <v>185</v>
      </c>
      <c r="B75" s="76" t="s">
        <v>186</v>
      </c>
      <c r="C75" s="58">
        <v>0</v>
      </c>
    </row>
    <row r="76" spans="1:3" s="44" customFormat="1" ht="12.75" x14ac:dyDescent="0.2">
      <c r="A76" s="59" t="s">
        <v>191</v>
      </c>
      <c r="B76" s="76" t="s">
        <v>192</v>
      </c>
      <c r="C76" s="58">
        <v>0</v>
      </c>
    </row>
    <row r="77" spans="1:3" s="2" customFormat="1" ht="15.75" x14ac:dyDescent="0.25">
      <c r="A77" s="276" t="s">
        <v>187</v>
      </c>
      <c r="B77" s="277"/>
      <c r="C77" s="24"/>
    </row>
    <row r="78" spans="1:3" s="44" customFormat="1" ht="12.75" x14ac:dyDescent="0.2">
      <c r="A78" s="59" t="s">
        <v>74</v>
      </c>
      <c r="B78" s="76" t="s">
        <v>145</v>
      </c>
      <c r="C78" s="58">
        <f>SUM('Önkorm. terv.'!E129)</f>
        <v>100000</v>
      </c>
    </row>
    <row r="79" spans="1:3" s="44" customFormat="1" ht="12.75" x14ac:dyDescent="0.2">
      <c r="A79" s="59" t="s">
        <v>75</v>
      </c>
      <c r="B79" s="76" t="s">
        <v>146</v>
      </c>
      <c r="C79" s="58">
        <f>SUM('Önkorm. terv.'!E130)</f>
        <v>4800000</v>
      </c>
    </row>
    <row r="80" spans="1:3" s="44" customFormat="1" ht="12.75" x14ac:dyDescent="0.2">
      <c r="A80" s="59" t="s">
        <v>76</v>
      </c>
      <c r="B80" s="76" t="s">
        <v>147</v>
      </c>
      <c r="C80" s="58">
        <f>SUM('Önkorm. terv.'!E131)</f>
        <v>27000000</v>
      </c>
    </row>
    <row r="81" spans="1:3" s="44" customFormat="1" ht="12.75" x14ac:dyDescent="0.2">
      <c r="A81" s="59" t="s">
        <v>170</v>
      </c>
      <c r="B81" s="76" t="s">
        <v>171</v>
      </c>
      <c r="C81" s="58">
        <f>SUM('Önkorm. terv.'!E132)</f>
        <v>0</v>
      </c>
    </row>
    <row r="82" spans="1:3" s="44" customFormat="1" ht="12.75" x14ac:dyDescent="0.2">
      <c r="A82" s="59" t="s">
        <v>77</v>
      </c>
      <c r="B82" s="76" t="s">
        <v>148</v>
      </c>
      <c r="C82" s="58">
        <f>SUM('Önkorm. terv.'!E133)</f>
        <v>4300000</v>
      </c>
    </row>
    <row r="83" spans="1:3" s="44" customFormat="1" ht="12.75" x14ac:dyDescent="0.2">
      <c r="A83" s="59" t="s">
        <v>78</v>
      </c>
      <c r="B83" s="76" t="s">
        <v>149</v>
      </c>
      <c r="C83" s="58">
        <v>0</v>
      </c>
    </row>
    <row r="84" spans="1:3" s="44" customFormat="1" ht="12.75" x14ac:dyDescent="0.2">
      <c r="A84" s="59" t="s">
        <v>79</v>
      </c>
      <c r="B84" s="76" t="s">
        <v>150</v>
      </c>
      <c r="C84" s="58">
        <f>SUM('Önkorm. terv.'!E135)</f>
        <v>0</v>
      </c>
    </row>
    <row r="85" spans="1:3" s="2" customFormat="1" ht="15.75" x14ac:dyDescent="0.25">
      <c r="A85" s="276" t="s">
        <v>80</v>
      </c>
      <c r="B85" s="277"/>
      <c r="C85" s="24">
        <f>SUM(C78:C84)</f>
        <v>36200000</v>
      </c>
    </row>
    <row r="86" spans="1:3" s="44" customFormat="1" ht="12.75" x14ac:dyDescent="0.2">
      <c r="A86" s="59" t="s">
        <v>81</v>
      </c>
      <c r="B86" s="76" t="s">
        <v>151</v>
      </c>
      <c r="C86" s="58">
        <f>SUM('Önkorm. terv.'!E137)</f>
        <v>700000</v>
      </c>
    </row>
    <row r="87" spans="1:3" s="44" customFormat="1" ht="12.75" x14ac:dyDescent="0.2">
      <c r="A87" s="59" t="s">
        <v>82</v>
      </c>
      <c r="B87" s="76" t="s">
        <v>152</v>
      </c>
      <c r="C87" s="58">
        <f>SUM('Önkorm. terv.'!E138)</f>
        <v>600000</v>
      </c>
    </row>
    <row r="88" spans="1:3" s="44" customFormat="1" ht="12.75" x14ac:dyDescent="0.2">
      <c r="A88" s="59" t="s">
        <v>83</v>
      </c>
      <c r="B88" s="76" t="s">
        <v>153</v>
      </c>
      <c r="C88" s="58">
        <f>SUM('Önkorm. terv.'!E139)</f>
        <v>7600000</v>
      </c>
    </row>
    <row r="89" spans="1:3" s="44" customFormat="1" ht="12.75" x14ac:dyDescent="0.2">
      <c r="A89" s="59" t="s">
        <v>84</v>
      </c>
      <c r="B89" s="76" t="s">
        <v>154</v>
      </c>
      <c r="C89" s="58">
        <f>SUM('Önkorm. terv.'!E144)</f>
        <v>1400000</v>
      </c>
    </row>
    <row r="90" spans="1:3" s="44" customFormat="1" ht="12.75" x14ac:dyDescent="0.2">
      <c r="A90" s="59" t="s">
        <v>156</v>
      </c>
      <c r="B90" s="76" t="s">
        <v>155</v>
      </c>
      <c r="C90" s="58">
        <f>SUM('Önkorm. terv.'!E145)</f>
        <v>1000000</v>
      </c>
    </row>
    <row r="91" spans="1:3" s="44" customFormat="1" ht="12.75" x14ac:dyDescent="0.2">
      <c r="A91" s="59" t="s">
        <v>85</v>
      </c>
      <c r="B91" s="76" t="s">
        <v>157</v>
      </c>
      <c r="C91" s="58">
        <f>SUM('Önkorm. terv.'!E146)</f>
        <v>1000</v>
      </c>
    </row>
    <row r="92" spans="1:3" s="44" customFormat="1" ht="12.75" x14ac:dyDescent="0.2">
      <c r="A92" s="59" t="s">
        <v>194</v>
      </c>
      <c r="B92" s="76" t="s">
        <v>195</v>
      </c>
      <c r="C92" s="58">
        <v>0</v>
      </c>
    </row>
    <row r="93" spans="1:3" s="44" customFormat="1" ht="12.75" x14ac:dyDescent="0.2">
      <c r="A93" s="59" t="s">
        <v>86</v>
      </c>
      <c r="B93" s="76" t="s">
        <v>158</v>
      </c>
      <c r="C93" s="58">
        <f>SUM('Önkorm. terv.'!E148)</f>
        <v>400000</v>
      </c>
    </row>
    <row r="94" spans="1:3" s="1" customFormat="1" ht="12" customHeight="1" x14ac:dyDescent="0.25">
      <c r="A94" s="276" t="s">
        <v>87</v>
      </c>
      <c r="B94" s="277"/>
      <c r="C94" s="24">
        <f>SUM(C86:C93)</f>
        <v>11701000</v>
      </c>
    </row>
    <row r="95" spans="1:3" s="44" customFormat="1" ht="12.75" x14ac:dyDescent="0.2">
      <c r="A95" s="59" t="s">
        <v>188</v>
      </c>
      <c r="B95" s="76" t="s">
        <v>189</v>
      </c>
      <c r="C95" s="58">
        <v>0</v>
      </c>
    </row>
    <row r="96" spans="1:3" s="1" customFormat="1" ht="12" customHeight="1" x14ac:dyDescent="0.25">
      <c r="A96" s="276" t="s">
        <v>190</v>
      </c>
      <c r="B96" s="277"/>
      <c r="C96" s="24">
        <f>SUM(C95)</f>
        <v>0</v>
      </c>
    </row>
    <row r="97" spans="1:3" s="44" customFormat="1" ht="12.75" x14ac:dyDescent="0.2">
      <c r="A97" s="59" t="s">
        <v>88</v>
      </c>
      <c r="B97" s="76" t="s">
        <v>159</v>
      </c>
      <c r="C97" s="58">
        <v>0</v>
      </c>
    </row>
    <row r="98" spans="1:3" s="1" customFormat="1" ht="12" customHeight="1" x14ac:dyDescent="0.25">
      <c r="A98" s="276" t="s">
        <v>89</v>
      </c>
      <c r="B98" s="277"/>
      <c r="C98" s="24">
        <f>SUM(C97)</f>
        <v>0</v>
      </c>
    </row>
    <row r="99" spans="1:3" s="164" customFormat="1" ht="12.75" x14ac:dyDescent="0.2">
      <c r="A99" s="59" t="s">
        <v>90</v>
      </c>
      <c r="B99" s="76" t="s">
        <v>160</v>
      </c>
      <c r="C99" s="58">
        <v>0</v>
      </c>
    </row>
    <row r="100" spans="1:3" s="2" customFormat="1" ht="15.75" x14ac:dyDescent="0.25">
      <c r="A100" s="276" t="s">
        <v>91</v>
      </c>
      <c r="B100" s="277"/>
      <c r="C100" s="24">
        <f>SUM(C99)</f>
        <v>0</v>
      </c>
    </row>
    <row r="101" spans="1:3" s="163" customFormat="1" ht="15.6" customHeight="1" x14ac:dyDescent="0.2">
      <c r="A101" s="67" t="s">
        <v>92</v>
      </c>
      <c r="B101" s="77" t="s">
        <v>161</v>
      </c>
      <c r="C101" s="66">
        <f>SUM('Önkorm. terv.'!E156)</f>
        <v>12187000</v>
      </c>
    </row>
    <row r="102" spans="1:3" s="163" customFormat="1" ht="15.6" customHeight="1" x14ac:dyDescent="0.2">
      <c r="A102" s="59" t="s">
        <v>93</v>
      </c>
      <c r="B102" s="76" t="s">
        <v>162</v>
      </c>
      <c r="C102" s="58">
        <f>SUM('Önkorm. terv.'!E157)</f>
        <v>0</v>
      </c>
    </row>
    <row r="103" spans="1:3" s="163" customFormat="1" ht="15.6" customHeight="1" x14ac:dyDescent="0.2">
      <c r="A103" s="59" t="s">
        <v>167</v>
      </c>
      <c r="B103" s="76" t="s">
        <v>173</v>
      </c>
      <c r="C103" s="58">
        <v>0</v>
      </c>
    </row>
    <row r="104" spans="1:3" s="2" customFormat="1" ht="16.5" thickBot="1" x14ac:dyDescent="0.3">
      <c r="A104" s="276" t="s">
        <v>94</v>
      </c>
      <c r="B104" s="277"/>
      <c r="C104" s="24">
        <f>SUM(C101:C102)</f>
        <v>12187000</v>
      </c>
    </row>
    <row r="105" spans="1:3" s="2" customFormat="1" ht="17.25" thickTop="1" thickBot="1" x14ac:dyDescent="0.3">
      <c r="A105" s="291" t="s">
        <v>95</v>
      </c>
      <c r="B105" s="337"/>
      <c r="C105" s="27">
        <f>SUM(C104,C100,C98,C94,C85,C74)</f>
        <v>138312217</v>
      </c>
    </row>
    <row r="106" spans="1:3" ht="12.75" thickTop="1" x14ac:dyDescent="0.2"/>
  </sheetData>
  <mergeCells count="25">
    <mergeCell ref="C65:C67"/>
    <mergeCell ref="A105:B105"/>
    <mergeCell ref="A58:B58"/>
    <mergeCell ref="A59:B59"/>
    <mergeCell ref="A74:B74"/>
    <mergeCell ref="A77:B77"/>
    <mergeCell ref="A85:B85"/>
    <mergeCell ref="A94:B94"/>
    <mergeCell ref="A96:B96"/>
    <mergeCell ref="A98:B98"/>
    <mergeCell ref="A100:B100"/>
    <mergeCell ref="A104:B104"/>
    <mergeCell ref="A65:A67"/>
    <mergeCell ref="B65:B67"/>
    <mergeCell ref="A64:C64"/>
    <mergeCell ref="A44:B44"/>
    <mergeCell ref="A50:B50"/>
    <mergeCell ref="A55:B55"/>
    <mergeCell ref="A20:B20"/>
    <mergeCell ref="A22:B22"/>
    <mergeCell ref="A3:C3"/>
    <mergeCell ref="A4:A6"/>
    <mergeCell ref="B4:B6"/>
    <mergeCell ref="C4:C6"/>
    <mergeCell ref="A38:B38"/>
  </mergeCell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5"/>
  <sheetViews>
    <sheetView workbookViewId="0">
      <selection activeCell="A49" sqref="A1:XFD1048576"/>
    </sheetView>
  </sheetViews>
  <sheetFormatPr defaultColWidth="8.85546875" defaultRowHeight="15.75" x14ac:dyDescent="0.25"/>
  <cols>
    <col min="1" max="1" width="6.85546875" style="2" customWidth="1"/>
    <col min="2" max="2" width="20.7109375" style="2" customWidth="1"/>
    <col min="3" max="4" width="16.28515625" style="2" customWidth="1"/>
    <col min="5" max="8" width="16.28515625" style="3" customWidth="1"/>
    <col min="9" max="16384" width="8.85546875" style="2"/>
  </cols>
  <sheetData>
    <row r="1" spans="1:8" s="29" customFormat="1" ht="20.25" x14ac:dyDescent="0.3">
      <c r="A1" s="73" t="s">
        <v>163</v>
      </c>
      <c r="B1" s="73"/>
      <c r="C1" s="73"/>
      <c r="D1" s="73"/>
      <c r="E1" s="74"/>
      <c r="F1" s="74"/>
      <c r="G1" s="74"/>
      <c r="H1" s="74"/>
    </row>
    <row r="2" spans="1:8" s="29" customFormat="1" ht="20.25" x14ac:dyDescent="0.3">
      <c r="A2" s="73" t="s">
        <v>1</v>
      </c>
      <c r="B2" s="73"/>
      <c r="C2" s="73"/>
      <c r="D2" s="73"/>
      <c r="E2" s="74"/>
      <c r="F2" s="74"/>
      <c r="G2" s="74"/>
      <c r="H2" s="74"/>
    </row>
    <row r="3" spans="1:8" s="4" customFormat="1" ht="27.75" customHeight="1" thickBot="1" x14ac:dyDescent="0.3">
      <c r="A3" s="342" t="s">
        <v>373</v>
      </c>
      <c r="B3" s="342"/>
      <c r="C3" s="342"/>
      <c r="D3" s="342"/>
      <c r="E3" s="342"/>
      <c r="F3" s="342"/>
      <c r="G3" s="342"/>
      <c r="H3" s="342"/>
    </row>
    <row r="4" spans="1:8" ht="17.25" customHeight="1" thickTop="1" thickBot="1" x14ac:dyDescent="0.3">
      <c r="A4" s="311" t="s">
        <v>2</v>
      </c>
      <c r="B4" s="325" t="s">
        <v>3</v>
      </c>
      <c r="C4" s="347" t="s">
        <v>4</v>
      </c>
      <c r="D4" s="348"/>
      <c r="E4" s="320" t="s">
        <v>4</v>
      </c>
      <c r="F4" s="340" t="s">
        <v>66</v>
      </c>
      <c r="G4" s="341"/>
      <c r="H4" s="320" t="s">
        <v>66</v>
      </c>
    </row>
    <row r="5" spans="1:8" ht="17.25" thickTop="1" thickBot="1" x14ac:dyDescent="0.3">
      <c r="A5" s="312"/>
      <c r="B5" s="326"/>
      <c r="C5" s="110" t="s">
        <v>234</v>
      </c>
      <c r="D5" s="93" t="s">
        <v>235</v>
      </c>
      <c r="E5" s="321"/>
      <c r="F5" s="269" t="s">
        <v>234</v>
      </c>
      <c r="G5" s="269" t="s">
        <v>235</v>
      </c>
      <c r="H5" s="321"/>
    </row>
    <row r="6" spans="1:8" ht="15" customHeight="1" thickTop="1" x14ac:dyDescent="0.25">
      <c r="A6" s="57" t="s">
        <v>5</v>
      </c>
      <c r="B6" s="111" t="s">
        <v>96</v>
      </c>
      <c r="C6" s="94">
        <f>SUM('KÖH tervezés'!E9)</f>
        <v>17551300</v>
      </c>
      <c r="D6" s="95">
        <f>SUM('KÖH tervezés'!H9)</f>
        <v>11920300</v>
      </c>
      <c r="E6" s="54">
        <f>SUM(C6:D6)</f>
        <v>29471600</v>
      </c>
      <c r="F6" s="54">
        <f>SUM(H6)-G6</f>
        <v>20749492</v>
      </c>
      <c r="G6" s="54">
        <v>13596228</v>
      </c>
      <c r="H6" s="54">
        <v>34345720</v>
      </c>
    </row>
    <row r="7" spans="1:8" ht="15" customHeight="1" x14ac:dyDescent="0.25">
      <c r="A7" s="57" t="s">
        <v>164</v>
      </c>
      <c r="B7" s="111" t="s">
        <v>165</v>
      </c>
      <c r="C7" s="96">
        <f>SUM('KÖH tervezés'!E20)</f>
        <v>187970</v>
      </c>
      <c r="D7" s="97">
        <f>SUM('KÖH tervezés'!H20)</f>
        <v>0</v>
      </c>
      <c r="E7" s="54">
        <f t="shared" ref="E7:E45" si="0">SUM(C7:D7)</f>
        <v>187970</v>
      </c>
      <c r="F7" s="54">
        <f t="shared" ref="F7:F20" si="1">SUM(H7)-G7</f>
        <v>272970</v>
      </c>
      <c r="G7" s="54">
        <v>0</v>
      </c>
      <c r="H7" s="54">
        <v>272970</v>
      </c>
    </row>
    <row r="8" spans="1:8" ht="15" customHeight="1" x14ac:dyDescent="0.25">
      <c r="A8" s="57" t="s">
        <v>175</v>
      </c>
      <c r="B8" s="111" t="s">
        <v>176</v>
      </c>
      <c r="C8" s="96">
        <f>SUM('KÖH tervezés'!E21)</f>
        <v>0</v>
      </c>
      <c r="D8" s="97">
        <f>SUM('KÖH tervezés'!H21)</f>
        <v>0</v>
      </c>
      <c r="E8" s="54">
        <f t="shared" si="0"/>
        <v>0</v>
      </c>
      <c r="F8" s="54">
        <f t="shared" si="1"/>
        <v>0</v>
      </c>
      <c r="G8" s="54">
        <v>0</v>
      </c>
      <c r="H8" s="54">
        <v>0</v>
      </c>
    </row>
    <row r="9" spans="1:8" ht="15" customHeight="1" x14ac:dyDescent="0.25">
      <c r="A9" s="57" t="s">
        <v>177</v>
      </c>
      <c r="B9" s="111" t="s">
        <v>178</v>
      </c>
      <c r="C9" s="96">
        <f>SUM('KÖH tervezés'!E22)</f>
        <v>0</v>
      </c>
      <c r="D9" s="97">
        <f>SUM('KÖH tervezés'!H22)</f>
        <v>0</v>
      </c>
      <c r="E9" s="54">
        <f t="shared" si="0"/>
        <v>0</v>
      </c>
      <c r="F9" s="54">
        <f t="shared" si="1"/>
        <v>0</v>
      </c>
      <c r="G9" s="54">
        <v>0</v>
      </c>
      <c r="H9" s="54">
        <v>0</v>
      </c>
    </row>
    <row r="10" spans="1:8" ht="15" customHeight="1" x14ac:dyDescent="0.25">
      <c r="A10" s="59" t="s">
        <v>6</v>
      </c>
      <c r="B10" s="112" t="s">
        <v>97</v>
      </c>
      <c r="C10" s="98">
        <f>SUM('KÖH tervezés'!E23)</f>
        <v>2150000</v>
      </c>
      <c r="D10" s="99">
        <f>SUM('KÖH tervezés'!H23)</f>
        <v>0</v>
      </c>
      <c r="E10" s="54">
        <f t="shared" si="0"/>
        <v>2150000</v>
      </c>
      <c r="F10" s="54">
        <f t="shared" si="1"/>
        <v>2150000</v>
      </c>
      <c r="G10" s="54">
        <v>0</v>
      </c>
      <c r="H10" s="54">
        <v>2150000</v>
      </c>
    </row>
    <row r="11" spans="1:8" ht="15" customHeight="1" x14ac:dyDescent="0.25">
      <c r="A11" s="59" t="s">
        <v>7</v>
      </c>
      <c r="B11" s="112" t="s">
        <v>98</v>
      </c>
      <c r="C11" s="98">
        <f>SUM('KÖH tervezés'!E24)</f>
        <v>1050000</v>
      </c>
      <c r="D11" s="99">
        <f>SUM('KÖH tervezés'!H24)</f>
        <v>0</v>
      </c>
      <c r="E11" s="54">
        <f t="shared" si="0"/>
        <v>1050000</v>
      </c>
      <c r="F11" s="54">
        <f t="shared" si="1"/>
        <v>1000000</v>
      </c>
      <c r="G11" s="54">
        <v>600000</v>
      </c>
      <c r="H11" s="54">
        <v>1600000</v>
      </c>
    </row>
    <row r="12" spans="1:8" ht="15" customHeight="1" x14ac:dyDescent="0.25">
      <c r="A12" s="59" t="s">
        <v>8</v>
      </c>
      <c r="B12" s="112" t="s">
        <v>99</v>
      </c>
      <c r="C12" s="98">
        <f>SUM('KÖH tervezés'!E26)</f>
        <v>463800</v>
      </c>
      <c r="D12" s="99">
        <f>SUM('KÖH tervezés'!H26)</f>
        <v>0</v>
      </c>
      <c r="E12" s="54">
        <f t="shared" si="0"/>
        <v>463800</v>
      </c>
      <c r="F12" s="54">
        <f t="shared" si="1"/>
        <v>463800</v>
      </c>
      <c r="G12" s="54">
        <v>0</v>
      </c>
      <c r="H12" s="54">
        <v>463800</v>
      </c>
    </row>
    <row r="13" spans="1:8" ht="15" customHeight="1" x14ac:dyDescent="0.25">
      <c r="A13" s="59" t="s">
        <v>166</v>
      </c>
      <c r="B13" s="112" t="s">
        <v>172</v>
      </c>
      <c r="C13" s="98">
        <f>SUM('KÖH tervezés'!E27)</f>
        <v>130650</v>
      </c>
      <c r="D13" s="99">
        <f>SUM('KÖH tervezés'!H27)</f>
        <v>125080</v>
      </c>
      <c r="E13" s="54">
        <f t="shared" si="0"/>
        <v>255730</v>
      </c>
      <c r="F13" s="54">
        <f t="shared" si="1"/>
        <v>260490</v>
      </c>
      <c r="G13" s="54">
        <v>95240</v>
      </c>
      <c r="H13" s="54">
        <v>355730</v>
      </c>
    </row>
    <row r="14" spans="1:8" ht="15" customHeight="1" x14ac:dyDescent="0.25">
      <c r="A14" s="59" t="s">
        <v>9</v>
      </c>
      <c r="B14" s="112" t="s">
        <v>100</v>
      </c>
      <c r="C14" s="98">
        <f>SUM('KÖH tervezés'!E33)</f>
        <v>253250</v>
      </c>
      <c r="D14" s="99">
        <f>SUM('KÖH tervezés'!H33)</f>
        <v>0</v>
      </c>
      <c r="E14" s="54">
        <f t="shared" si="0"/>
        <v>253250</v>
      </c>
      <c r="F14" s="54">
        <f t="shared" si="1"/>
        <v>33250</v>
      </c>
      <c r="G14" s="54">
        <v>0</v>
      </c>
      <c r="H14" s="54">
        <v>33250</v>
      </c>
    </row>
    <row r="15" spans="1:8" ht="15" customHeight="1" x14ac:dyDescent="0.25">
      <c r="A15" s="59" t="s">
        <v>10</v>
      </c>
      <c r="B15" s="112" t="s">
        <v>101</v>
      </c>
      <c r="C15" s="98">
        <f>SUM('KÖH tervezés'!E34)</f>
        <v>0</v>
      </c>
      <c r="D15" s="99">
        <f>SUM('KÖH tervezés'!H34)</f>
        <v>0</v>
      </c>
      <c r="E15" s="54">
        <f t="shared" si="0"/>
        <v>0</v>
      </c>
      <c r="F15" s="54">
        <f t="shared" si="1"/>
        <v>929640</v>
      </c>
      <c r="G15" s="54">
        <v>0</v>
      </c>
      <c r="H15" s="54">
        <v>929640</v>
      </c>
    </row>
    <row r="16" spans="1:8" ht="15" customHeight="1" x14ac:dyDescent="0.25">
      <c r="A16" s="59" t="s">
        <v>11</v>
      </c>
      <c r="B16" s="112" t="s">
        <v>102</v>
      </c>
      <c r="C16" s="60">
        <v>0</v>
      </c>
      <c r="D16" s="76">
        <v>0</v>
      </c>
      <c r="E16" s="54">
        <f t="shared" si="0"/>
        <v>0</v>
      </c>
      <c r="F16" s="54">
        <f t="shared" si="1"/>
        <v>0</v>
      </c>
      <c r="G16" s="54">
        <v>0</v>
      </c>
      <c r="H16" s="54">
        <v>0</v>
      </c>
    </row>
    <row r="17" spans="1:8" s="1" customFormat="1" ht="15" customHeight="1" x14ac:dyDescent="0.2">
      <c r="A17" s="59" t="s">
        <v>12</v>
      </c>
      <c r="B17" s="112" t="s">
        <v>103</v>
      </c>
      <c r="C17" s="98">
        <f>SUM('KÖH tervezés'!E36)</f>
        <v>70000</v>
      </c>
      <c r="D17" s="76">
        <v>0</v>
      </c>
      <c r="E17" s="54">
        <f t="shared" si="0"/>
        <v>70000</v>
      </c>
      <c r="F17" s="54">
        <f t="shared" si="1"/>
        <v>1120000</v>
      </c>
      <c r="G17" s="54">
        <v>0</v>
      </c>
      <c r="H17" s="54">
        <v>1120000</v>
      </c>
    </row>
    <row r="18" spans="1:8" s="18" customFormat="1" ht="15" customHeight="1" x14ac:dyDescent="0.25">
      <c r="A18" s="59" t="s">
        <v>13</v>
      </c>
      <c r="B18" s="112" t="s">
        <v>104</v>
      </c>
      <c r="C18" s="98">
        <f>SUM('KÖH tervezés'!E37)</f>
        <v>0</v>
      </c>
      <c r="D18" s="76">
        <v>0</v>
      </c>
      <c r="E18" s="54">
        <f t="shared" si="0"/>
        <v>0</v>
      </c>
      <c r="F18" s="54">
        <f t="shared" si="1"/>
        <v>147302</v>
      </c>
      <c r="G18" s="54">
        <v>2000</v>
      </c>
      <c r="H18" s="54">
        <v>149302</v>
      </c>
    </row>
    <row r="19" spans="1:8" s="1" customFormat="1" ht="15" customHeight="1" x14ac:dyDescent="0.25">
      <c r="A19" s="305" t="s">
        <v>14</v>
      </c>
      <c r="B19" s="345"/>
      <c r="C19" s="102">
        <f t="shared" ref="C19:H19" si="2">SUM(C6:C18)</f>
        <v>21856970</v>
      </c>
      <c r="D19" s="103">
        <f t="shared" si="2"/>
        <v>12045380</v>
      </c>
      <c r="E19" s="61">
        <f t="shared" si="2"/>
        <v>33902350</v>
      </c>
      <c r="F19" s="61">
        <f t="shared" si="2"/>
        <v>27126944</v>
      </c>
      <c r="G19" s="61">
        <f t="shared" si="2"/>
        <v>14293468</v>
      </c>
      <c r="H19" s="61">
        <f t="shared" si="2"/>
        <v>41420412</v>
      </c>
    </row>
    <row r="20" spans="1:8" ht="15" customHeight="1" x14ac:dyDescent="0.25">
      <c r="A20" s="67" t="s">
        <v>105</v>
      </c>
      <c r="B20" s="113" t="s">
        <v>106</v>
      </c>
      <c r="C20" s="100">
        <f>SUM('KÖH tervezés'!E43)</f>
        <v>4467602</v>
      </c>
      <c r="D20" s="101">
        <f>SUM('KÖH tervezés'!H43)</f>
        <v>2324460</v>
      </c>
      <c r="E20" s="54">
        <f t="shared" si="0"/>
        <v>6792062</v>
      </c>
      <c r="F20" s="54">
        <f t="shared" si="1"/>
        <v>5481188</v>
      </c>
      <c r="G20" s="54">
        <v>2729516</v>
      </c>
      <c r="H20" s="54">
        <v>8210704</v>
      </c>
    </row>
    <row r="21" spans="1:8" ht="15" customHeight="1" x14ac:dyDescent="0.25">
      <c r="A21" s="305" t="s">
        <v>15</v>
      </c>
      <c r="B21" s="345"/>
      <c r="C21" s="102">
        <f t="shared" ref="C21:H21" si="3">SUM(C20)</f>
        <v>4467602</v>
      </c>
      <c r="D21" s="103">
        <f t="shared" si="3"/>
        <v>2324460</v>
      </c>
      <c r="E21" s="61">
        <f t="shared" si="3"/>
        <v>6792062</v>
      </c>
      <c r="F21" s="61">
        <f t="shared" si="3"/>
        <v>5481188</v>
      </c>
      <c r="G21" s="61">
        <f t="shared" si="3"/>
        <v>2729516</v>
      </c>
      <c r="H21" s="61">
        <f t="shared" si="3"/>
        <v>8210704</v>
      </c>
    </row>
    <row r="22" spans="1:8" ht="15" customHeight="1" x14ac:dyDescent="0.25">
      <c r="A22" s="59" t="s">
        <v>16</v>
      </c>
      <c r="B22" s="112" t="s">
        <v>107</v>
      </c>
      <c r="C22" s="98">
        <f>SUM('KÖH tervezés'!E44)</f>
        <v>30000</v>
      </c>
      <c r="D22" s="99">
        <f>SUM('KÖH tervezés'!H44)</f>
        <v>0</v>
      </c>
      <c r="E22" s="54">
        <f t="shared" si="0"/>
        <v>30000</v>
      </c>
      <c r="F22" s="54">
        <f t="shared" ref="F22:F45" si="4">SUM(H22)-G22</f>
        <v>128000</v>
      </c>
      <c r="G22" s="54">
        <v>2000</v>
      </c>
      <c r="H22" s="54">
        <v>130000</v>
      </c>
    </row>
    <row r="23" spans="1:8" ht="15" customHeight="1" x14ac:dyDescent="0.25">
      <c r="A23" s="59" t="s">
        <v>17</v>
      </c>
      <c r="B23" s="112" t="s">
        <v>108</v>
      </c>
      <c r="C23" s="98">
        <f>SUM('KÖH tervezés'!E45)</f>
        <v>400000</v>
      </c>
      <c r="D23" s="99">
        <f>SUM('KÖH tervezés'!H45)</f>
        <v>0</v>
      </c>
      <c r="E23" s="54">
        <f t="shared" si="0"/>
        <v>400000</v>
      </c>
      <c r="F23" s="54">
        <f t="shared" si="4"/>
        <v>355505</v>
      </c>
      <c r="G23" s="54">
        <v>0</v>
      </c>
      <c r="H23" s="54">
        <v>355505</v>
      </c>
    </row>
    <row r="24" spans="1:8" ht="15" customHeight="1" x14ac:dyDescent="0.25">
      <c r="A24" s="59" t="s">
        <v>18</v>
      </c>
      <c r="B24" s="112" t="s">
        <v>109</v>
      </c>
      <c r="C24" s="98">
        <f>SUM('KÖH tervezés'!E49)</f>
        <v>1293000</v>
      </c>
      <c r="D24" s="99">
        <f>SUM('KÖH tervezés'!H49)</f>
        <v>50000</v>
      </c>
      <c r="E24" s="54">
        <f t="shared" si="0"/>
        <v>1343000</v>
      </c>
      <c r="F24" s="54">
        <f t="shared" si="4"/>
        <v>1128000</v>
      </c>
      <c r="G24" s="54">
        <v>35000</v>
      </c>
      <c r="H24" s="54">
        <v>1163000</v>
      </c>
    </row>
    <row r="25" spans="1:8" ht="15" customHeight="1" x14ac:dyDescent="0.25">
      <c r="A25" s="59" t="s">
        <v>19</v>
      </c>
      <c r="B25" s="112" t="s">
        <v>110</v>
      </c>
      <c r="C25" s="98">
        <f>SUM('KÖH tervezés'!E58)</f>
        <v>250000</v>
      </c>
      <c r="D25" s="99">
        <f>SUM('KÖH tervezés'!H58)</f>
        <v>0</v>
      </c>
      <c r="E25" s="54">
        <f t="shared" si="0"/>
        <v>250000</v>
      </c>
      <c r="F25" s="54">
        <f t="shared" si="4"/>
        <v>250000</v>
      </c>
      <c r="G25" s="54">
        <v>0</v>
      </c>
      <c r="H25" s="54">
        <v>250000</v>
      </c>
    </row>
    <row r="26" spans="1:8" ht="15" customHeight="1" x14ac:dyDescent="0.25">
      <c r="A26" s="59" t="s">
        <v>20</v>
      </c>
      <c r="B26" s="112" t="s">
        <v>111</v>
      </c>
      <c r="C26" s="98">
        <f>SUM('KÖH tervezés'!E59)</f>
        <v>645000</v>
      </c>
      <c r="D26" s="99">
        <f>SUM('KÖH tervezés'!H59)</f>
        <v>545000</v>
      </c>
      <c r="E26" s="54">
        <f t="shared" si="0"/>
        <v>1190000</v>
      </c>
      <c r="F26" s="54">
        <f t="shared" si="4"/>
        <v>620000</v>
      </c>
      <c r="G26" s="54">
        <v>750000</v>
      </c>
      <c r="H26" s="54">
        <v>1370000</v>
      </c>
    </row>
    <row r="27" spans="1:8" ht="15" customHeight="1" x14ac:dyDescent="0.25">
      <c r="A27" s="59" t="s">
        <v>21</v>
      </c>
      <c r="B27" s="112" t="s">
        <v>112</v>
      </c>
      <c r="C27" s="60">
        <v>0</v>
      </c>
      <c r="D27" s="76">
        <v>0</v>
      </c>
      <c r="E27" s="54">
        <f t="shared" si="0"/>
        <v>0</v>
      </c>
      <c r="F27" s="54">
        <f t="shared" si="4"/>
        <v>0</v>
      </c>
      <c r="G27" s="54">
        <v>0</v>
      </c>
      <c r="H27" s="54">
        <v>0</v>
      </c>
    </row>
    <row r="28" spans="1:8" ht="15" customHeight="1" x14ac:dyDescent="0.25">
      <c r="A28" s="59" t="s">
        <v>22</v>
      </c>
      <c r="B28" s="112" t="s">
        <v>113</v>
      </c>
      <c r="C28" s="98">
        <f>SUM('KÖH tervezés'!E64)</f>
        <v>0</v>
      </c>
      <c r="D28" s="99">
        <f>SUM('KÖH tervezés'!H64)</f>
        <v>0</v>
      </c>
      <c r="E28" s="54">
        <f t="shared" si="0"/>
        <v>0</v>
      </c>
      <c r="F28" s="54">
        <f t="shared" si="4"/>
        <v>23000</v>
      </c>
      <c r="G28" s="54">
        <v>0</v>
      </c>
      <c r="H28" s="54">
        <v>23000</v>
      </c>
    </row>
    <row r="29" spans="1:8" ht="15" customHeight="1" x14ac:dyDescent="0.25">
      <c r="A29" s="59" t="s">
        <v>23</v>
      </c>
      <c r="B29" s="112" t="s">
        <v>114</v>
      </c>
      <c r="C29" s="98">
        <f>SUM('KÖH tervezés'!E65)</f>
        <v>0</v>
      </c>
      <c r="D29" s="99">
        <f>SUM('KÖH tervezés'!H65)</f>
        <v>0</v>
      </c>
      <c r="E29" s="54">
        <f t="shared" si="0"/>
        <v>0</v>
      </c>
      <c r="F29" s="54">
        <f t="shared" si="4"/>
        <v>172000</v>
      </c>
      <c r="G29" s="54">
        <v>0</v>
      </c>
      <c r="H29" s="54">
        <v>172000</v>
      </c>
    </row>
    <row r="30" spans="1:8" ht="15" customHeight="1" x14ac:dyDescent="0.25">
      <c r="A30" s="59" t="s">
        <v>24</v>
      </c>
      <c r="B30" s="112" t="s">
        <v>115</v>
      </c>
      <c r="C30" s="98">
        <f>SUM('KÖH tervezés'!E66)</f>
        <v>370000</v>
      </c>
      <c r="D30" s="99">
        <f>SUM('KÖH tervezés'!H66)</f>
        <v>200000</v>
      </c>
      <c r="E30" s="54">
        <f t="shared" si="0"/>
        <v>570000</v>
      </c>
      <c r="F30" s="54">
        <f t="shared" si="4"/>
        <v>712000</v>
      </c>
      <c r="G30" s="54">
        <v>200000</v>
      </c>
      <c r="H30" s="54">
        <v>912000</v>
      </c>
    </row>
    <row r="31" spans="1:8" ht="15" customHeight="1" x14ac:dyDescent="0.25">
      <c r="A31" s="59" t="s">
        <v>25</v>
      </c>
      <c r="B31" s="112" t="s">
        <v>116</v>
      </c>
      <c r="C31" s="98">
        <f>SUM('KÖH tervezés'!E67)</f>
        <v>549835</v>
      </c>
      <c r="D31" s="99">
        <f>SUM('KÖH tervezés'!H67)</f>
        <v>205000</v>
      </c>
      <c r="E31" s="54">
        <f t="shared" si="0"/>
        <v>754835</v>
      </c>
      <c r="F31" s="54">
        <f t="shared" si="4"/>
        <v>546835</v>
      </c>
      <c r="G31" s="54">
        <v>205000</v>
      </c>
      <c r="H31" s="54">
        <v>751835</v>
      </c>
    </row>
    <row r="32" spans="1:8" ht="15" customHeight="1" x14ac:dyDescent="0.25">
      <c r="A32" s="59" t="s">
        <v>26</v>
      </c>
      <c r="B32" s="112" t="s">
        <v>117</v>
      </c>
      <c r="C32" s="98">
        <f>SUM('KÖH tervezés'!E75)</f>
        <v>439135</v>
      </c>
      <c r="D32" s="99">
        <f>SUM('KÖH tervezés'!H75)</f>
        <v>79025</v>
      </c>
      <c r="E32" s="54">
        <f t="shared" si="0"/>
        <v>518160</v>
      </c>
      <c r="F32" s="54">
        <f t="shared" si="4"/>
        <v>443972</v>
      </c>
      <c r="G32" s="54">
        <v>80000</v>
      </c>
      <c r="H32" s="54">
        <v>523972</v>
      </c>
    </row>
    <row r="33" spans="1:8" ht="15" customHeight="1" x14ac:dyDescent="0.25">
      <c r="A33" s="59" t="s">
        <v>27</v>
      </c>
      <c r="B33" s="112" t="s">
        <v>118</v>
      </c>
      <c r="C33" s="98">
        <f>SUM('KÖH tervezés'!E76)</f>
        <v>700000</v>
      </c>
      <c r="D33" s="99">
        <f>SUM('KÖH tervezés'!H76)</f>
        <v>180000</v>
      </c>
      <c r="E33" s="54">
        <f t="shared" si="0"/>
        <v>880000</v>
      </c>
      <c r="F33" s="54">
        <f t="shared" si="4"/>
        <v>814423</v>
      </c>
      <c r="G33" s="54">
        <v>250000</v>
      </c>
      <c r="H33" s="54">
        <v>1064423</v>
      </c>
    </row>
    <row r="34" spans="1:8" ht="15" customHeight="1" x14ac:dyDescent="0.25">
      <c r="A34" s="59" t="s">
        <v>168</v>
      </c>
      <c r="B34" s="112" t="s">
        <v>169</v>
      </c>
      <c r="C34" s="60">
        <v>0</v>
      </c>
      <c r="D34" s="76">
        <v>0</v>
      </c>
      <c r="E34" s="54">
        <f t="shared" si="0"/>
        <v>0</v>
      </c>
      <c r="F34" s="54">
        <f t="shared" si="4"/>
        <v>0</v>
      </c>
      <c r="G34" s="54">
        <v>0</v>
      </c>
      <c r="H34" s="54">
        <v>0</v>
      </c>
    </row>
    <row r="35" spans="1:8" s="1" customFormat="1" ht="15" customHeight="1" x14ac:dyDescent="0.2">
      <c r="A35" s="59" t="s">
        <v>28</v>
      </c>
      <c r="B35" s="112" t="s">
        <v>119</v>
      </c>
      <c r="C35" s="60">
        <v>0</v>
      </c>
      <c r="D35" s="76">
        <v>0</v>
      </c>
      <c r="E35" s="54">
        <f t="shared" si="0"/>
        <v>0</v>
      </c>
      <c r="F35" s="54">
        <f t="shared" si="4"/>
        <v>0</v>
      </c>
      <c r="G35" s="54">
        <v>0</v>
      </c>
      <c r="H35" s="54">
        <v>0</v>
      </c>
    </row>
    <row r="36" spans="1:8" ht="15" customHeight="1" x14ac:dyDescent="0.25">
      <c r="A36" s="59" t="s">
        <v>29</v>
      </c>
      <c r="B36" s="112" t="s">
        <v>120</v>
      </c>
      <c r="C36" s="98">
        <f>SUM('KÖH tervezés'!E79)</f>
        <v>20000</v>
      </c>
      <c r="D36" s="99">
        <f>SUM('KÖH tervezés'!H79)</f>
        <v>0</v>
      </c>
      <c r="E36" s="54">
        <f t="shared" si="0"/>
        <v>20000</v>
      </c>
      <c r="F36" s="54">
        <f t="shared" si="4"/>
        <v>134535</v>
      </c>
      <c r="G36" s="54">
        <v>0</v>
      </c>
      <c r="H36" s="54">
        <v>134535</v>
      </c>
    </row>
    <row r="37" spans="1:8" ht="15" customHeight="1" x14ac:dyDescent="0.25">
      <c r="A37" s="305" t="s">
        <v>30</v>
      </c>
      <c r="B37" s="345"/>
      <c r="C37" s="102">
        <f>SUM(C22:C36)</f>
        <v>4696970</v>
      </c>
      <c r="D37" s="103">
        <f>SUM(D22:D36)</f>
        <v>1259025</v>
      </c>
      <c r="E37" s="61">
        <f>SUM(E22:E36)</f>
        <v>5955995</v>
      </c>
      <c r="F37" s="61">
        <f t="shared" ref="F37:G37" si="5">SUM(F22:F36)</f>
        <v>5328270</v>
      </c>
      <c r="G37" s="61">
        <f t="shared" si="5"/>
        <v>1522000</v>
      </c>
      <c r="H37" s="61">
        <f>SUM(H22:H36)</f>
        <v>6850270</v>
      </c>
    </row>
    <row r="38" spans="1:8" ht="15" customHeight="1" x14ac:dyDescent="0.25">
      <c r="A38" s="59" t="s">
        <v>183</v>
      </c>
      <c r="B38" s="112" t="s">
        <v>184</v>
      </c>
      <c r="C38" s="60">
        <v>0</v>
      </c>
      <c r="D38" s="76">
        <v>0</v>
      </c>
      <c r="E38" s="54">
        <f t="shared" si="0"/>
        <v>0</v>
      </c>
      <c r="F38" s="54">
        <f t="shared" si="4"/>
        <v>0</v>
      </c>
      <c r="G38" s="54">
        <v>0</v>
      </c>
      <c r="H38" s="54">
        <v>0</v>
      </c>
    </row>
    <row r="39" spans="1:8" ht="15" customHeight="1" x14ac:dyDescent="0.25">
      <c r="A39" s="59" t="s">
        <v>43</v>
      </c>
      <c r="B39" s="112" t="s">
        <v>130</v>
      </c>
      <c r="C39" s="60">
        <v>0</v>
      </c>
      <c r="D39" s="76">
        <v>0</v>
      </c>
      <c r="E39" s="54">
        <f t="shared" si="0"/>
        <v>0</v>
      </c>
      <c r="F39" s="54">
        <f t="shared" si="4"/>
        <v>491000</v>
      </c>
      <c r="G39" s="54">
        <v>0</v>
      </c>
      <c r="H39" s="54">
        <v>491000</v>
      </c>
    </row>
    <row r="40" spans="1:8" s="1" customFormat="1" ht="15" customHeight="1" x14ac:dyDescent="0.2">
      <c r="A40" s="59" t="s">
        <v>44</v>
      </c>
      <c r="B40" s="112" t="s">
        <v>131</v>
      </c>
      <c r="C40" s="98">
        <f>SUM('KÖH tervezés'!E95)</f>
        <v>0</v>
      </c>
      <c r="D40" s="76">
        <v>0</v>
      </c>
      <c r="E40" s="54">
        <f t="shared" si="0"/>
        <v>0</v>
      </c>
      <c r="F40" s="54">
        <f t="shared" si="4"/>
        <v>0</v>
      </c>
      <c r="G40" s="54">
        <v>0</v>
      </c>
      <c r="H40" s="54">
        <v>0</v>
      </c>
    </row>
    <row r="41" spans="1:8" ht="15" customHeight="1" x14ac:dyDescent="0.25">
      <c r="A41" s="59" t="s">
        <v>45</v>
      </c>
      <c r="B41" s="112" t="s">
        <v>132</v>
      </c>
      <c r="C41" s="98">
        <f>SUM('KÖH tervezés'!E98)</f>
        <v>0</v>
      </c>
      <c r="D41" s="76">
        <v>0</v>
      </c>
      <c r="E41" s="54">
        <f t="shared" si="0"/>
        <v>0</v>
      </c>
      <c r="F41" s="54">
        <f t="shared" si="4"/>
        <v>133000</v>
      </c>
      <c r="G41" s="54">
        <v>0</v>
      </c>
      <c r="H41" s="54">
        <v>133000</v>
      </c>
    </row>
    <row r="42" spans="1:8" ht="15" customHeight="1" x14ac:dyDescent="0.25">
      <c r="A42" s="305" t="s">
        <v>46</v>
      </c>
      <c r="B42" s="345"/>
      <c r="C42" s="104">
        <f>SUM(C38:C41)</f>
        <v>0</v>
      </c>
      <c r="D42" s="105">
        <f>SUM(D38:D41)</f>
        <v>0</v>
      </c>
      <c r="E42" s="61">
        <f>SUM(E39:E41)</f>
        <v>0</v>
      </c>
      <c r="F42" s="61">
        <f t="shared" ref="F42:G42" si="6">SUM(F39:F41)</f>
        <v>624000</v>
      </c>
      <c r="G42" s="61">
        <f t="shared" si="6"/>
        <v>0</v>
      </c>
      <c r="H42" s="61">
        <f>SUM(H39:H41)</f>
        <v>624000</v>
      </c>
    </row>
    <row r="43" spans="1:8" ht="15" customHeight="1" x14ac:dyDescent="0.25">
      <c r="A43" s="59" t="s">
        <v>47</v>
      </c>
      <c r="B43" s="112" t="s">
        <v>133</v>
      </c>
      <c r="C43" s="60">
        <v>0</v>
      </c>
      <c r="D43" s="76">
        <v>0</v>
      </c>
      <c r="E43" s="54">
        <f t="shared" si="0"/>
        <v>0</v>
      </c>
      <c r="F43" s="54">
        <f t="shared" si="4"/>
        <v>0</v>
      </c>
      <c r="G43" s="54">
        <v>0</v>
      </c>
      <c r="H43" s="54">
        <v>0</v>
      </c>
    </row>
    <row r="44" spans="1:8" s="1" customFormat="1" ht="15" customHeight="1" x14ac:dyDescent="0.2">
      <c r="A44" s="59" t="s">
        <v>48</v>
      </c>
      <c r="B44" s="112" t="s">
        <v>134</v>
      </c>
      <c r="C44" s="60">
        <v>0</v>
      </c>
      <c r="D44" s="76">
        <v>0</v>
      </c>
      <c r="E44" s="54">
        <f t="shared" si="0"/>
        <v>0</v>
      </c>
      <c r="F44" s="54">
        <f t="shared" si="4"/>
        <v>0</v>
      </c>
      <c r="G44" s="54">
        <v>0</v>
      </c>
      <c r="H44" s="54">
        <v>0</v>
      </c>
    </row>
    <row r="45" spans="1:8" ht="15" customHeight="1" x14ac:dyDescent="0.25">
      <c r="A45" s="59" t="s">
        <v>49</v>
      </c>
      <c r="B45" s="112" t="s">
        <v>135</v>
      </c>
      <c r="C45" s="60">
        <v>0</v>
      </c>
      <c r="D45" s="76">
        <v>0</v>
      </c>
      <c r="E45" s="54">
        <f t="shared" si="0"/>
        <v>0</v>
      </c>
      <c r="F45" s="54">
        <f t="shared" si="4"/>
        <v>0</v>
      </c>
      <c r="G45" s="54">
        <v>0</v>
      </c>
      <c r="H45" s="54">
        <v>0</v>
      </c>
    </row>
    <row r="46" spans="1:8" s="1" customFormat="1" ht="15" customHeight="1" x14ac:dyDescent="0.25">
      <c r="A46" s="305" t="s">
        <v>50</v>
      </c>
      <c r="B46" s="345"/>
      <c r="C46" s="104">
        <f>SUM(C43:C45)</f>
        <v>0</v>
      </c>
      <c r="D46" s="104">
        <f>SUM(D43:D45)</f>
        <v>0</v>
      </c>
      <c r="E46" s="61">
        <f>SUM(E43:E45)</f>
        <v>0</v>
      </c>
      <c r="F46" s="61">
        <f t="shared" ref="F46:H46" si="7">SUM(F43:F45)</f>
        <v>0</v>
      </c>
      <c r="G46" s="61">
        <f t="shared" si="7"/>
        <v>0</v>
      </c>
      <c r="H46" s="61">
        <f t="shared" si="7"/>
        <v>0</v>
      </c>
    </row>
    <row r="47" spans="1:8" ht="15" customHeight="1" thickBot="1" x14ac:dyDescent="0.3">
      <c r="A47" s="322" t="s">
        <v>56</v>
      </c>
      <c r="B47" s="346"/>
      <c r="C47" s="63">
        <f t="shared" ref="C47:H47" si="8">SUM(C37,C21,C19,C42)</f>
        <v>31021542</v>
      </c>
      <c r="D47" s="63">
        <f t="shared" si="8"/>
        <v>15628865</v>
      </c>
      <c r="E47" s="63">
        <f t="shared" si="8"/>
        <v>46650407</v>
      </c>
      <c r="F47" s="63">
        <f t="shared" si="8"/>
        <v>38560402</v>
      </c>
      <c r="G47" s="63">
        <f t="shared" si="8"/>
        <v>18544984</v>
      </c>
      <c r="H47" s="63">
        <f t="shared" si="8"/>
        <v>57105386</v>
      </c>
    </row>
    <row r="48" spans="1:8" ht="28.5" customHeight="1" thickTop="1" x14ac:dyDescent="0.3">
      <c r="A48" s="29"/>
      <c r="B48" s="29"/>
      <c r="C48" s="29"/>
      <c r="D48" s="29"/>
      <c r="E48" s="30"/>
      <c r="F48" s="30"/>
      <c r="G48" s="30"/>
      <c r="H48" s="30"/>
    </row>
    <row r="49" spans="1:8" s="4" customFormat="1" ht="28.5" customHeight="1" thickBot="1" x14ac:dyDescent="0.3">
      <c r="A49" s="342" t="s">
        <v>374</v>
      </c>
      <c r="B49" s="342"/>
      <c r="C49" s="342"/>
      <c r="D49" s="342"/>
      <c r="E49" s="342"/>
      <c r="F49" s="342"/>
      <c r="G49" s="342"/>
      <c r="H49" s="342"/>
    </row>
    <row r="50" spans="1:8" ht="17.25" customHeight="1" thickTop="1" thickBot="1" x14ac:dyDescent="0.3">
      <c r="A50" s="311" t="s">
        <v>2</v>
      </c>
      <c r="B50" s="325" t="s">
        <v>3</v>
      </c>
      <c r="C50" s="347" t="s">
        <v>4</v>
      </c>
      <c r="D50" s="348"/>
      <c r="E50" s="320" t="s">
        <v>4</v>
      </c>
      <c r="F50" s="343" t="s">
        <v>66</v>
      </c>
      <c r="G50" s="344"/>
      <c r="H50" s="320" t="s">
        <v>66</v>
      </c>
    </row>
    <row r="51" spans="1:8" ht="17.25" thickTop="1" thickBot="1" x14ac:dyDescent="0.3">
      <c r="A51" s="312"/>
      <c r="B51" s="326"/>
      <c r="C51" s="110" t="s">
        <v>234</v>
      </c>
      <c r="D51" s="93" t="s">
        <v>235</v>
      </c>
      <c r="E51" s="321"/>
      <c r="F51" s="269" t="s">
        <v>234</v>
      </c>
      <c r="G51" s="269" t="s">
        <v>235</v>
      </c>
      <c r="H51" s="321"/>
    </row>
    <row r="52" spans="1:8" ht="15" customHeight="1" thickTop="1" x14ac:dyDescent="0.25">
      <c r="A52" s="55" t="s">
        <v>67</v>
      </c>
      <c r="B52" s="114" t="s">
        <v>139</v>
      </c>
      <c r="C52" s="56">
        <v>0</v>
      </c>
      <c r="D52" s="78">
        <v>0</v>
      </c>
      <c r="E52" s="54">
        <f t="shared" ref="E52:E57" si="9">SUM(C52:D52)</f>
        <v>0</v>
      </c>
      <c r="F52" s="54">
        <f>SUM(H52)-G52</f>
        <v>0</v>
      </c>
      <c r="G52" s="54"/>
      <c r="H52" s="54">
        <v>0</v>
      </c>
    </row>
    <row r="53" spans="1:8" ht="15" customHeight="1" x14ac:dyDescent="0.25">
      <c r="A53" s="59" t="s">
        <v>68</v>
      </c>
      <c r="B53" s="112" t="s">
        <v>140</v>
      </c>
      <c r="C53" s="60">
        <v>0</v>
      </c>
      <c r="D53" s="76">
        <v>0</v>
      </c>
      <c r="E53" s="54">
        <f t="shared" si="9"/>
        <v>0</v>
      </c>
      <c r="F53" s="54">
        <f t="shared" ref="F53:F72" si="10">SUM(H53)-G53</f>
        <v>0</v>
      </c>
      <c r="G53" s="54"/>
      <c r="H53" s="54">
        <v>0</v>
      </c>
    </row>
    <row r="54" spans="1:8" ht="15" customHeight="1" x14ac:dyDescent="0.25">
      <c r="A54" s="59" t="s">
        <v>69</v>
      </c>
      <c r="B54" s="112" t="s">
        <v>141</v>
      </c>
      <c r="C54" s="60">
        <v>0</v>
      </c>
      <c r="D54" s="76">
        <v>0</v>
      </c>
      <c r="E54" s="54">
        <f t="shared" si="9"/>
        <v>0</v>
      </c>
      <c r="F54" s="54">
        <f t="shared" si="10"/>
        <v>0</v>
      </c>
      <c r="G54" s="54"/>
      <c r="H54" s="54">
        <v>0</v>
      </c>
    </row>
    <row r="55" spans="1:8" ht="15" customHeight="1" x14ac:dyDescent="0.25">
      <c r="A55" s="59" t="s">
        <v>70</v>
      </c>
      <c r="B55" s="112" t="s">
        <v>142</v>
      </c>
      <c r="C55" s="60">
        <v>0</v>
      </c>
      <c r="D55" s="76">
        <v>0</v>
      </c>
      <c r="E55" s="54">
        <f t="shared" si="9"/>
        <v>0</v>
      </c>
      <c r="F55" s="54">
        <f t="shared" si="10"/>
        <v>0</v>
      </c>
      <c r="G55" s="54"/>
      <c r="H55" s="54">
        <v>0</v>
      </c>
    </row>
    <row r="56" spans="1:8" ht="15" customHeight="1" x14ac:dyDescent="0.25">
      <c r="A56" s="59" t="s">
        <v>71</v>
      </c>
      <c r="B56" s="112" t="s">
        <v>143</v>
      </c>
      <c r="C56" s="60">
        <v>0</v>
      </c>
      <c r="D56" s="76">
        <v>0</v>
      </c>
      <c r="E56" s="54">
        <f t="shared" si="9"/>
        <v>0</v>
      </c>
      <c r="F56" s="54">
        <f t="shared" si="10"/>
        <v>0</v>
      </c>
      <c r="G56" s="54"/>
      <c r="H56" s="54">
        <v>0</v>
      </c>
    </row>
    <row r="57" spans="1:8" ht="15" customHeight="1" x14ac:dyDescent="0.25">
      <c r="A57" s="59" t="s">
        <v>72</v>
      </c>
      <c r="B57" s="112" t="s">
        <v>144</v>
      </c>
      <c r="C57" s="60">
        <v>0</v>
      </c>
      <c r="D57" s="99">
        <f>SUM('KÖH tervezés'!H115)</f>
        <v>6734</v>
      </c>
      <c r="E57" s="54">
        <f t="shared" si="9"/>
        <v>6734</v>
      </c>
      <c r="F57" s="54">
        <f t="shared" si="10"/>
        <v>2633180</v>
      </c>
      <c r="G57" s="54">
        <v>548333</v>
      </c>
      <c r="H57" s="54">
        <v>3181513</v>
      </c>
    </row>
    <row r="58" spans="1:8" ht="15" customHeight="1" x14ac:dyDescent="0.25">
      <c r="A58" s="301" t="s">
        <v>73</v>
      </c>
      <c r="B58" s="349"/>
      <c r="C58" s="106">
        <v>0</v>
      </c>
      <c r="D58" s="161">
        <f>SUM(D52:D57)</f>
        <v>6734</v>
      </c>
      <c r="E58" s="65">
        <f>SUM(E52:E57)</f>
        <v>6734</v>
      </c>
      <c r="F58" s="65">
        <f>SUM(F52:F57)</f>
        <v>2633180</v>
      </c>
      <c r="G58" s="65">
        <f>SUM(G52:G57)</f>
        <v>548333</v>
      </c>
      <c r="H58" s="65">
        <f>SUM(H52:H57)</f>
        <v>3181513</v>
      </c>
    </row>
    <row r="59" spans="1:8" ht="15" customHeight="1" x14ac:dyDescent="0.25">
      <c r="A59" s="59" t="s">
        <v>81</v>
      </c>
      <c r="B59" s="112" t="s">
        <v>151</v>
      </c>
      <c r="C59" s="60">
        <v>0</v>
      </c>
      <c r="D59" s="76">
        <v>0</v>
      </c>
      <c r="E59" s="58">
        <v>0</v>
      </c>
      <c r="F59" s="54">
        <f t="shared" si="10"/>
        <v>0</v>
      </c>
      <c r="G59" s="58"/>
      <c r="H59" s="58">
        <v>0</v>
      </c>
    </row>
    <row r="60" spans="1:8" ht="15" customHeight="1" x14ac:dyDescent="0.25">
      <c r="A60" s="59" t="s">
        <v>82</v>
      </c>
      <c r="B60" s="112" t="s">
        <v>152</v>
      </c>
      <c r="C60" s="60">
        <v>0</v>
      </c>
      <c r="D60" s="76">
        <v>0</v>
      </c>
      <c r="E60" s="58">
        <v>0</v>
      </c>
      <c r="F60" s="54">
        <f t="shared" si="10"/>
        <v>0</v>
      </c>
      <c r="G60" s="58"/>
      <c r="H60" s="58">
        <v>0</v>
      </c>
    </row>
    <row r="61" spans="1:8" ht="15" customHeight="1" x14ac:dyDescent="0.25">
      <c r="A61" s="59" t="s">
        <v>83</v>
      </c>
      <c r="B61" s="112" t="s">
        <v>153</v>
      </c>
      <c r="C61" s="60">
        <v>0</v>
      </c>
      <c r="D61" s="76">
        <v>0</v>
      </c>
      <c r="E61" s="58">
        <v>0</v>
      </c>
      <c r="F61" s="54">
        <f t="shared" si="10"/>
        <v>0</v>
      </c>
      <c r="G61" s="58"/>
      <c r="H61" s="58">
        <v>0</v>
      </c>
    </row>
    <row r="62" spans="1:8" ht="15" customHeight="1" x14ac:dyDescent="0.25">
      <c r="A62" s="59" t="s">
        <v>84</v>
      </c>
      <c r="B62" s="112" t="s">
        <v>154</v>
      </c>
      <c r="C62" s="60">
        <v>0</v>
      </c>
      <c r="D62" s="76">
        <v>0</v>
      </c>
      <c r="E62" s="58">
        <v>0</v>
      </c>
      <c r="F62" s="54">
        <f t="shared" si="10"/>
        <v>0</v>
      </c>
      <c r="G62" s="58"/>
      <c r="H62" s="58">
        <v>0</v>
      </c>
    </row>
    <row r="63" spans="1:8" ht="15" customHeight="1" x14ac:dyDescent="0.25">
      <c r="A63" s="59" t="s">
        <v>156</v>
      </c>
      <c r="B63" s="112" t="s">
        <v>155</v>
      </c>
      <c r="C63" s="60">
        <v>0</v>
      </c>
      <c r="D63" s="76">
        <v>0</v>
      </c>
      <c r="E63" s="58">
        <v>0</v>
      </c>
      <c r="F63" s="54">
        <f t="shared" si="10"/>
        <v>0</v>
      </c>
      <c r="G63" s="58"/>
      <c r="H63" s="58">
        <v>0</v>
      </c>
    </row>
    <row r="64" spans="1:8" ht="15" customHeight="1" x14ac:dyDescent="0.25">
      <c r="A64" s="59" t="s">
        <v>85</v>
      </c>
      <c r="B64" s="112" t="s">
        <v>157</v>
      </c>
      <c r="C64" s="60">
        <f>SUM('KÖH tervezés'!E133)</f>
        <v>1000</v>
      </c>
      <c r="D64" s="76">
        <v>0</v>
      </c>
      <c r="E64" s="58">
        <f t="shared" ref="E64" si="11">SUM(C64:D64)</f>
        <v>1000</v>
      </c>
      <c r="F64" s="54">
        <f t="shared" si="10"/>
        <v>1000</v>
      </c>
      <c r="G64" s="58"/>
      <c r="H64" s="58">
        <v>1000</v>
      </c>
    </row>
    <row r="65" spans="1:8" ht="15" customHeight="1" x14ac:dyDescent="0.25">
      <c r="A65" s="59" t="s">
        <v>194</v>
      </c>
      <c r="B65" s="112" t="s">
        <v>195</v>
      </c>
      <c r="C65" s="60">
        <v>0</v>
      </c>
      <c r="D65" s="76">
        <v>0</v>
      </c>
      <c r="E65" s="58">
        <v>0</v>
      </c>
      <c r="F65" s="54">
        <f t="shared" si="10"/>
        <v>0</v>
      </c>
      <c r="G65" s="58"/>
      <c r="H65" s="58">
        <v>0</v>
      </c>
    </row>
    <row r="66" spans="1:8" ht="15" customHeight="1" x14ac:dyDescent="0.25">
      <c r="A66" s="59" t="s">
        <v>86</v>
      </c>
      <c r="B66" s="112" t="s">
        <v>158</v>
      </c>
      <c r="C66" s="60">
        <v>0</v>
      </c>
      <c r="D66" s="76">
        <v>137151</v>
      </c>
      <c r="E66" s="58">
        <f>SUM('KÖH tervezés'!K135)</f>
        <v>137151</v>
      </c>
      <c r="F66" s="54">
        <f t="shared" si="10"/>
        <v>10000</v>
      </c>
      <c r="G66" s="58">
        <v>137151</v>
      </c>
      <c r="H66" s="58">
        <v>147151</v>
      </c>
    </row>
    <row r="67" spans="1:8" s="1" customFormat="1" ht="15" customHeight="1" x14ac:dyDescent="0.25">
      <c r="A67" s="301" t="s">
        <v>87</v>
      </c>
      <c r="B67" s="349"/>
      <c r="C67" s="106">
        <f>SUM(C59:C66)</f>
        <v>1000</v>
      </c>
      <c r="D67" s="106">
        <f>SUM(D59:D66)</f>
        <v>137151</v>
      </c>
      <c r="E67" s="65">
        <f>SUM(E59:E66)</f>
        <v>138151</v>
      </c>
      <c r="F67" s="65"/>
      <c r="G67" s="65"/>
      <c r="H67" s="65">
        <f>SUM(H59:H66)</f>
        <v>148151</v>
      </c>
    </row>
    <row r="68" spans="1:8" s="1" customFormat="1" ht="15" customHeight="1" x14ac:dyDescent="0.2">
      <c r="A68" s="67" t="s">
        <v>92</v>
      </c>
      <c r="B68" s="113" t="s">
        <v>161</v>
      </c>
      <c r="C68" s="100">
        <f>SUM('KÖH tervezés'!E143)</f>
        <v>543410</v>
      </c>
      <c r="D68" s="268">
        <v>0</v>
      </c>
      <c r="E68" s="54">
        <f t="shared" ref="E68:E70" si="12">SUM(C68:D68)</f>
        <v>543410</v>
      </c>
      <c r="F68" s="54">
        <f t="shared" si="10"/>
        <v>736539</v>
      </c>
      <c r="G68" s="54">
        <v>-193129</v>
      </c>
      <c r="H68" s="54">
        <v>543410</v>
      </c>
    </row>
    <row r="69" spans="1:8" s="1" customFormat="1" ht="15" customHeight="1" x14ac:dyDescent="0.2">
      <c r="A69" s="67" t="s">
        <v>93</v>
      </c>
      <c r="B69" s="113" t="s">
        <v>179</v>
      </c>
      <c r="C69" s="107">
        <v>0</v>
      </c>
      <c r="D69" s="268">
        <v>0</v>
      </c>
      <c r="E69" s="54">
        <f t="shared" si="12"/>
        <v>0</v>
      </c>
      <c r="F69" s="54">
        <f t="shared" si="10"/>
        <v>0</v>
      </c>
      <c r="G69" s="54"/>
      <c r="H69" s="54">
        <v>0</v>
      </c>
    </row>
    <row r="70" spans="1:8" s="1" customFormat="1" ht="15" customHeight="1" x14ac:dyDescent="0.2">
      <c r="A70" s="59" t="s">
        <v>167</v>
      </c>
      <c r="B70" s="112" t="s">
        <v>173</v>
      </c>
      <c r="C70" s="98">
        <f>SUM('KÖH tervezés'!E145)</f>
        <v>30477132</v>
      </c>
      <c r="D70" s="99">
        <f>SUM('KÖH tervezés'!H145)</f>
        <v>15484980</v>
      </c>
      <c r="E70" s="54">
        <f t="shared" si="12"/>
        <v>45962112</v>
      </c>
      <c r="F70" s="54">
        <f t="shared" si="10"/>
        <v>35042532</v>
      </c>
      <c r="G70" s="54">
        <v>18189780</v>
      </c>
      <c r="H70" s="54">
        <v>53232312</v>
      </c>
    </row>
    <row r="71" spans="1:8" s="1" customFormat="1" ht="15" customHeight="1" x14ac:dyDescent="0.2">
      <c r="A71" s="59"/>
      <c r="B71" s="274" t="s">
        <v>385</v>
      </c>
      <c r="C71" s="98">
        <v>21384020</v>
      </c>
      <c r="D71" s="273">
        <v>15484980</v>
      </c>
      <c r="E71" s="54">
        <v>36869000</v>
      </c>
      <c r="F71" s="54">
        <f t="shared" si="10"/>
        <v>21384020</v>
      </c>
      <c r="G71" s="54">
        <v>15484980</v>
      </c>
      <c r="H71" s="54">
        <v>36869000</v>
      </c>
    </row>
    <row r="72" spans="1:8" s="1" customFormat="1" ht="30" customHeight="1" x14ac:dyDescent="0.2">
      <c r="A72" s="59"/>
      <c r="B72" s="275" t="s">
        <v>386</v>
      </c>
      <c r="C72" s="98">
        <v>3735200</v>
      </c>
      <c r="D72" s="273">
        <v>2704800</v>
      </c>
      <c r="E72" s="54">
        <v>6440000</v>
      </c>
      <c r="F72" s="54">
        <f t="shared" si="10"/>
        <v>3735200</v>
      </c>
      <c r="G72" s="54">
        <v>2704800</v>
      </c>
      <c r="H72" s="54">
        <v>6440000</v>
      </c>
    </row>
    <row r="73" spans="1:8" ht="15" customHeight="1" thickBot="1" x14ac:dyDescent="0.3">
      <c r="A73" s="301" t="s">
        <v>94</v>
      </c>
      <c r="B73" s="349"/>
      <c r="C73" s="108">
        <f>SUM(C68:C70)</f>
        <v>31020542</v>
      </c>
      <c r="D73" s="108">
        <f>SUM(D68:D70)</f>
        <v>15484980</v>
      </c>
      <c r="E73" s="65">
        <f>SUM(E68:E70)</f>
        <v>46505522</v>
      </c>
      <c r="F73" s="65">
        <f>SUM(F68:F72)</f>
        <v>60898291</v>
      </c>
      <c r="G73" s="65">
        <f>SUM(G68:G72)</f>
        <v>36186431</v>
      </c>
      <c r="H73" s="65">
        <f>SUM(H68:H72)</f>
        <v>97084722</v>
      </c>
    </row>
    <row r="74" spans="1:8" ht="15" customHeight="1" thickTop="1" thickBot="1" x14ac:dyDescent="0.3">
      <c r="A74" s="299" t="s">
        <v>95</v>
      </c>
      <c r="B74" s="350"/>
      <c r="C74" s="79">
        <f t="shared" ref="C74:H74" si="13">SUM(C73,C67,C58)</f>
        <v>31021542</v>
      </c>
      <c r="D74" s="69">
        <f t="shared" si="13"/>
        <v>15628865</v>
      </c>
      <c r="E74" s="80">
        <f t="shared" si="13"/>
        <v>46650407</v>
      </c>
      <c r="F74" s="80">
        <f t="shared" si="13"/>
        <v>63531471</v>
      </c>
      <c r="G74" s="80">
        <f t="shared" si="13"/>
        <v>36734764</v>
      </c>
      <c r="H74" s="80">
        <f t="shared" si="13"/>
        <v>100414386</v>
      </c>
    </row>
    <row r="75" spans="1:8" ht="16.5" thickTop="1" x14ac:dyDescent="0.25"/>
  </sheetData>
  <mergeCells count="24">
    <mergeCell ref="C50:D50"/>
    <mergeCell ref="E50:E51"/>
    <mergeCell ref="A73:B73"/>
    <mergeCell ref="A74:B74"/>
    <mergeCell ref="A67:B67"/>
    <mergeCell ref="A58:B58"/>
    <mergeCell ref="A50:A51"/>
    <mergeCell ref="B50:B51"/>
    <mergeCell ref="H4:H5"/>
    <mergeCell ref="H50:H51"/>
    <mergeCell ref="F4:G4"/>
    <mergeCell ref="A3:H3"/>
    <mergeCell ref="F50:G50"/>
    <mergeCell ref="A49:H49"/>
    <mergeCell ref="A21:B21"/>
    <mergeCell ref="A37:B37"/>
    <mergeCell ref="A42:B42"/>
    <mergeCell ref="A46:B46"/>
    <mergeCell ref="A47:B47"/>
    <mergeCell ref="A19:B19"/>
    <mergeCell ref="A4:A5"/>
    <mergeCell ref="B4:B5"/>
    <mergeCell ref="E4:E5"/>
    <mergeCell ref="C4:D4"/>
  </mergeCells>
  <pageMargins left="0.98425196850393704" right="0.78740157480314965" top="0.19685039370078741" bottom="0.19685039370078741" header="0.31496062992125984" footer="0.31496062992125984"/>
  <pageSetup paperSize="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E17A-1C5A-4A84-B261-E737C5D64955}">
  <dimension ref="A1:E64"/>
  <sheetViews>
    <sheetView workbookViewId="0">
      <selection activeCell="J31" sqref="J31"/>
    </sheetView>
  </sheetViews>
  <sheetFormatPr defaultRowHeight="12.75" x14ac:dyDescent="0.2"/>
  <cols>
    <col min="1" max="1" width="7.7109375" style="44" customWidth="1"/>
    <col min="2" max="2" width="31" style="44" customWidth="1"/>
    <col min="3" max="3" width="15.7109375" style="213" customWidth="1"/>
    <col min="4" max="4" width="15.28515625" style="213" customWidth="1"/>
    <col min="5" max="5" width="16.5703125" style="213" customWidth="1"/>
    <col min="6" max="16384" width="9.140625" style="81"/>
  </cols>
  <sheetData>
    <row r="1" spans="1:5" x14ac:dyDescent="0.2">
      <c r="A1" s="44" t="s">
        <v>375</v>
      </c>
    </row>
    <row r="2" spans="1:5" x14ac:dyDescent="0.2">
      <c r="A2" s="44" t="s">
        <v>376</v>
      </c>
    </row>
    <row r="4" spans="1:5" ht="16.5" thickBot="1" x14ac:dyDescent="0.3">
      <c r="A4" s="318" t="s">
        <v>337</v>
      </c>
      <c r="B4" s="318"/>
      <c r="C4" s="318"/>
      <c r="D4" s="318"/>
      <c r="E4" s="318"/>
    </row>
    <row r="5" spans="1:5" ht="13.5" thickTop="1" x14ac:dyDescent="0.2">
      <c r="A5" s="311" t="s">
        <v>2</v>
      </c>
      <c r="B5" s="313" t="s">
        <v>3</v>
      </c>
      <c r="C5" s="353" t="s">
        <v>65</v>
      </c>
      <c r="D5" s="351" t="s">
        <v>356</v>
      </c>
      <c r="E5" s="320" t="s">
        <v>182</v>
      </c>
    </row>
    <row r="6" spans="1:5" ht="15.75" customHeight="1" thickBot="1" x14ac:dyDescent="0.25">
      <c r="A6" s="312"/>
      <c r="B6" s="314"/>
      <c r="C6" s="354"/>
      <c r="D6" s="352"/>
      <c r="E6" s="321"/>
    </row>
    <row r="7" spans="1:5" s="85" customFormat="1" ht="14.25" thickTop="1" x14ac:dyDescent="0.25">
      <c r="A7" s="82" t="s">
        <v>5</v>
      </c>
      <c r="B7" s="83" t="s">
        <v>96</v>
      </c>
      <c r="C7" s="214"/>
      <c r="D7" s="223"/>
      <c r="E7" s="214">
        <f>SUM(C8:D13)</f>
        <v>11605891</v>
      </c>
    </row>
    <row r="8" spans="1:5" x14ac:dyDescent="0.2">
      <c r="A8" s="59"/>
      <c r="B8" s="76" t="s">
        <v>357</v>
      </c>
      <c r="C8" s="215">
        <v>124400</v>
      </c>
      <c r="D8" s="224">
        <v>248800</v>
      </c>
      <c r="E8" s="216"/>
    </row>
    <row r="9" spans="1:5" x14ac:dyDescent="0.2">
      <c r="A9" s="59"/>
      <c r="B9" s="76" t="s">
        <v>250</v>
      </c>
      <c r="C9" s="215"/>
      <c r="D9" s="224">
        <v>2547351</v>
      </c>
      <c r="E9" s="216"/>
    </row>
    <row r="10" spans="1:5" x14ac:dyDescent="0.2">
      <c r="A10" s="59"/>
      <c r="B10" s="76" t="s">
        <v>353</v>
      </c>
      <c r="C10" s="215">
        <v>211395</v>
      </c>
      <c r="D10" s="224">
        <v>2484845</v>
      </c>
      <c r="E10" s="216"/>
    </row>
    <row r="11" spans="1:5" x14ac:dyDescent="0.2">
      <c r="A11" s="59"/>
      <c r="B11" s="76" t="s">
        <v>354</v>
      </c>
      <c r="C11" s="215">
        <v>193300</v>
      </c>
      <c r="D11" s="224">
        <v>2285800</v>
      </c>
      <c r="E11" s="216"/>
    </row>
    <row r="12" spans="1:5" x14ac:dyDescent="0.2">
      <c r="A12" s="59"/>
      <c r="B12" s="76" t="s">
        <v>251</v>
      </c>
      <c r="C12" s="215"/>
      <c r="D12" s="224">
        <v>1755000</v>
      </c>
      <c r="E12" s="216"/>
    </row>
    <row r="13" spans="1:5" x14ac:dyDescent="0.2">
      <c r="A13" s="59"/>
      <c r="B13" s="76" t="s">
        <v>252</v>
      </c>
      <c r="C13" s="215"/>
      <c r="D13" s="224">
        <v>1755000</v>
      </c>
      <c r="E13" s="216"/>
    </row>
    <row r="14" spans="1:5" ht="13.5" x14ac:dyDescent="0.25">
      <c r="A14" s="59" t="s">
        <v>164</v>
      </c>
      <c r="B14" s="76" t="s">
        <v>358</v>
      </c>
      <c r="C14" s="215">
        <v>75188</v>
      </c>
      <c r="D14" s="224"/>
      <c r="E14" s="214">
        <f>SUM(C14:D14)</f>
        <v>75188</v>
      </c>
    </row>
    <row r="15" spans="1:5" s="85" customFormat="1" ht="13.5" x14ac:dyDescent="0.25">
      <c r="A15" s="86" t="s">
        <v>7</v>
      </c>
      <c r="B15" s="87" t="s">
        <v>98</v>
      </c>
      <c r="C15" s="217"/>
      <c r="D15" s="225"/>
      <c r="E15" s="214">
        <f>SUM(E16:E16)</f>
        <v>1000000</v>
      </c>
    </row>
    <row r="16" spans="1:5" x14ac:dyDescent="0.2">
      <c r="A16" s="59"/>
      <c r="B16" s="76" t="s">
        <v>332</v>
      </c>
      <c r="C16" s="215"/>
      <c r="D16" s="224">
        <v>1000000</v>
      </c>
      <c r="E16" s="216">
        <f>SUM(D16:D16)</f>
        <v>1000000</v>
      </c>
    </row>
    <row r="17" spans="1:5" s="85" customFormat="1" ht="13.5" x14ac:dyDescent="0.25">
      <c r="A17" s="86" t="s">
        <v>12</v>
      </c>
      <c r="B17" s="87" t="s">
        <v>355</v>
      </c>
      <c r="C17" s="217"/>
      <c r="D17" s="225">
        <v>195000</v>
      </c>
      <c r="E17" s="214">
        <f>SUM(D17:D17)</f>
        <v>195000</v>
      </c>
    </row>
    <row r="18" spans="1:5" ht="13.5" x14ac:dyDescent="0.2">
      <c r="A18" s="305" t="s">
        <v>14</v>
      </c>
      <c r="B18" s="306"/>
      <c r="C18" s="219">
        <f>SUM(C8:C17)</f>
        <v>604283</v>
      </c>
      <c r="D18" s="218">
        <f>SUM(D8:D17)</f>
        <v>12271796</v>
      </c>
      <c r="E18" s="219">
        <f>SUM(E7:E15)+E17</f>
        <v>12876079</v>
      </c>
    </row>
    <row r="19" spans="1:5" ht="13.5" x14ac:dyDescent="0.25">
      <c r="A19" s="67" t="s">
        <v>105</v>
      </c>
      <c r="B19" s="77" t="s">
        <v>106</v>
      </c>
      <c r="C19" s="66"/>
      <c r="D19" s="226"/>
      <c r="E19" s="214">
        <f>SUM(E20:E22)</f>
        <v>2657042</v>
      </c>
    </row>
    <row r="20" spans="1:5" x14ac:dyDescent="0.2">
      <c r="A20" s="67"/>
      <c r="B20" s="77" t="s">
        <v>218</v>
      </c>
      <c r="C20" s="66">
        <v>117844</v>
      </c>
      <c r="D20" s="226">
        <v>2194198</v>
      </c>
      <c r="E20" s="216">
        <f>SUM(C20:D20)</f>
        <v>2312042</v>
      </c>
    </row>
    <row r="21" spans="1:5" x14ac:dyDescent="0.2">
      <c r="A21" s="67"/>
      <c r="B21" s="77" t="s">
        <v>219</v>
      </c>
      <c r="C21" s="66"/>
      <c r="D21" s="226">
        <v>195000</v>
      </c>
      <c r="E21" s="216">
        <f>SUM(D21:D21)</f>
        <v>195000</v>
      </c>
    </row>
    <row r="22" spans="1:5" x14ac:dyDescent="0.2">
      <c r="A22" s="67"/>
      <c r="B22" s="77" t="s">
        <v>220</v>
      </c>
      <c r="C22" s="66"/>
      <c r="D22" s="226">
        <v>150000</v>
      </c>
      <c r="E22" s="216">
        <f>SUM(D22:D22)</f>
        <v>150000</v>
      </c>
    </row>
    <row r="23" spans="1:5" ht="13.5" x14ac:dyDescent="0.2">
      <c r="A23" s="305" t="s">
        <v>15</v>
      </c>
      <c r="B23" s="306"/>
      <c r="C23" s="219"/>
      <c r="D23" s="227"/>
      <c r="E23" s="219">
        <f>SUM(E20:E22)</f>
        <v>2657042</v>
      </c>
    </row>
    <row r="24" spans="1:5" s="85" customFormat="1" ht="13.5" x14ac:dyDescent="0.25">
      <c r="A24" s="86" t="s">
        <v>16</v>
      </c>
      <c r="B24" s="87" t="s">
        <v>107</v>
      </c>
      <c r="C24" s="217"/>
      <c r="D24" s="225">
        <v>0</v>
      </c>
      <c r="E24" s="214">
        <f>SUM(D24:D24)</f>
        <v>0</v>
      </c>
    </row>
    <row r="25" spans="1:5" s="85" customFormat="1" ht="13.5" x14ac:dyDescent="0.25">
      <c r="A25" s="86" t="s">
        <v>17</v>
      </c>
      <c r="B25" s="87" t="s">
        <v>108</v>
      </c>
      <c r="C25" s="217"/>
      <c r="D25" s="225"/>
      <c r="E25" s="214">
        <f>SUM(E26:E29)</f>
        <v>575000</v>
      </c>
    </row>
    <row r="26" spans="1:5" x14ac:dyDescent="0.2">
      <c r="A26" s="59"/>
      <c r="B26" s="76" t="s">
        <v>207</v>
      </c>
      <c r="C26" s="215"/>
      <c r="D26" s="224">
        <v>200000</v>
      </c>
      <c r="E26" s="216">
        <f>SUM(D26:D26)</f>
        <v>200000</v>
      </c>
    </row>
    <row r="27" spans="1:5" x14ac:dyDescent="0.2">
      <c r="A27" s="59"/>
      <c r="B27" s="76" t="s">
        <v>208</v>
      </c>
      <c r="C27" s="215"/>
      <c r="D27" s="224">
        <v>200000</v>
      </c>
      <c r="E27" s="216">
        <f>SUM(D27:D27)</f>
        <v>200000</v>
      </c>
    </row>
    <row r="28" spans="1:5" x14ac:dyDescent="0.2">
      <c r="A28" s="59"/>
      <c r="B28" s="76" t="s">
        <v>221</v>
      </c>
      <c r="C28" s="215"/>
      <c r="D28" s="224">
        <v>125000</v>
      </c>
      <c r="E28" s="216">
        <f>SUM(D28:D28)</f>
        <v>125000</v>
      </c>
    </row>
    <row r="29" spans="1:5" x14ac:dyDescent="0.2">
      <c r="A29" s="59"/>
      <c r="B29" s="76" t="s">
        <v>209</v>
      </c>
      <c r="C29" s="215"/>
      <c r="D29" s="224">
        <v>50000</v>
      </c>
      <c r="E29" s="216">
        <f>SUM(D29:D29)</f>
        <v>50000</v>
      </c>
    </row>
    <row r="30" spans="1:5" s="85" customFormat="1" ht="13.5" x14ac:dyDescent="0.25">
      <c r="A30" s="86" t="s">
        <v>18</v>
      </c>
      <c r="B30" s="87" t="s">
        <v>109</v>
      </c>
      <c r="C30" s="217"/>
      <c r="D30" s="225">
        <v>90000</v>
      </c>
      <c r="E30" s="214">
        <f>SUM(C30:D30)</f>
        <v>90000</v>
      </c>
    </row>
    <row r="31" spans="1:5" s="85" customFormat="1" ht="13.5" x14ac:dyDescent="0.25">
      <c r="A31" s="86" t="s">
        <v>19</v>
      </c>
      <c r="B31" s="87" t="s">
        <v>241</v>
      </c>
      <c r="C31" s="217"/>
      <c r="D31" s="225">
        <v>90000</v>
      </c>
      <c r="E31" s="214">
        <f>SUM(C31:D31)</f>
        <v>90000</v>
      </c>
    </row>
    <row r="32" spans="1:5" s="85" customFormat="1" ht="13.5" x14ac:dyDescent="0.25">
      <c r="A32" s="86" t="s">
        <v>20</v>
      </c>
      <c r="B32" s="87" t="s">
        <v>111</v>
      </c>
      <c r="C32" s="217"/>
      <c r="D32" s="225"/>
      <c r="E32" s="214">
        <f>SUM(E33:E35)</f>
        <v>100000</v>
      </c>
    </row>
    <row r="33" spans="1:5" x14ac:dyDescent="0.2">
      <c r="A33" s="59"/>
      <c r="B33" s="76" t="s">
        <v>212</v>
      </c>
      <c r="C33" s="215"/>
      <c r="D33" s="224">
        <v>50000</v>
      </c>
      <c r="E33" s="216">
        <f t="shared" ref="E33:E52" si="0">SUM(D33:D33)</f>
        <v>50000</v>
      </c>
    </row>
    <row r="34" spans="1:5" x14ac:dyDescent="0.2">
      <c r="A34" s="59"/>
      <c r="B34" s="76" t="s">
        <v>211</v>
      </c>
      <c r="C34" s="215"/>
      <c r="D34" s="224"/>
      <c r="E34" s="216">
        <f t="shared" si="0"/>
        <v>0</v>
      </c>
    </row>
    <row r="35" spans="1:5" x14ac:dyDescent="0.2">
      <c r="A35" s="59"/>
      <c r="B35" s="76" t="s">
        <v>213</v>
      </c>
      <c r="C35" s="215"/>
      <c r="D35" s="224">
        <v>50000</v>
      </c>
      <c r="E35" s="216">
        <f t="shared" si="0"/>
        <v>50000</v>
      </c>
    </row>
    <row r="36" spans="1:5" s="85" customFormat="1" ht="13.5" x14ac:dyDescent="0.25">
      <c r="A36" s="86" t="s">
        <v>21</v>
      </c>
      <c r="B36" s="87" t="s">
        <v>112</v>
      </c>
      <c r="C36" s="217"/>
      <c r="D36" s="225"/>
      <c r="E36" s="214">
        <f>SUM(E37:E38)</f>
        <v>1920000</v>
      </c>
    </row>
    <row r="37" spans="1:5" s="85" customFormat="1" ht="13.5" x14ac:dyDescent="0.25">
      <c r="A37" s="86"/>
      <c r="B37" s="76" t="s">
        <v>257</v>
      </c>
      <c r="C37" s="217"/>
      <c r="D37" s="224">
        <v>1440000</v>
      </c>
      <c r="E37" s="216">
        <f>SUM(C37:D37)</f>
        <v>1440000</v>
      </c>
    </row>
    <row r="38" spans="1:5" s="85" customFormat="1" ht="13.5" x14ac:dyDescent="0.25">
      <c r="A38" s="86"/>
      <c r="B38" s="76" t="s">
        <v>359</v>
      </c>
      <c r="C38" s="217"/>
      <c r="D38" s="224">
        <v>480000</v>
      </c>
      <c r="E38" s="216">
        <f>SUM(C38:D38)</f>
        <v>480000</v>
      </c>
    </row>
    <row r="39" spans="1:5" s="85" customFormat="1" ht="13.5" x14ac:dyDescent="0.25">
      <c r="A39" s="86" t="s">
        <v>22</v>
      </c>
      <c r="B39" s="87" t="s">
        <v>113</v>
      </c>
      <c r="C39" s="217"/>
      <c r="D39" s="225"/>
      <c r="E39" s="214">
        <f t="shared" si="0"/>
        <v>0</v>
      </c>
    </row>
    <row r="40" spans="1:5" s="85" customFormat="1" ht="13.5" x14ac:dyDescent="0.25">
      <c r="A40" s="86" t="s">
        <v>23</v>
      </c>
      <c r="B40" s="87" t="s">
        <v>114</v>
      </c>
      <c r="C40" s="217"/>
      <c r="D40" s="225"/>
      <c r="E40" s="214">
        <f t="shared" si="0"/>
        <v>0</v>
      </c>
    </row>
    <row r="41" spans="1:5" s="85" customFormat="1" ht="13.5" x14ac:dyDescent="0.25">
      <c r="A41" s="86" t="s">
        <v>24</v>
      </c>
      <c r="B41" s="87" t="s">
        <v>115</v>
      </c>
      <c r="C41" s="217"/>
      <c r="D41" s="225"/>
      <c r="E41" s="214">
        <f t="shared" si="0"/>
        <v>0</v>
      </c>
    </row>
    <row r="42" spans="1:5" s="85" customFormat="1" ht="13.5" x14ac:dyDescent="0.25">
      <c r="A42" s="86" t="s">
        <v>25</v>
      </c>
      <c r="B42" s="87" t="s">
        <v>116</v>
      </c>
      <c r="C42" s="217"/>
      <c r="D42" s="225"/>
      <c r="E42" s="214">
        <f>SUM(E43:E47)</f>
        <v>536000</v>
      </c>
    </row>
    <row r="43" spans="1:5" x14ac:dyDescent="0.2">
      <c r="A43" s="59"/>
      <c r="B43" s="76" t="s">
        <v>360</v>
      </c>
      <c r="C43" s="215"/>
      <c r="D43" s="224">
        <v>96000</v>
      </c>
      <c r="E43" s="216">
        <f t="shared" si="0"/>
        <v>96000</v>
      </c>
    </row>
    <row r="44" spans="1:5" x14ac:dyDescent="0.2">
      <c r="A44" s="59"/>
      <c r="B44" s="76" t="s">
        <v>216</v>
      </c>
      <c r="C44" s="215"/>
      <c r="D44" s="224">
        <v>100000</v>
      </c>
      <c r="E44" s="216">
        <f t="shared" si="0"/>
        <v>100000</v>
      </c>
    </row>
    <row r="45" spans="1:5" x14ac:dyDescent="0.2">
      <c r="A45" s="59"/>
      <c r="B45" s="76" t="s">
        <v>215</v>
      </c>
      <c r="C45" s="215"/>
      <c r="D45" s="224">
        <v>20000</v>
      </c>
      <c r="E45" s="216">
        <f t="shared" si="0"/>
        <v>20000</v>
      </c>
    </row>
    <row r="46" spans="1:5" x14ac:dyDescent="0.2">
      <c r="A46" s="59"/>
      <c r="B46" s="76" t="s">
        <v>361</v>
      </c>
      <c r="C46" s="215"/>
      <c r="D46" s="224">
        <v>120000</v>
      </c>
      <c r="E46" s="216">
        <f t="shared" si="0"/>
        <v>120000</v>
      </c>
    </row>
    <row r="47" spans="1:5" x14ac:dyDescent="0.2">
      <c r="A47" s="59"/>
      <c r="B47" s="76" t="s">
        <v>116</v>
      </c>
      <c r="C47" s="215"/>
      <c r="D47" s="224">
        <v>200000</v>
      </c>
      <c r="E47" s="216">
        <f t="shared" si="0"/>
        <v>200000</v>
      </c>
    </row>
    <row r="48" spans="1:5" s="85" customFormat="1" ht="13.5" x14ac:dyDescent="0.25">
      <c r="A48" s="86" t="s">
        <v>26</v>
      </c>
      <c r="B48" s="87" t="s">
        <v>117</v>
      </c>
      <c r="C48" s="217"/>
      <c r="D48" s="225">
        <v>100000</v>
      </c>
      <c r="E48" s="214">
        <f t="shared" si="0"/>
        <v>100000</v>
      </c>
    </row>
    <row r="49" spans="1:5" s="85" customFormat="1" ht="13.5" x14ac:dyDescent="0.25">
      <c r="A49" s="86" t="s">
        <v>27</v>
      </c>
      <c r="B49" s="87" t="s">
        <v>118</v>
      </c>
      <c r="C49" s="217"/>
      <c r="D49" s="225">
        <v>800000</v>
      </c>
      <c r="E49" s="214">
        <f t="shared" si="0"/>
        <v>800000</v>
      </c>
    </row>
    <row r="50" spans="1:5" ht="13.5" x14ac:dyDescent="0.25">
      <c r="A50" s="59" t="s">
        <v>168</v>
      </c>
      <c r="B50" s="76" t="s">
        <v>169</v>
      </c>
      <c r="C50" s="215"/>
      <c r="D50" s="224"/>
      <c r="E50" s="214">
        <f t="shared" si="0"/>
        <v>0</v>
      </c>
    </row>
    <row r="51" spans="1:5" ht="13.5" x14ac:dyDescent="0.25">
      <c r="A51" s="59" t="s">
        <v>28</v>
      </c>
      <c r="B51" s="76" t="s">
        <v>119</v>
      </c>
      <c r="C51" s="215"/>
      <c r="D51" s="224"/>
      <c r="E51" s="214">
        <f t="shared" si="0"/>
        <v>0</v>
      </c>
    </row>
    <row r="52" spans="1:5" ht="13.5" x14ac:dyDescent="0.25">
      <c r="A52" s="59" t="s">
        <v>29</v>
      </c>
      <c r="B52" s="76" t="s">
        <v>120</v>
      </c>
      <c r="C52" s="215"/>
      <c r="D52" s="224">
        <v>10000</v>
      </c>
      <c r="E52" s="214">
        <f t="shared" si="0"/>
        <v>10000</v>
      </c>
    </row>
    <row r="53" spans="1:5" ht="13.5" x14ac:dyDescent="0.2">
      <c r="A53" s="305" t="s">
        <v>30</v>
      </c>
      <c r="B53" s="306"/>
      <c r="C53" s="219"/>
      <c r="D53" s="227"/>
      <c r="E53" s="219">
        <f>SUM(E24:E25)+E30+E31+E32+E36+E42+E48+E49+E52</f>
        <v>4221000</v>
      </c>
    </row>
    <row r="54" spans="1:5" ht="14.25" thickBot="1" x14ac:dyDescent="0.25">
      <c r="A54" s="322" t="s">
        <v>56</v>
      </c>
      <c r="B54" s="323"/>
      <c r="C54" s="220"/>
      <c r="D54" s="228"/>
      <c r="E54" s="220">
        <f>SUM(E53,E23,E18)</f>
        <v>19754121</v>
      </c>
    </row>
    <row r="55" spans="1:5" ht="14.25" thickTop="1" x14ac:dyDescent="0.25">
      <c r="A55" s="232" t="s">
        <v>84</v>
      </c>
      <c r="B55" s="236" t="s">
        <v>154</v>
      </c>
      <c r="C55" s="233"/>
      <c r="D55" s="234">
        <v>1000000</v>
      </c>
      <c r="E55" s="214">
        <f t="shared" ref="E55:E56" si="1">SUM(D55:D55)</f>
        <v>1000000</v>
      </c>
    </row>
    <row r="56" spans="1:5" ht="13.5" x14ac:dyDescent="0.25">
      <c r="A56" s="232" t="s">
        <v>156</v>
      </c>
      <c r="B56" s="236" t="s">
        <v>155</v>
      </c>
      <c r="C56" s="233"/>
      <c r="D56" s="234">
        <v>270000</v>
      </c>
      <c r="E56" s="214">
        <f t="shared" si="1"/>
        <v>270000</v>
      </c>
    </row>
    <row r="57" spans="1:5" ht="13.5" x14ac:dyDescent="0.2">
      <c r="A57" s="232" t="s">
        <v>86</v>
      </c>
      <c r="B57" s="236" t="s">
        <v>363</v>
      </c>
      <c r="C57" s="233"/>
      <c r="D57" s="234">
        <v>20000</v>
      </c>
      <c r="E57" s="235">
        <v>20000</v>
      </c>
    </row>
    <row r="58" spans="1:5" ht="13.5" x14ac:dyDescent="0.2">
      <c r="A58" s="301" t="s">
        <v>87</v>
      </c>
      <c r="B58" s="302"/>
      <c r="C58" s="230">
        <f>SUM(C55:C57)</f>
        <v>0</v>
      </c>
      <c r="D58" s="230">
        <f>SUM(D55:D57)</f>
        <v>1290000</v>
      </c>
      <c r="E58" s="230">
        <f>SUM(E55:E57)</f>
        <v>1290000</v>
      </c>
    </row>
    <row r="59" spans="1:5" ht="13.5" x14ac:dyDescent="0.25">
      <c r="A59" s="89" t="s">
        <v>92</v>
      </c>
      <c r="B59" s="90" t="s">
        <v>161</v>
      </c>
      <c r="C59" s="215"/>
      <c r="D59" s="226">
        <v>150031</v>
      </c>
      <c r="E59" s="214">
        <f>SUM(D59:D59)</f>
        <v>150031</v>
      </c>
    </row>
    <row r="60" spans="1:5" ht="13.5" x14ac:dyDescent="0.25">
      <c r="A60" s="89" t="s">
        <v>93</v>
      </c>
      <c r="B60" s="90" t="s">
        <v>179</v>
      </c>
      <c r="C60" s="215"/>
      <c r="D60" s="224"/>
      <c r="E60" s="214">
        <f>SUM(D60:D60)</f>
        <v>0</v>
      </c>
    </row>
    <row r="61" spans="1:5" ht="13.5" x14ac:dyDescent="0.25">
      <c r="A61" s="59" t="s">
        <v>167</v>
      </c>
      <c r="B61" s="76" t="s">
        <v>173</v>
      </c>
      <c r="C61" s="215"/>
      <c r="D61" s="224">
        <v>18314090</v>
      </c>
      <c r="E61" s="214">
        <f>SUM(D61:D61)</f>
        <v>18314090</v>
      </c>
    </row>
    <row r="62" spans="1:5" ht="14.25" thickBot="1" x14ac:dyDescent="0.25">
      <c r="A62" s="301" t="s">
        <v>94</v>
      </c>
      <c r="B62" s="302"/>
      <c r="C62" s="230"/>
      <c r="D62" s="221">
        <f>SUM(D59:D61)</f>
        <v>18464121</v>
      </c>
      <c r="E62" s="221">
        <f>SUM(E59:E61)</f>
        <v>18464121</v>
      </c>
    </row>
    <row r="63" spans="1:5" ht="15" thickTop="1" thickBot="1" x14ac:dyDescent="0.25">
      <c r="A63" s="299" t="s">
        <v>95</v>
      </c>
      <c r="B63" s="300"/>
      <c r="C63" s="231"/>
      <c r="D63" s="229"/>
      <c r="E63" s="222">
        <f>SUM(E62,E58)</f>
        <v>19754121</v>
      </c>
    </row>
    <row r="64" spans="1:5" ht="13.5" thickTop="1" x14ac:dyDescent="0.2"/>
  </sheetData>
  <mergeCells count="13">
    <mergeCell ref="A63:B63"/>
    <mergeCell ref="A62:B62"/>
    <mergeCell ref="A54:B54"/>
    <mergeCell ref="A18:B18"/>
    <mergeCell ref="A23:B23"/>
    <mergeCell ref="A53:B53"/>
    <mergeCell ref="A58:B58"/>
    <mergeCell ref="A4:E4"/>
    <mergeCell ref="A5:A6"/>
    <mergeCell ref="B5:B6"/>
    <mergeCell ref="D5:D6"/>
    <mergeCell ref="E5:E6"/>
    <mergeCell ref="C5:C6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5"/>
  <sheetViews>
    <sheetView workbookViewId="0">
      <selection activeCell="G54" sqref="G54"/>
    </sheetView>
  </sheetViews>
  <sheetFormatPr defaultColWidth="8.85546875" defaultRowHeight="15.75" x14ac:dyDescent="0.25"/>
  <cols>
    <col min="1" max="1" width="18.28515625" style="2" customWidth="1"/>
    <col min="2" max="2" width="49.7109375" style="2" customWidth="1"/>
    <col min="3" max="3" width="31" style="3" customWidth="1"/>
    <col min="4" max="16384" width="8.85546875" style="2"/>
  </cols>
  <sheetData>
    <row r="1" spans="1:3" s="29" customFormat="1" ht="20.25" x14ac:dyDescent="0.3">
      <c r="A1" s="2" t="s">
        <v>325</v>
      </c>
      <c r="B1" s="2"/>
      <c r="C1" s="30"/>
    </row>
    <row r="2" spans="1:3" s="29" customFormat="1" ht="20.25" x14ac:dyDescent="0.3">
      <c r="A2" s="2" t="s">
        <v>174</v>
      </c>
      <c r="B2" s="2"/>
      <c r="C2" s="30"/>
    </row>
    <row r="3" spans="1:3" s="4" customFormat="1" ht="50.25" customHeight="1" thickBot="1" x14ac:dyDescent="0.3">
      <c r="A3" s="359" t="s">
        <v>373</v>
      </c>
      <c r="B3" s="359"/>
      <c r="C3" s="359"/>
    </row>
    <row r="4" spans="1:3" ht="16.5" customHeight="1" thickTop="1" x14ac:dyDescent="0.25">
      <c r="A4" s="284" t="s">
        <v>2</v>
      </c>
      <c r="B4" s="355" t="s">
        <v>3</v>
      </c>
      <c r="C4" s="357" t="s">
        <v>4</v>
      </c>
    </row>
    <row r="5" spans="1:3" ht="25.5" customHeight="1" thickBot="1" x14ac:dyDescent="0.3">
      <c r="A5" s="285"/>
      <c r="B5" s="356"/>
      <c r="C5" s="358"/>
    </row>
    <row r="6" spans="1:3" ht="16.5" thickTop="1" x14ac:dyDescent="0.25">
      <c r="A6" s="5" t="s">
        <v>5</v>
      </c>
      <c r="B6" s="6" t="s">
        <v>96</v>
      </c>
      <c r="C6" s="7">
        <f>SUM('Óvoda tervezés'!E9)</f>
        <v>12063024</v>
      </c>
    </row>
    <row r="7" spans="1:3" x14ac:dyDescent="0.25">
      <c r="A7" s="5" t="s">
        <v>164</v>
      </c>
      <c r="B7" s="6" t="s">
        <v>165</v>
      </c>
      <c r="C7" s="7">
        <f>SUM('Óvoda tervezés'!E18)</f>
        <v>0</v>
      </c>
    </row>
    <row r="8" spans="1:3" x14ac:dyDescent="0.25">
      <c r="A8" s="5" t="s">
        <v>175</v>
      </c>
      <c r="B8" s="6" t="s">
        <v>176</v>
      </c>
      <c r="C8" s="7">
        <f>SUM('Óvoda tervezés'!E19)</f>
        <v>0</v>
      </c>
    </row>
    <row r="9" spans="1:3" x14ac:dyDescent="0.25">
      <c r="A9" s="5" t="s">
        <v>177</v>
      </c>
      <c r="B9" s="6" t="s">
        <v>178</v>
      </c>
      <c r="C9" s="7">
        <f>SUM('Óvoda tervezés'!E20)</f>
        <v>0</v>
      </c>
    </row>
    <row r="10" spans="1:3" x14ac:dyDescent="0.25">
      <c r="A10" s="8" t="s">
        <v>6</v>
      </c>
      <c r="B10" s="9" t="s">
        <v>97</v>
      </c>
      <c r="C10" s="10">
        <f>SUM('Óvoda tervezés'!E21)</f>
        <v>0</v>
      </c>
    </row>
    <row r="11" spans="1:3" x14ac:dyDescent="0.25">
      <c r="A11" s="8" t="s">
        <v>7</v>
      </c>
      <c r="B11" s="9" t="s">
        <v>98</v>
      </c>
      <c r="C11" s="10">
        <f>SUM('Óvoda tervezés'!E22)</f>
        <v>1156488</v>
      </c>
    </row>
    <row r="12" spans="1:3" x14ac:dyDescent="0.25">
      <c r="A12" s="8" t="s">
        <v>8</v>
      </c>
      <c r="B12" s="9" t="s">
        <v>99</v>
      </c>
      <c r="C12" s="10">
        <v>0</v>
      </c>
    </row>
    <row r="13" spans="1:3" x14ac:dyDescent="0.25">
      <c r="A13" s="8" t="s">
        <v>166</v>
      </c>
      <c r="B13" s="9" t="s">
        <v>172</v>
      </c>
      <c r="C13" s="10">
        <f>SUM('Óvoda tervezés'!E24)</f>
        <v>210000</v>
      </c>
    </row>
    <row r="14" spans="1:3" x14ac:dyDescent="0.25">
      <c r="A14" s="8" t="s">
        <v>9</v>
      </c>
      <c r="B14" s="9" t="s">
        <v>100</v>
      </c>
      <c r="C14" s="10">
        <f>SUM('Óvoda tervezés'!E27)</f>
        <v>0</v>
      </c>
    </row>
    <row r="15" spans="1:3" x14ac:dyDescent="0.25">
      <c r="A15" s="8" t="s">
        <v>10</v>
      </c>
      <c r="B15" s="9" t="s">
        <v>101</v>
      </c>
      <c r="C15" s="10">
        <v>0</v>
      </c>
    </row>
    <row r="16" spans="1:3" x14ac:dyDescent="0.25">
      <c r="A16" s="8" t="s">
        <v>11</v>
      </c>
      <c r="B16" s="9" t="s">
        <v>102</v>
      </c>
      <c r="C16" s="10">
        <v>0</v>
      </c>
    </row>
    <row r="17" spans="1:3" s="1" customFormat="1" ht="19.899999999999999" customHeight="1" x14ac:dyDescent="0.25">
      <c r="A17" s="8" t="s">
        <v>12</v>
      </c>
      <c r="B17" s="9" t="s">
        <v>103</v>
      </c>
      <c r="C17" s="10">
        <v>0</v>
      </c>
    </row>
    <row r="18" spans="1:3" s="18" customFormat="1" x14ac:dyDescent="0.25">
      <c r="A18" s="8" t="s">
        <v>13</v>
      </c>
      <c r="B18" s="9" t="s">
        <v>104</v>
      </c>
      <c r="C18" s="10">
        <v>0</v>
      </c>
    </row>
    <row r="19" spans="1:3" s="1" customFormat="1" ht="19.899999999999999" customHeight="1" x14ac:dyDescent="0.25">
      <c r="A19" s="280" t="s">
        <v>14</v>
      </c>
      <c r="B19" s="281"/>
      <c r="C19" s="12">
        <f>SUM(C6:C18)</f>
        <v>13429512</v>
      </c>
    </row>
    <row r="20" spans="1:3" x14ac:dyDescent="0.25">
      <c r="A20" s="15" t="s">
        <v>105</v>
      </c>
      <c r="B20" s="16" t="s">
        <v>106</v>
      </c>
      <c r="C20" s="17">
        <f>SUM('Óvoda tervezés'!E35)</f>
        <v>367853</v>
      </c>
    </row>
    <row r="21" spans="1:3" x14ac:dyDescent="0.25">
      <c r="A21" s="280" t="s">
        <v>15</v>
      </c>
      <c r="B21" s="281"/>
      <c r="C21" s="12">
        <f>SUM(C20)</f>
        <v>367853</v>
      </c>
    </row>
    <row r="22" spans="1:3" x14ac:dyDescent="0.25">
      <c r="A22" s="8" t="s">
        <v>16</v>
      </c>
      <c r="B22" s="9" t="s">
        <v>107</v>
      </c>
      <c r="C22" s="10">
        <f>SUM('Óvoda tervezés'!E40)</f>
        <v>110000</v>
      </c>
    </row>
    <row r="23" spans="1:3" x14ac:dyDescent="0.25">
      <c r="A23" s="8" t="s">
        <v>17</v>
      </c>
      <c r="B23" s="9" t="s">
        <v>108</v>
      </c>
      <c r="C23" s="10">
        <f>SUM('Óvoda tervezés'!E43)</f>
        <v>950000</v>
      </c>
    </row>
    <row r="24" spans="1:3" x14ac:dyDescent="0.25">
      <c r="A24" s="8" t="s">
        <v>18</v>
      </c>
      <c r="B24" s="9" t="s">
        <v>109</v>
      </c>
      <c r="C24" s="10">
        <f>SUM('Óvoda tervezés'!E50)</f>
        <v>144000</v>
      </c>
    </row>
    <row r="25" spans="1:3" x14ac:dyDescent="0.25">
      <c r="A25" s="8" t="s">
        <v>19</v>
      </c>
      <c r="B25" s="9" t="s">
        <v>110</v>
      </c>
      <c r="C25" s="10">
        <f>SUM('Óvoda tervezés'!E52)</f>
        <v>6000</v>
      </c>
    </row>
    <row r="26" spans="1:3" x14ac:dyDescent="0.25">
      <c r="A26" s="8" t="s">
        <v>20</v>
      </c>
      <c r="B26" s="9" t="s">
        <v>111</v>
      </c>
      <c r="C26" s="10">
        <f>SUM('Óvoda tervezés'!E53)</f>
        <v>1600000</v>
      </c>
    </row>
    <row r="27" spans="1:3" x14ac:dyDescent="0.25">
      <c r="A27" s="8" t="s">
        <v>21</v>
      </c>
      <c r="B27" s="9" t="s">
        <v>112</v>
      </c>
      <c r="C27" s="10">
        <f>SUM('Óvoda tervezés'!E57)</f>
        <v>4650000</v>
      </c>
    </row>
    <row r="28" spans="1:3" x14ac:dyDescent="0.25">
      <c r="A28" s="8" t="s">
        <v>22</v>
      </c>
      <c r="B28" s="9" t="s">
        <v>113</v>
      </c>
      <c r="C28" s="10">
        <v>0</v>
      </c>
    </row>
    <row r="29" spans="1:3" x14ac:dyDescent="0.25">
      <c r="A29" s="8" t="s">
        <v>23</v>
      </c>
      <c r="B29" s="9" t="s">
        <v>114</v>
      </c>
      <c r="C29" s="10">
        <v>0</v>
      </c>
    </row>
    <row r="30" spans="1:3" x14ac:dyDescent="0.25">
      <c r="A30" s="8" t="s">
        <v>24</v>
      </c>
      <c r="B30" s="9" t="s">
        <v>115</v>
      </c>
      <c r="C30" s="10">
        <v>0</v>
      </c>
    </row>
    <row r="31" spans="1:3" x14ac:dyDescent="0.25">
      <c r="A31" s="8" t="s">
        <v>25</v>
      </c>
      <c r="B31" s="9" t="s">
        <v>116</v>
      </c>
      <c r="C31" s="10">
        <f>SUM('Óvoda tervezés'!E61)</f>
        <v>500000</v>
      </c>
    </row>
    <row r="32" spans="1:3" x14ac:dyDescent="0.25">
      <c r="A32" s="8" t="s">
        <v>26</v>
      </c>
      <c r="B32" s="9" t="s">
        <v>117</v>
      </c>
      <c r="C32" s="10">
        <f>SUM('Óvoda tervezés'!E68)</f>
        <v>150000</v>
      </c>
    </row>
    <row r="33" spans="1:3" x14ac:dyDescent="0.25">
      <c r="A33" s="8" t="s">
        <v>27</v>
      </c>
      <c r="B33" s="9" t="s">
        <v>118</v>
      </c>
      <c r="C33" s="10">
        <f>SUM('Óvoda tervezés'!E69)</f>
        <v>2042520</v>
      </c>
    </row>
    <row r="34" spans="1:3" x14ac:dyDescent="0.25">
      <c r="A34" s="8" t="s">
        <v>168</v>
      </c>
      <c r="B34" s="9" t="s">
        <v>169</v>
      </c>
      <c r="C34" s="10">
        <v>0</v>
      </c>
    </row>
    <row r="35" spans="1:3" s="1" customFormat="1" ht="19.899999999999999" customHeight="1" x14ac:dyDescent="0.25">
      <c r="A35" s="8" t="s">
        <v>28</v>
      </c>
      <c r="B35" s="9" t="s">
        <v>119</v>
      </c>
      <c r="C35" s="10">
        <v>0</v>
      </c>
    </row>
    <row r="36" spans="1:3" x14ac:dyDescent="0.25">
      <c r="A36" s="8" t="s">
        <v>29</v>
      </c>
      <c r="B36" s="9" t="s">
        <v>120</v>
      </c>
      <c r="C36" s="10">
        <f>SUM('Óvoda tervezés'!E72)</f>
        <v>10000</v>
      </c>
    </row>
    <row r="37" spans="1:3" x14ac:dyDescent="0.25">
      <c r="A37" s="280" t="s">
        <v>30</v>
      </c>
      <c r="B37" s="281"/>
      <c r="C37" s="12">
        <f>SUM(C22:C36)</f>
        <v>10162520</v>
      </c>
    </row>
    <row r="38" spans="1:3" x14ac:dyDescent="0.25">
      <c r="A38" s="8" t="s">
        <v>183</v>
      </c>
      <c r="B38" s="9" t="s">
        <v>184</v>
      </c>
      <c r="C38" s="10">
        <v>0</v>
      </c>
    </row>
    <row r="39" spans="1:3" x14ac:dyDescent="0.25">
      <c r="A39" s="8" t="s">
        <v>43</v>
      </c>
      <c r="B39" s="9" t="s">
        <v>130</v>
      </c>
      <c r="C39" s="10">
        <v>0</v>
      </c>
    </row>
    <row r="40" spans="1:3" s="1" customFormat="1" ht="19.899999999999999" customHeight="1" x14ac:dyDescent="0.25">
      <c r="A40" s="8" t="s">
        <v>44</v>
      </c>
      <c r="B40" s="9" t="s">
        <v>131</v>
      </c>
      <c r="C40" s="10">
        <f>SUM('Óvoda tervezés'!E88)</f>
        <v>0</v>
      </c>
    </row>
    <row r="41" spans="1:3" x14ac:dyDescent="0.25">
      <c r="A41" s="8" t="s">
        <v>45</v>
      </c>
      <c r="B41" s="9" t="s">
        <v>132</v>
      </c>
      <c r="C41" s="10">
        <f>SUM('Óvoda tervezés'!E89)</f>
        <v>0</v>
      </c>
    </row>
    <row r="42" spans="1:3" x14ac:dyDescent="0.25">
      <c r="A42" s="280" t="s">
        <v>46</v>
      </c>
      <c r="B42" s="281"/>
      <c r="C42" s="12">
        <f>SUM(C39:C41)</f>
        <v>0</v>
      </c>
    </row>
    <row r="43" spans="1:3" x14ac:dyDescent="0.25">
      <c r="A43" s="8" t="s">
        <v>47</v>
      </c>
      <c r="B43" s="9" t="s">
        <v>133</v>
      </c>
      <c r="C43" s="10"/>
    </row>
    <row r="44" spans="1:3" s="1" customFormat="1" ht="19.899999999999999" customHeight="1" x14ac:dyDescent="0.25">
      <c r="A44" s="8" t="s">
        <v>48</v>
      </c>
      <c r="B44" s="9" t="s">
        <v>134</v>
      </c>
      <c r="C44" s="10"/>
    </row>
    <row r="45" spans="1:3" x14ac:dyDescent="0.25">
      <c r="A45" s="8" t="s">
        <v>49</v>
      </c>
      <c r="B45" s="9" t="s">
        <v>135</v>
      </c>
      <c r="C45" s="10"/>
    </row>
    <row r="46" spans="1:3" s="1" customFormat="1" ht="19.899999999999999" customHeight="1" x14ac:dyDescent="0.25">
      <c r="A46" s="280" t="s">
        <v>50</v>
      </c>
      <c r="B46" s="281"/>
      <c r="C46" s="12">
        <v>0</v>
      </c>
    </row>
    <row r="47" spans="1:3" ht="16.5" thickBot="1" x14ac:dyDescent="0.3">
      <c r="A47" s="338" t="s">
        <v>56</v>
      </c>
      <c r="B47" s="339"/>
      <c r="C47" s="19">
        <f>SUM(C46,C42,C37,C21,C19)</f>
        <v>23959885</v>
      </c>
    </row>
    <row r="48" spans="1:3" ht="16.5" thickTop="1" x14ac:dyDescent="0.25">
      <c r="A48" s="266"/>
      <c r="B48" s="266"/>
      <c r="C48" s="267"/>
    </row>
    <row r="49" spans="1:3" s="29" customFormat="1" ht="20.25" x14ac:dyDescent="0.3">
      <c r="A49" s="2" t="s">
        <v>325</v>
      </c>
      <c r="B49" s="2"/>
      <c r="C49" s="30"/>
    </row>
    <row r="50" spans="1:3" s="29" customFormat="1" ht="20.25" x14ac:dyDescent="0.3">
      <c r="A50" s="2" t="s">
        <v>174</v>
      </c>
      <c r="B50" s="2"/>
      <c r="C50" s="30"/>
    </row>
    <row r="51" spans="1:3" s="4" customFormat="1" ht="50.25" customHeight="1" thickBot="1" x14ac:dyDescent="0.3">
      <c r="A51" s="359" t="s">
        <v>374</v>
      </c>
      <c r="B51" s="359"/>
      <c r="C51" s="359"/>
    </row>
    <row r="52" spans="1:3" ht="16.5" customHeight="1" thickTop="1" x14ac:dyDescent="0.25">
      <c r="A52" s="284" t="s">
        <v>2</v>
      </c>
      <c r="B52" s="355" t="s">
        <v>3</v>
      </c>
      <c r="C52" s="357" t="s">
        <v>4</v>
      </c>
    </row>
    <row r="53" spans="1:3" ht="25.5" customHeight="1" thickBot="1" x14ac:dyDescent="0.3">
      <c r="A53" s="285"/>
      <c r="B53" s="356"/>
      <c r="C53" s="358"/>
    </row>
    <row r="54" spans="1:3" ht="16.5" thickTop="1" x14ac:dyDescent="0.25">
      <c r="A54" s="20" t="s">
        <v>67</v>
      </c>
      <c r="B54" s="21" t="s">
        <v>139</v>
      </c>
      <c r="C54" s="22"/>
    </row>
    <row r="55" spans="1:3" x14ac:dyDescent="0.25">
      <c r="A55" s="8" t="s">
        <v>68</v>
      </c>
      <c r="B55" s="9" t="s">
        <v>140</v>
      </c>
      <c r="C55" s="10"/>
    </row>
    <row r="56" spans="1:3" x14ac:dyDescent="0.25">
      <c r="A56" s="8" t="s">
        <v>69</v>
      </c>
      <c r="B56" s="9" t="s">
        <v>141</v>
      </c>
      <c r="C56" s="10"/>
    </row>
    <row r="57" spans="1:3" x14ac:dyDescent="0.25">
      <c r="A57" s="8" t="s">
        <v>70</v>
      </c>
      <c r="B57" s="9" t="s">
        <v>142</v>
      </c>
      <c r="C57" s="10"/>
    </row>
    <row r="58" spans="1:3" s="1" customFormat="1" ht="19.899999999999999" customHeight="1" x14ac:dyDescent="0.25">
      <c r="A58" s="8" t="s">
        <v>71</v>
      </c>
      <c r="B58" s="9" t="s">
        <v>143</v>
      </c>
      <c r="C58" s="10"/>
    </row>
    <row r="59" spans="1:3" x14ac:dyDescent="0.25">
      <c r="A59" s="8" t="s">
        <v>72</v>
      </c>
      <c r="B59" s="9" t="s">
        <v>144</v>
      </c>
      <c r="C59" s="10">
        <f>SUM('Óvoda tervezés'!E106)</f>
        <v>0</v>
      </c>
    </row>
    <row r="60" spans="1:3" x14ac:dyDescent="0.25">
      <c r="A60" s="276" t="s">
        <v>73</v>
      </c>
      <c r="B60" s="277"/>
      <c r="C60" s="24">
        <f>SUM(C54:C59)</f>
        <v>0</v>
      </c>
    </row>
    <row r="61" spans="1:3" x14ac:dyDescent="0.25">
      <c r="A61" s="8" t="s">
        <v>81</v>
      </c>
      <c r="B61" s="9" t="s">
        <v>151</v>
      </c>
      <c r="C61" s="10"/>
    </row>
    <row r="62" spans="1:3" x14ac:dyDescent="0.25">
      <c r="A62" s="8" t="s">
        <v>82</v>
      </c>
      <c r="B62" s="9" t="s">
        <v>152</v>
      </c>
      <c r="C62" s="10"/>
    </row>
    <row r="63" spans="1:3" x14ac:dyDescent="0.25">
      <c r="A63" s="8" t="s">
        <v>83</v>
      </c>
      <c r="B63" s="9" t="s">
        <v>153</v>
      </c>
      <c r="C63" s="10"/>
    </row>
    <row r="64" spans="1:3" x14ac:dyDescent="0.25">
      <c r="A64" s="8" t="s">
        <v>84</v>
      </c>
      <c r="B64" s="9" t="s">
        <v>154</v>
      </c>
      <c r="C64" s="10">
        <f>SUM('Óvoda tervezés'!E122)</f>
        <v>150000</v>
      </c>
    </row>
    <row r="65" spans="1:3" x14ac:dyDescent="0.25">
      <c r="A65" s="8" t="s">
        <v>156</v>
      </c>
      <c r="B65" s="9" t="s">
        <v>155</v>
      </c>
      <c r="C65" s="10"/>
    </row>
    <row r="66" spans="1:3" s="1" customFormat="1" ht="19.899999999999999" customHeight="1" x14ac:dyDescent="0.25">
      <c r="A66" s="8" t="s">
        <v>85</v>
      </c>
      <c r="B66" s="9" t="s">
        <v>157</v>
      </c>
      <c r="C66" s="10"/>
    </row>
    <row r="67" spans="1:3" s="1" customFormat="1" ht="19.899999999999999" customHeight="1" x14ac:dyDescent="0.25">
      <c r="A67" s="8" t="s">
        <v>194</v>
      </c>
      <c r="B67" s="9" t="s">
        <v>195</v>
      </c>
      <c r="C67" s="10"/>
    </row>
    <row r="68" spans="1:3" x14ac:dyDescent="0.25">
      <c r="A68" s="8" t="s">
        <v>86</v>
      </c>
      <c r="B68" s="9" t="s">
        <v>158</v>
      </c>
      <c r="C68" s="10">
        <f>SUM('Óvoda tervezés'!E126)</f>
        <v>20000</v>
      </c>
    </row>
    <row r="69" spans="1:3" s="1" customFormat="1" ht="19.899999999999999" customHeight="1" x14ac:dyDescent="0.25">
      <c r="A69" s="276" t="s">
        <v>87</v>
      </c>
      <c r="B69" s="277"/>
      <c r="C69" s="24">
        <f>SUM(C61:C68)</f>
        <v>170000</v>
      </c>
    </row>
    <row r="70" spans="1:3" s="1" customFormat="1" ht="15.6" customHeight="1" x14ac:dyDescent="0.25">
      <c r="A70" s="36" t="s">
        <v>92</v>
      </c>
      <c r="B70" s="37" t="s">
        <v>161</v>
      </c>
      <c r="C70" s="25">
        <f>SUM('Óvoda tervezés'!E134)</f>
        <v>0</v>
      </c>
    </row>
    <row r="71" spans="1:3" s="1" customFormat="1" ht="15.6" customHeight="1" x14ac:dyDescent="0.25">
      <c r="A71" s="36" t="s">
        <v>93</v>
      </c>
      <c r="B71" s="37" t="s">
        <v>179</v>
      </c>
      <c r="C71" s="10"/>
    </row>
    <row r="72" spans="1:3" s="1" customFormat="1" ht="15.6" customHeight="1" x14ac:dyDescent="0.25">
      <c r="A72" s="8" t="s">
        <v>167</v>
      </c>
      <c r="B72" s="9" t="s">
        <v>173</v>
      </c>
      <c r="C72" s="10">
        <f>SUM('Óvoda tervezés'!E136)</f>
        <v>41031260</v>
      </c>
    </row>
    <row r="73" spans="1:3" ht="16.5" thickBot="1" x14ac:dyDescent="0.3">
      <c r="A73" s="276" t="s">
        <v>94</v>
      </c>
      <c r="B73" s="277"/>
      <c r="C73" s="72">
        <f>SUM(C70:C72)</f>
        <v>41031260</v>
      </c>
    </row>
    <row r="74" spans="1:3" ht="17.25" thickTop="1" thickBot="1" x14ac:dyDescent="0.3">
      <c r="A74" s="291" t="s">
        <v>95</v>
      </c>
      <c r="B74" s="337"/>
      <c r="C74" s="27">
        <f>SUM(C60)+C69+C73</f>
        <v>41201260</v>
      </c>
    </row>
    <row r="75" spans="1:3" ht="16.5" thickTop="1" x14ac:dyDescent="0.25"/>
  </sheetData>
  <mergeCells count="18">
    <mergeCell ref="A73:B73"/>
    <mergeCell ref="A74:B74"/>
    <mergeCell ref="A47:B47"/>
    <mergeCell ref="A60:B60"/>
    <mergeCell ref="A69:B69"/>
    <mergeCell ref="A51:C51"/>
    <mergeCell ref="A52:A53"/>
    <mergeCell ref="B52:B53"/>
    <mergeCell ref="C52:C53"/>
    <mergeCell ref="A4:A5"/>
    <mergeCell ref="B4:B5"/>
    <mergeCell ref="C4:C5"/>
    <mergeCell ref="A3:C3"/>
    <mergeCell ref="A46:B46"/>
    <mergeCell ref="A21:B21"/>
    <mergeCell ref="A37:B37"/>
    <mergeCell ref="A42:B42"/>
    <mergeCell ref="A19:B19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68FB-CA3F-4A46-9EAA-98EFF3392387}">
  <dimension ref="A1:C74"/>
  <sheetViews>
    <sheetView workbookViewId="0">
      <selection activeCell="H51" sqref="H51"/>
    </sheetView>
  </sheetViews>
  <sheetFormatPr defaultColWidth="8.85546875" defaultRowHeight="15.75" x14ac:dyDescent="0.25"/>
  <cols>
    <col min="1" max="1" width="18.28515625" style="2" customWidth="1"/>
    <col min="2" max="2" width="32.140625" style="2" customWidth="1"/>
    <col min="3" max="3" width="31" style="3" customWidth="1"/>
    <col min="4" max="16384" width="8.85546875" style="2"/>
  </cols>
  <sheetData>
    <row r="1" spans="1:3" s="29" customFormat="1" ht="20.25" x14ac:dyDescent="0.3">
      <c r="A1" s="29" t="s">
        <v>375</v>
      </c>
      <c r="C1" s="30"/>
    </row>
    <row r="2" spans="1:3" s="29" customFormat="1" ht="20.25" x14ac:dyDescent="0.3">
      <c r="A2" s="29" t="s">
        <v>376</v>
      </c>
      <c r="C2" s="30"/>
    </row>
    <row r="3" spans="1:3" s="4" customFormat="1" ht="57" customHeight="1" thickBot="1" x14ac:dyDescent="0.3">
      <c r="A3" s="359" t="s">
        <v>373</v>
      </c>
      <c r="B3" s="359"/>
      <c r="C3" s="359"/>
    </row>
    <row r="4" spans="1:3" ht="16.5" customHeight="1" thickTop="1" x14ac:dyDescent="0.25">
      <c r="A4" s="284" t="s">
        <v>2</v>
      </c>
      <c r="B4" s="355" t="s">
        <v>3</v>
      </c>
      <c r="C4" s="357" t="s">
        <v>4</v>
      </c>
    </row>
    <row r="5" spans="1:3" ht="16.5" thickBot="1" x14ac:dyDescent="0.3">
      <c r="A5" s="285"/>
      <c r="B5" s="356"/>
      <c r="C5" s="358"/>
    </row>
    <row r="6" spans="1:3" ht="16.5" thickTop="1" x14ac:dyDescent="0.25">
      <c r="A6" s="5" t="s">
        <v>5</v>
      </c>
      <c r="B6" s="6" t="s">
        <v>96</v>
      </c>
      <c r="C6" s="7">
        <f>SUM('Bölcsöde terv'!E7)</f>
        <v>11605891</v>
      </c>
    </row>
    <row r="7" spans="1:3" x14ac:dyDescent="0.25">
      <c r="A7" s="5" t="s">
        <v>164</v>
      </c>
      <c r="B7" s="6" t="s">
        <v>165</v>
      </c>
      <c r="C7" s="7">
        <f>SUM('Bölcsöde terv'!E14)</f>
        <v>75188</v>
      </c>
    </row>
    <row r="8" spans="1:3" x14ac:dyDescent="0.25">
      <c r="A8" s="5" t="s">
        <v>175</v>
      </c>
      <c r="B8" s="6" t="s">
        <v>176</v>
      </c>
      <c r="C8" s="7">
        <f>SUM('Óvoda tervezés'!E19)</f>
        <v>0</v>
      </c>
    </row>
    <row r="9" spans="1:3" x14ac:dyDescent="0.25">
      <c r="A9" s="5" t="s">
        <v>177</v>
      </c>
      <c r="B9" s="6" t="s">
        <v>178</v>
      </c>
      <c r="C9" s="7">
        <f>SUM('Óvoda tervezés'!E20)</f>
        <v>0</v>
      </c>
    </row>
    <row r="10" spans="1:3" x14ac:dyDescent="0.25">
      <c r="A10" s="8" t="s">
        <v>6</v>
      </c>
      <c r="B10" s="9" t="s">
        <v>97</v>
      </c>
      <c r="C10" s="10">
        <f>SUM('Óvoda tervezés'!E21)</f>
        <v>0</v>
      </c>
    </row>
    <row r="11" spans="1:3" x14ac:dyDescent="0.25">
      <c r="A11" s="8" t="s">
        <v>7</v>
      </c>
      <c r="B11" s="9" t="s">
        <v>98</v>
      </c>
      <c r="C11" s="10">
        <f>SUM('Bölcsöde terv'!E15)</f>
        <v>1000000</v>
      </c>
    </row>
    <row r="12" spans="1:3" x14ac:dyDescent="0.25">
      <c r="A12" s="8" t="s">
        <v>8</v>
      </c>
      <c r="B12" s="9" t="s">
        <v>99</v>
      </c>
      <c r="C12" s="10">
        <v>0</v>
      </c>
    </row>
    <row r="13" spans="1:3" x14ac:dyDescent="0.25">
      <c r="A13" s="8" t="s">
        <v>166</v>
      </c>
      <c r="B13" s="9" t="s">
        <v>172</v>
      </c>
      <c r="C13" s="10">
        <v>0</v>
      </c>
    </row>
    <row r="14" spans="1:3" x14ac:dyDescent="0.25">
      <c r="A14" s="8" t="s">
        <v>9</v>
      </c>
      <c r="B14" s="9" t="s">
        <v>100</v>
      </c>
      <c r="C14" s="10">
        <f>SUM('Óvoda tervezés'!E27)</f>
        <v>0</v>
      </c>
    </row>
    <row r="15" spans="1:3" x14ac:dyDescent="0.25">
      <c r="A15" s="8" t="s">
        <v>10</v>
      </c>
      <c r="B15" s="9" t="s">
        <v>101</v>
      </c>
      <c r="C15" s="10">
        <v>0</v>
      </c>
    </row>
    <row r="16" spans="1:3" x14ac:dyDescent="0.25">
      <c r="A16" s="8" t="s">
        <v>11</v>
      </c>
      <c r="B16" s="9" t="s">
        <v>102</v>
      </c>
      <c r="C16" s="10">
        <v>0</v>
      </c>
    </row>
    <row r="17" spans="1:3" s="1" customFormat="1" ht="19.899999999999999" customHeight="1" x14ac:dyDescent="0.25">
      <c r="A17" s="8" t="s">
        <v>12</v>
      </c>
      <c r="B17" s="9" t="s">
        <v>103</v>
      </c>
      <c r="C17" s="10">
        <f>SUM('Bölcsöde terv'!E17)</f>
        <v>195000</v>
      </c>
    </row>
    <row r="18" spans="1:3" s="18" customFormat="1" x14ac:dyDescent="0.25">
      <c r="A18" s="8" t="s">
        <v>13</v>
      </c>
      <c r="B18" s="9" t="s">
        <v>104</v>
      </c>
      <c r="C18" s="10">
        <v>0</v>
      </c>
    </row>
    <row r="19" spans="1:3" s="1" customFormat="1" ht="19.899999999999999" customHeight="1" x14ac:dyDescent="0.25">
      <c r="A19" s="280" t="s">
        <v>14</v>
      </c>
      <c r="B19" s="281"/>
      <c r="C19" s="12">
        <f>SUM(C6:C18)</f>
        <v>12876079</v>
      </c>
    </row>
    <row r="20" spans="1:3" x14ac:dyDescent="0.25">
      <c r="A20" s="15" t="s">
        <v>105</v>
      </c>
      <c r="B20" s="16" t="s">
        <v>106</v>
      </c>
      <c r="C20" s="17">
        <f>SUM('Bölcsöde terv'!E19)</f>
        <v>2657042</v>
      </c>
    </row>
    <row r="21" spans="1:3" x14ac:dyDescent="0.25">
      <c r="A21" s="280" t="s">
        <v>15</v>
      </c>
      <c r="B21" s="281"/>
      <c r="C21" s="12">
        <f>SUM(C20)</f>
        <v>2657042</v>
      </c>
    </row>
    <row r="22" spans="1:3" x14ac:dyDescent="0.25">
      <c r="A22" s="8" t="s">
        <v>16</v>
      </c>
      <c r="B22" s="9" t="s">
        <v>107</v>
      </c>
      <c r="C22" s="10">
        <f>SUM('Bölcsöde terv'!E24)</f>
        <v>0</v>
      </c>
    </row>
    <row r="23" spans="1:3" x14ac:dyDescent="0.25">
      <c r="A23" s="8" t="s">
        <v>17</v>
      </c>
      <c r="B23" s="9" t="s">
        <v>108</v>
      </c>
      <c r="C23" s="10">
        <f>SUM('Bölcsöde terv'!E25)</f>
        <v>575000</v>
      </c>
    </row>
    <row r="24" spans="1:3" x14ac:dyDescent="0.25">
      <c r="A24" s="8" t="s">
        <v>18</v>
      </c>
      <c r="B24" s="9" t="s">
        <v>109</v>
      </c>
      <c r="C24" s="10">
        <f>SUM('Bölcsöde terv'!E30)</f>
        <v>90000</v>
      </c>
    </row>
    <row r="25" spans="1:3" x14ac:dyDescent="0.25">
      <c r="A25" s="8" t="s">
        <v>19</v>
      </c>
      <c r="B25" s="9" t="s">
        <v>110</v>
      </c>
      <c r="C25" s="10">
        <f>SUM('Bölcsöde terv'!E31)</f>
        <v>90000</v>
      </c>
    </row>
    <row r="26" spans="1:3" x14ac:dyDescent="0.25">
      <c r="A26" s="8" t="s">
        <v>20</v>
      </c>
      <c r="B26" s="9" t="s">
        <v>111</v>
      </c>
      <c r="C26" s="10">
        <f>SUM('Bölcsöde terv'!E32)</f>
        <v>100000</v>
      </c>
    </row>
    <row r="27" spans="1:3" x14ac:dyDescent="0.25">
      <c r="A27" s="8" t="s">
        <v>21</v>
      </c>
      <c r="B27" s="9" t="s">
        <v>112</v>
      </c>
      <c r="C27" s="10">
        <f>SUM('Bölcsöde terv'!E36)</f>
        <v>1920000</v>
      </c>
    </row>
    <row r="28" spans="1:3" x14ac:dyDescent="0.25">
      <c r="A28" s="8" t="s">
        <v>22</v>
      </c>
      <c r="B28" s="9" t="s">
        <v>113</v>
      </c>
      <c r="C28" s="10">
        <v>0</v>
      </c>
    </row>
    <row r="29" spans="1:3" x14ac:dyDescent="0.25">
      <c r="A29" s="8" t="s">
        <v>23</v>
      </c>
      <c r="B29" s="9" t="s">
        <v>114</v>
      </c>
      <c r="C29" s="10">
        <v>0</v>
      </c>
    </row>
    <row r="30" spans="1:3" x14ac:dyDescent="0.25">
      <c r="A30" s="8" t="s">
        <v>24</v>
      </c>
      <c r="B30" s="9" t="s">
        <v>115</v>
      </c>
      <c r="C30" s="10">
        <v>0</v>
      </c>
    </row>
    <row r="31" spans="1:3" x14ac:dyDescent="0.25">
      <c r="A31" s="8" t="s">
        <v>25</v>
      </c>
      <c r="B31" s="9" t="s">
        <v>116</v>
      </c>
      <c r="C31" s="10">
        <f>SUM('Bölcsöde terv'!E42)</f>
        <v>536000</v>
      </c>
    </row>
    <row r="32" spans="1:3" x14ac:dyDescent="0.25">
      <c r="A32" s="8" t="s">
        <v>26</v>
      </c>
      <c r="B32" s="9" t="s">
        <v>117</v>
      </c>
      <c r="C32" s="10">
        <f>SUM('Bölcsöde terv'!E48)</f>
        <v>100000</v>
      </c>
    </row>
    <row r="33" spans="1:3" x14ac:dyDescent="0.25">
      <c r="A33" s="8" t="s">
        <v>27</v>
      </c>
      <c r="B33" s="9" t="s">
        <v>118</v>
      </c>
      <c r="C33" s="10">
        <f>SUM('Bölcsöde terv'!E49)</f>
        <v>800000</v>
      </c>
    </row>
    <row r="34" spans="1:3" x14ac:dyDescent="0.25">
      <c r="A34" s="8" t="s">
        <v>168</v>
      </c>
      <c r="B34" s="9" t="s">
        <v>169</v>
      </c>
      <c r="C34" s="10">
        <v>0</v>
      </c>
    </row>
    <row r="35" spans="1:3" s="1" customFormat="1" ht="19.899999999999999" customHeight="1" x14ac:dyDescent="0.25">
      <c r="A35" s="8" t="s">
        <v>28</v>
      </c>
      <c r="B35" s="9" t="s">
        <v>119</v>
      </c>
      <c r="C35" s="10">
        <v>0</v>
      </c>
    </row>
    <row r="36" spans="1:3" x14ac:dyDescent="0.25">
      <c r="A36" s="8" t="s">
        <v>29</v>
      </c>
      <c r="B36" s="9" t="s">
        <v>120</v>
      </c>
      <c r="C36" s="10">
        <f>SUM('Bölcsöde terv'!E52)</f>
        <v>10000</v>
      </c>
    </row>
    <row r="37" spans="1:3" x14ac:dyDescent="0.25">
      <c r="A37" s="280" t="s">
        <v>30</v>
      </c>
      <c r="B37" s="281"/>
      <c r="C37" s="12">
        <f>SUM(C22:C36)</f>
        <v>4221000</v>
      </c>
    </row>
    <row r="38" spans="1:3" x14ac:dyDescent="0.25">
      <c r="A38" s="8" t="s">
        <v>183</v>
      </c>
      <c r="B38" s="9" t="s">
        <v>184</v>
      </c>
      <c r="C38" s="10">
        <v>0</v>
      </c>
    </row>
    <row r="39" spans="1:3" x14ac:dyDescent="0.25">
      <c r="A39" s="8" t="s">
        <v>43</v>
      </c>
      <c r="B39" s="9" t="s">
        <v>130</v>
      </c>
      <c r="C39" s="10">
        <v>0</v>
      </c>
    </row>
    <row r="40" spans="1:3" s="1" customFormat="1" ht="19.899999999999999" customHeight="1" x14ac:dyDescent="0.25">
      <c r="A40" s="8" t="s">
        <v>44</v>
      </c>
      <c r="B40" s="9" t="s">
        <v>131</v>
      </c>
      <c r="C40" s="10">
        <f>SUM('Óvoda tervezés'!E88)</f>
        <v>0</v>
      </c>
    </row>
    <row r="41" spans="1:3" x14ac:dyDescent="0.25">
      <c r="A41" s="8" t="s">
        <v>45</v>
      </c>
      <c r="B41" s="9" t="s">
        <v>132</v>
      </c>
      <c r="C41" s="10">
        <f>SUM('Óvoda tervezés'!E89)</f>
        <v>0</v>
      </c>
    </row>
    <row r="42" spans="1:3" x14ac:dyDescent="0.25">
      <c r="A42" s="280" t="s">
        <v>46</v>
      </c>
      <c r="B42" s="281"/>
      <c r="C42" s="12">
        <f>SUM(C39:C41)</f>
        <v>0</v>
      </c>
    </row>
    <row r="43" spans="1:3" x14ac:dyDescent="0.25">
      <c r="A43" s="8" t="s">
        <v>47</v>
      </c>
      <c r="B43" s="9" t="s">
        <v>133</v>
      </c>
      <c r="C43" s="10"/>
    </row>
    <row r="44" spans="1:3" s="1" customFormat="1" ht="19.899999999999999" customHeight="1" x14ac:dyDescent="0.25">
      <c r="A44" s="8" t="s">
        <v>48</v>
      </c>
      <c r="B44" s="9" t="s">
        <v>134</v>
      </c>
      <c r="C44" s="10"/>
    </row>
    <row r="45" spans="1:3" x14ac:dyDescent="0.25">
      <c r="A45" s="8" t="s">
        <v>49</v>
      </c>
      <c r="B45" s="9" t="s">
        <v>135</v>
      </c>
      <c r="C45" s="10"/>
    </row>
    <row r="46" spans="1:3" s="1" customFormat="1" ht="19.899999999999999" customHeight="1" x14ac:dyDescent="0.25">
      <c r="A46" s="280" t="s">
        <v>50</v>
      </c>
      <c r="B46" s="281"/>
      <c r="C46" s="12">
        <v>0</v>
      </c>
    </row>
    <row r="47" spans="1:3" ht="16.5" thickBot="1" x14ac:dyDescent="0.3">
      <c r="A47" s="338" t="s">
        <v>56</v>
      </c>
      <c r="B47" s="339"/>
      <c r="C47" s="19">
        <f>SUM(C46,C42,C37,C21,C19)</f>
        <v>19754121</v>
      </c>
    </row>
    <row r="48" spans="1:3" ht="16.5" thickTop="1" x14ac:dyDescent="0.25">
      <c r="A48" s="266"/>
      <c r="B48" s="266"/>
      <c r="C48" s="267"/>
    </row>
    <row r="49" spans="1:3" s="29" customFormat="1" ht="20.25" x14ac:dyDescent="0.3">
      <c r="A49" s="29" t="s">
        <v>375</v>
      </c>
      <c r="C49" s="30"/>
    </row>
    <row r="50" spans="1:3" s="29" customFormat="1" ht="20.25" x14ac:dyDescent="0.3">
      <c r="A50" s="29" t="s">
        <v>376</v>
      </c>
      <c r="C50" s="30"/>
    </row>
    <row r="51" spans="1:3" s="4" customFormat="1" ht="57" customHeight="1" thickBot="1" x14ac:dyDescent="0.3">
      <c r="A51" s="359" t="s">
        <v>374</v>
      </c>
      <c r="B51" s="359"/>
      <c r="C51" s="359"/>
    </row>
    <row r="52" spans="1:3" ht="16.5" customHeight="1" thickTop="1" x14ac:dyDescent="0.25">
      <c r="A52" s="284" t="s">
        <v>2</v>
      </c>
      <c r="B52" s="355" t="s">
        <v>3</v>
      </c>
      <c r="C52" s="357" t="s">
        <v>4</v>
      </c>
    </row>
    <row r="53" spans="1:3" ht="16.5" thickBot="1" x14ac:dyDescent="0.3">
      <c r="A53" s="285"/>
      <c r="B53" s="356"/>
      <c r="C53" s="358"/>
    </row>
    <row r="54" spans="1:3" ht="16.5" thickTop="1" x14ac:dyDescent="0.25">
      <c r="A54" s="8" t="s">
        <v>81</v>
      </c>
      <c r="B54" s="9" t="s">
        <v>151</v>
      </c>
      <c r="C54" s="10"/>
    </row>
    <row r="55" spans="1:3" x14ac:dyDescent="0.25">
      <c r="A55" s="8" t="s">
        <v>82</v>
      </c>
      <c r="B55" s="9" t="s">
        <v>152</v>
      </c>
      <c r="C55" s="10"/>
    </row>
    <row r="56" spans="1:3" x14ac:dyDescent="0.25">
      <c r="A56" s="8" t="s">
        <v>83</v>
      </c>
      <c r="B56" s="9" t="s">
        <v>153</v>
      </c>
      <c r="C56" s="10"/>
    </row>
    <row r="57" spans="1:3" x14ac:dyDescent="0.25">
      <c r="A57" s="8" t="s">
        <v>84</v>
      </c>
      <c r="B57" s="9" t="s">
        <v>154</v>
      </c>
      <c r="C57" s="10">
        <f>SUM('Bölcsöde terv'!E55)</f>
        <v>1000000</v>
      </c>
    </row>
    <row r="58" spans="1:3" x14ac:dyDescent="0.25">
      <c r="A58" s="8" t="s">
        <v>156</v>
      </c>
      <c r="B58" s="9" t="s">
        <v>155</v>
      </c>
      <c r="C58" s="10">
        <f>SUM('Bölcsöde terv'!E56)</f>
        <v>270000</v>
      </c>
    </row>
    <row r="59" spans="1:3" s="1" customFormat="1" ht="19.899999999999999" customHeight="1" x14ac:dyDescent="0.25">
      <c r="A59" s="8" t="s">
        <v>85</v>
      </c>
      <c r="B59" s="9" t="s">
        <v>157</v>
      </c>
      <c r="C59" s="10"/>
    </row>
    <row r="60" spans="1:3" s="1" customFormat="1" ht="19.899999999999999" customHeight="1" x14ac:dyDescent="0.25">
      <c r="A60" s="8" t="s">
        <v>194</v>
      </c>
      <c r="B60" s="9" t="s">
        <v>195</v>
      </c>
      <c r="C60" s="10"/>
    </row>
    <row r="61" spans="1:3" x14ac:dyDescent="0.25">
      <c r="A61" s="8" t="s">
        <v>86</v>
      </c>
      <c r="B61" s="9" t="s">
        <v>158</v>
      </c>
      <c r="C61" s="10">
        <f>SUM('Óvoda tervezés'!E126)</f>
        <v>20000</v>
      </c>
    </row>
    <row r="62" spans="1:3" s="1" customFormat="1" ht="19.899999999999999" customHeight="1" x14ac:dyDescent="0.25">
      <c r="A62" s="276" t="s">
        <v>87</v>
      </c>
      <c r="B62" s="277"/>
      <c r="C62" s="24">
        <f>SUM(C54:C61)</f>
        <v>1290000</v>
      </c>
    </row>
    <row r="63" spans="1:3" x14ac:dyDescent="0.25">
      <c r="A63" s="8" t="s">
        <v>188</v>
      </c>
      <c r="B63" s="9" t="s">
        <v>189</v>
      </c>
      <c r="C63" s="10"/>
    </row>
    <row r="64" spans="1:3" s="1" customFormat="1" ht="19.899999999999999" customHeight="1" x14ac:dyDescent="0.25">
      <c r="A64" s="276" t="s">
        <v>193</v>
      </c>
      <c r="B64" s="277"/>
      <c r="C64" s="24">
        <f>SUM(C63)</f>
        <v>0</v>
      </c>
    </row>
    <row r="65" spans="1:3" x14ac:dyDescent="0.25">
      <c r="A65" s="8" t="s">
        <v>88</v>
      </c>
      <c r="B65" s="9" t="s">
        <v>159</v>
      </c>
      <c r="C65" s="10"/>
    </row>
    <row r="66" spans="1:3" s="1" customFormat="1" ht="19.899999999999999" customHeight="1" x14ac:dyDescent="0.25">
      <c r="A66" s="276" t="s">
        <v>89</v>
      </c>
      <c r="B66" s="277"/>
      <c r="C66" s="24">
        <f>SUM(C65)</f>
        <v>0</v>
      </c>
    </row>
    <row r="67" spans="1:3" s="26" customFormat="1" x14ac:dyDescent="0.25">
      <c r="A67" s="8" t="s">
        <v>90</v>
      </c>
      <c r="B67" s="9" t="s">
        <v>160</v>
      </c>
      <c r="C67" s="10"/>
    </row>
    <row r="68" spans="1:3" x14ac:dyDescent="0.25">
      <c r="A68" s="276" t="s">
        <v>91</v>
      </c>
      <c r="B68" s="277"/>
      <c r="C68" s="24">
        <f>SUM(C67)</f>
        <v>0</v>
      </c>
    </row>
    <row r="69" spans="1:3" s="1" customFormat="1" ht="15.6" customHeight="1" x14ac:dyDescent="0.25">
      <c r="A69" s="36" t="s">
        <v>92</v>
      </c>
      <c r="B69" s="37" t="s">
        <v>161</v>
      </c>
      <c r="C69" s="25">
        <f>SUM('Bölcsöde terv'!E59)</f>
        <v>150031</v>
      </c>
    </row>
    <row r="70" spans="1:3" s="1" customFormat="1" ht="15.6" customHeight="1" x14ac:dyDescent="0.25">
      <c r="A70" s="36" t="s">
        <v>93</v>
      </c>
      <c r="B70" s="37" t="s">
        <v>179</v>
      </c>
      <c r="C70" s="10"/>
    </row>
    <row r="71" spans="1:3" s="1" customFormat="1" ht="15.6" customHeight="1" x14ac:dyDescent="0.25">
      <c r="A71" s="8" t="s">
        <v>167</v>
      </c>
      <c r="B71" s="9" t="s">
        <v>173</v>
      </c>
      <c r="C71" s="10">
        <f>SUM('Bölcsöde terv'!E61)</f>
        <v>18314090</v>
      </c>
    </row>
    <row r="72" spans="1:3" ht="16.5" thickBot="1" x14ac:dyDescent="0.3">
      <c r="A72" s="276" t="s">
        <v>94</v>
      </c>
      <c r="B72" s="277"/>
      <c r="C72" s="72">
        <f>SUM(C69:C71)</f>
        <v>18464121</v>
      </c>
    </row>
    <row r="73" spans="1:3" ht="17.25" thickTop="1" thickBot="1" x14ac:dyDescent="0.3">
      <c r="A73" s="291" t="s">
        <v>95</v>
      </c>
      <c r="B73" s="337"/>
      <c r="C73" s="27">
        <f>SUM(C62+C64+C66+C68+C72)</f>
        <v>19754121</v>
      </c>
    </row>
    <row r="74" spans="1:3" ht="16.5" thickTop="1" x14ac:dyDescent="0.25"/>
  </sheetData>
  <mergeCells count="20">
    <mergeCell ref="A64:B64"/>
    <mergeCell ref="A66:B66"/>
    <mergeCell ref="A68:B68"/>
    <mergeCell ref="A72:B72"/>
    <mergeCell ref="A73:B73"/>
    <mergeCell ref="A62:B62"/>
    <mergeCell ref="A37:B37"/>
    <mergeCell ref="A42:B42"/>
    <mergeCell ref="A46:B46"/>
    <mergeCell ref="A47:B47"/>
    <mergeCell ref="A51:C51"/>
    <mergeCell ref="A52:A53"/>
    <mergeCell ref="B52:B53"/>
    <mergeCell ref="C52:C53"/>
    <mergeCell ref="A21:B21"/>
    <mergeCell ref="A3:C3"/>
    <mergeCell ref="A4:A5"/>
    <mergeCell ref="B4:B5"/>
    <mergeCell ref="C4:C5"/>
    <mergeCell ref="A19:B19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5"/>
  <sheetViews>
    <sheetView topLeftCell="A46" workbookViewId="0">
      <selection activeCell="G65" sqref="G65"/>
    </sheetView>
  </sheetViews>
  <sheetFormatPr defaultRowHeight="12.75" x14ac:dyDescent="0.2"/>
  <cols>
    <col min="1" max="1" width="8.42578125" style="44" customWidth="1"/>
    <col min="2" max="2" width="21.42578125" style="44" customWidth="1"/>
    <col min="3" max="7" width="13.28515625" style="45" customWidth="1"/>
    <col min="8" max="16384" width="9.140625" style="81"/>
  </cols>
  <sheetData>
    <row r="1" spans="1:7" x14ac:dyDescent="0.2">
      <c r="E1" s="361" t="s">
        <v>285</v>
      </c>
      <c r="F1" s="361"/>
      <c r="G1" s="361"/>
    </row>
    <row r="3" spans="1:7" ht="30.75" customHeight="1" x14ac:dyDescent="0.2">
      <c r="A3" s="362" t="s">
        <v>364</v>
      </c>
      <c r="B3" s="362"/>
      <c r="C3" s="362"/>
      <c r="D3" s="362"/>
      <c r="E3" s="362"/>
      <c r="F3" s="362"/>
      <c r="G3" s="362"/>
    </row>
    <row r="4" spans="1:7" ht="35.25" customHeight="1" thickBot="1" x14ac:dyDescent="0.25">
      <c r="A4" s="360" t="s">
        <v>284</v>
      </c>
      <c r="B4" s="360"/>
      <c r="C4" s="360"/>
      <c r="D4" s="360"/>
      <c r="E4" s="360"/>
      <c r="F4" s="360"/>
      <c r="G4" s="360"/>
    </row>
    <row r="5" spans="1:7" ht="13.5" thickTop="1" x14ac:dyDescent="0.2">
      <c r="A5" s="311" t="s">
        <v>2</v>
      </c>
      <c r="B5" s="325" t="s">
        <v>3</v>
      </c>
      <c r="C5" s="320" t="s">
        <v>280</v>
      </c>
      <c r="D5" s="320" t="s">
        <v>281</v>
      </c>
      <c r="E5" s="320" t="s">
        <v>282</v>
      </c>
      <c r="F5" s="211" t="s">
        <v>272</v>
      </c>
      <c r="G5" s="320" t="s">
        <v>182</v>
      </c>
    </row>
    <row r="6" spans="1:7" ht="3" customHeight="1" thickBot="1" x14ac:dyDescent="0.25">
      <c r="A6" s="312"/>
      <c r="B6" s="326"/>
      <c r="C6" s="321"/>
      <c r="D6" s="321"/>
      <c r="E6" s="321"/>
      <c r="F6" s="212"/>
      <c r="G6" s="321"/>
    </row>
    <row r="7" spans="1:7" ht="12" customHeight="1" thickTop="1" x14ac:dyDescent="0.2">
      <c r="A7" s="57" t="s">
        <v>5</v>
      </c>
      <c r="B7" s="75" t="s">
        <v>96</v>
      </c>
      <c r="C7" s="54">
        <f>SUM(Önkorm.2018!C7)</f>
        <v>16883983</v>
      </c>
      <c r="D7" s="54">
        <f>SUM(KözHiv.2018!E6)</f>
        <v>29471600</v>
      </c>
      <c r="E7" s="54">
        <f>SUM(Óvoda2018!C6)</f>
        <v>12063024</v>
      </c>
      <c r="F7" s="54">
        <f>SUM(Bölcsőde!C6)</f>
        <v>11605891</v>
      </c>
      <c r="G7" s="54">
        <f>SUM(C7:E7)</f>
        <v>58418607</v>
      </c>
    </row>
    <row r="8" spans="1:7" ht="12" customHeight="1" x14ac:dyDescent="0.2">
      <c r="A8" s="57" t="s">
        <v>164</v>
      </c>
      <c r="B8" s="75" t="s">
        <v>165</v>
      </c>
      <c r="C8" s="54">
        <f>SUM(Önkorm.2018!C8)</f>
        <v>0</v>
      </c>
      <c r="D8" s="54">
        <f>SUM(KözHiv.2018!E7)</f>
        <v>187970</v>
      </c>
      <c r="E8" s="54">
        <f>SUM(Óvoda2018!C7)</f>
        <v>0</v>
      </c>
      <c r="F8" s="54">
        <f>SUM(Bölcsőde!C7)</f>
        <v>75188</v>
      </c>
      <c r="G8" s="54">
        <f t="shared" ref="G8:G82" si="0">SUM(C8:E8)</f>
        <v>187970</v>
      </c>
    </row>
    <row r="9" spans="1:7" ht="12" customHeight="1" x14ac:dyDescent="0.2">
      <c r="A9" s="57" t="s">
        <v>175</v>
      </c>
      <c r="B9" s="75" t="s">
        <v>176</v>
      </c>
      <c r="C9" s="54">
        <f>SUM(Önkorm.2018!C9)</f>
        <v>0</v>
      </c>
      <c r="D9" s="54">
        <f>SUM(KözHiv.2018!E8)</f>
        <v>0</v>
      </c>
      <c r="E9" s="54">
        <f>SUM(Óvoda2018!C8)</f>
        <v>0</v>
      </c>
      <c r="F9" s="54">
        <f>SUM(Bölcsőde!C8)</f>
        <v>0</v>
      </c>
      <c r="G9" s="54">
        <f t="shared" si="0"/>
        <v>0</v>
      </c>
    </row>
    <row r="10" spans="1:7" ht="12" customHeight="1" x14ac:dyDescent="0.2">
      <c r="A10" s="57" t="s">
        <v>177</v>
      </c>
      <c r="B10" s="75" t="s">
        <v>178</v>
      </c>
      <c r="C10" s="54">
        <f>SUM(Önkorm.2018!C10)</f>
        <v>0</v>
      </c>
      <c r="D10" s="54">
        <f>SUM(KözHiv.2018!E9)</f>
        <v>0</v>
      </c>
      <c r="E10" s="54">
        <f>SUM(Óvoda2018!C9)</f>
        <v>0</v>
      </c>
      <c r="F10" s="54">
        <f>SUM(Bölcsőde!C9)</f>
        <v>0</v>
      </c>
      <c r="G10" s="54">
        <f t="shared" si="0"/>
        <v>0</v>
      </c>
    </row>
    <row r="11" spans="1:7" ht="12" customHeight="1" x14ac:dyDescent="0.2">
      <c r="A11" s="59" t="s">
        <v>6</v>
      </c>
      <c r="B11" s="76" t="s">
        <v>97</v>
      </c>
      <c r="C11" s="54">
        <f>SUM(Önkorm.2018!C11)</f>
        <v>0</v>
      </c>
      <c r="D11" s="54">
        <f>SUM(KözHiv.2018!E10)</f>
        <v>2150000</v>
      </c>
      <c r="E11" s="54">
        <f>SUM(Óvoda2018!C10)</f>
        <v>0</v>
      </c>
      <c r="F11" s="54">
        <f>SUM(Bölcsőde!C10)</f>
        <v>0</v>
      </c>
      <c r="G11" s="54">
        <f t="shared" si="0"/>
        <v>2150000</v>
      </c>
    </row>
    <row r="12" spans="1:7" ht="12" customHeight="1" x14ac:dyDescent="0.2">
      <c r="A12" s="59" t="s">
        <v>7</v>
      </c>
      <c r="B12" s="76" t="s">
        <v>98</v>
      </c>
      <c r="C12" s="54">
        <f>SUM(Önkorm.2018!C12)</f>
        <v>1000000</v>
      </c>
      <c r="D12" s="54">
        <f>SUM(KözHiv.2018!E11)</f>
        <v>1050000</v>
      </c>
      <c r="E12" s="54">
        <f>SUM(Óvoda2018!C11)</f>
        <v>1156488</v>
      </c>
      <c r="F12" s="54">
        <f>SUM(Bölcsőde!C11)</f>
        <v>1000000</v>
      </c>
      <c r="G12" s="54">
        <f t="shared" si="0"/>
        <v>3206488</v>
      </c>
    </row>
    <row r="13" spans="1:7" ht="12" customHeight="1" x14ac:dyDescent="0.2">
      <c r="A13" s="59" t="s">
        <v>8</v>
      </c>
      <c r="B13" s="76" t="s">
        <v>99</v>
      </c>
      <c r="C13" s="54">
        <v>25000</v>
      </c>
      <c r="D13" s="54">
        <f>SUM(KözHiv.2018!E12)</f>
        <v>463800</v>
      </c>
      <c r="E13" s="54">
        <f>SUM(Óvoda2018!C12)</f>
        <v>0</v>
      </c>
      <c r="F13" s="54">
        <f>SUM(Bölcsőde!C12)</f>
        <v>0</v>
      </c>
      <c r="G13" s="54">
        <f t="shared" si="0"/>
        <v>488800</v>
      </c>
    </row>
    <row r="14" spans="1:7" ht="12" customHeight="1" x14ac:dyDescent="0.2">
      <c r="A14" s="59" t="s">
        <v>166</v>
      </c>
      <c r="B14" s="76" t="s">
        <v>172</v>
      </c>
      <c r="C14" s="54">
        <v>0</v>
      </c>
      <c r="D14" s="54">
        <f>SUM(KözHiv.2018!E13)</f>
        <v>255730</v>
      </c>
      <c r="E14" s="54">
        <f>SUM(Óvoda2018!C13)</f>
        <v>210000</v>
      </c>
      <c r="F14" s="54">
        <f>SUM(Bölcsőde!C13)</f>
        <v>0</v>
      </c>
      <c r="G14" s="54">
        <f t="shared" si="0"/>
        <v>465730</v>
      </c>
    </row>
    <row r="15" spans="1:7" ht="12" customHeight="1" x14ac:dyDescent="0.2">
      <c r="A15" s="59" t="s">
        <v>9</v>
      </c>
      <c r="B15" s="76" t="s">
        <v>100</v>
      </c>
      <c r="C15" s="54">
        <f>SUM(Önkorm.2018!C15)</f>
        <v>0</v>
      </c>
      <c r="D15" s="54">
        <f>SUM(KözHiv.2018!E14)</f>
        <v>253250</v>
      </c>
      <c r="E15" s="54">
        <f>SUM(Óvoda2018!C14)</f>
        <v>0</v>
      </c>
      <c r="F15" s="54">
        <f>SUM(Bölcsőde!C14)</f>
        <v>0</v>
      </c>
      <c r="G15" s="54">
        <f t="shared" si="0"/>
        <v>253250</v>
      </c>
    </row>
    <row r="16" spans="1:7" ht="12" customHeight="1" x14ac:dyDescent="0.2">
      <c r="A16" s="59" t="s">
        <v>10</v>
      </c>
      <c r="B16" s="76" t="s">
        <v>101</v>
      </c>
      <c r="C16" s="54">
        <f>SUM(Önkorm.2018!C16)</f>
        <v>0</v>
      </c>
      <c r="D16" s="54">
        <f>SUM(KözHiv.2018!E15)</f>
        <v>0</v>
      </c>
      <c r="E16" s="54">
        <f>SUM(Óvoda2018!C15)</f>
        <v>0</v>
      </c>
      <c r="F16" s="54">
        <f>SUM(Bölcsőde!C15)</f>
        <v>0</v>
      </c>
      <c r="G16" s="54">
        <f t="shared" si="0"/>
        <v>0</v>
      </c>
    </row>
    <row r="17" spans="1:7" ht="12" customHeight="1" x14ac:dyDescent="0.2">
      <c r="A17" s="59" t="s">
        <v>11</v>
      </c>
      <c r="B17" s="76" t="s">
        <v>102</v>
      </c>
      <c r="C17" s="54">
        <f>SUM(Önkorm.2018!C17)</f>
        <v>8572400</v>
      </c>
      <c r="D17" s="54">
        <f>SUM(KözHiv.2018!E16)</f>
        <v>0</v>
      </c>
      <c r="E17" s="54">
        <f>SUM(Óvoda2018!C16)</f>
        <v>0</v>
      </c>
      <c r="F17" s="54">
        <f>SUM(Bölcsőde!C16)</f>
        <v>0</v>
      </c>
      <c r="G17" s="54">
        <f t="shared" si="0"/>
        <v>8572400</v>
      </c>
    </row>
    <row r="18" spans="1:7" ht="12" customHeight="1" x14ac:dyDescent="0.2">
      <c r="A18" s="59" t="s">
        <v>12</v>
      </c>
      <c r="B18" s="76" t="s">
        <v>103</v>
      </c>
      <c r="C18" s="54">
        <f>SUM(Önkorm.2018!C18)</f>
        <v>66000</v>
      </c>
      <c r="D18" s="54">
        <f>SUM(KözHiv.2018!E17)</f>
        <v>70000</v>
      </c>
      <c r="E18" s="54">
        <f>SUM(Óvoda2018!C17)</f>
        <v>0</v>
      </c>
      <c r="F18" s="54">
        <f>SUM(Bölcsőde!C17)</f>
        <v>195000</v>
      </c>
      <c r="G18" s="54">
        <f t="shared" si="0"/>
        <v>136000</v>
      </c>
    </row>
    <row r="19" spans="1:7" ht="12" customHeight="1" x14ac:dyDescent="0.2">
      <c r="A19" s="59" t="s">
        <v>13</v>
      </c>
      <c r="B19" s="76" t="s">
        <v>104</v>
      </c>
      <c r="C19" s="54">
        <f>SUM(Önkorm.2018!C19)</f>
        <v>0</v>
      </c>
      <c r="D19" s="54">
        <f>SUM(KözHiv.2018!E18)</f>
        <v>0</v>
      </c>
      <c r="E19" s="54">
        <f>SUM(Óvoda2018!C18)</f>
        <v>0</v>
      </c>
      <c r="F19" s="54">
        <f>SUM(Bölcsőde!C18)</f>
        <v>0</v>
      </c>
      <c r="G19" s="54">
        <f t="shared" si="0"/>
        <v>0</v>
      </c>
    </row>
    <row r="20" spans="1:7" ht="12" customHeight="1" x14ac:dyDescent="0.2">
      <c r="A20" s="305" t="s">
        <v>14</v>
      </c>
      <c r="B20" s="306"/>
      <c r="C20" s="61">
        <f>SUM(Önkorm.2018!C20)</f>
        <v>26547383</v>
      </c>
      <c r="D20" s="61">
        <f>SUM(KözHiv.2018!E19)</f>
        <v>33902350</v>
      </c>
      <c r="E20" s="61">
        <f>SUM(Óvoda2018!C19)</f>
        <v>13429512</v>
      </c>
      <c r="F20" s="61">
        <f>SUM(F7:F19)</f>
        <v>12876079</v>
      </c>
      <c r="G20" s="61">
        <f t="shared" si="0"/>
        <v>73879245</v>
      </c>
    </row>
    <row r="21" spans="1:7" ht="12" customHeight="1" x14ac:dyDescent="0.2">
      <c r="A21" s="67" t="s">
        <v>105</v>
      </c>
      <c r="B21" s="77" t="s">
        <v>106</v>
      </c>
      <c r="C21" s="54">
        <f>SUM(Önkorm.2018!C21)</f>
        <v>4925462</v>
      </c>
      <c r="D21" s="54">
        <f>SUM(KözHiv.2018!E20)</f>
        <v>6792062</v>
      </c>
      <c r="E21" s="54">
        <f>SUM(Óvoda2018!C20)</f>
        <v>367853</v>
      </c>
      <c r="F21" s="54">
        <f>SUM(Bölcsőde!C20)</f>
        <v>2657042</v>
      </c>
      <c r="G21" s="54">
        <f t="shared" si="0"/>
        <v>12085377</v>
      </c>
    </row>
    <row r="22" spans="1:7" ht="12" customHeight="1" x14ac:dyDescent="0.2">
      <c r="A22" s="305" t="s">
        <v>15</v>
      </c>
      <c r="B22" s="306"/>
      <c r="C22" s="61">
        <f>SUM(Önkorm.2018!C22)</f>
        <v>4925462</v>
      </c>
      <c r="D22" s="61">
        <f>SUM(KözHiv.2018!E21)</f>
        <v>6792062</v>
      </c>
      <c r="E22" s="61">
        <f>SUM(Óvoda2018!C21)</f>
        <v>367853</v>
      </c>
      <c r="F22" s="61">
        <f>SUM(F21)</f>
        <v>2657042</v>
      </c>
      <c r="G22" s="61">
        <f t="shared" si="0"/>
        <v>12085377</v>
      </c>
    </row>
    <row r="23" spans="1:7" ht="12" customHeight="1" x14ac:dyDescent="0.2">
      <c r="A23" s="59" t="s">
        <v>16</v>
      </c>
      <c r="B23" s="76" t="s">
        <v>107</v>
      </c>
      <c r="C23" s="54">
        <f>SUM(Önkorm.2018!C23)</f>
        <v>0</v>
      </c>
      <c r="D23" s="54">
        <f>SUM(KözHiv.2018!E22)</f>
        <v>30000</v>
      </c>
      <c r="E23" s="54">
        <f>SUM(Óvoda2018!C22)</f>
        <v>110000</v>
      </c>
      <c r="F23" s="54">
        <f>SUM(Bölcsőde!C22)</f>
        <v>0</v>
      </c>
      <c r="G23" s="54">
        <f t="shared" si="0"/>
        <v>140000</v>
      </c>
    </row>
    <row r="24" spans="1:7" ht="12" customHeight="1" x14ac:dyDescent="0.2">
      <c r="A24" s="59" t="s">
        <v>17</v>
      </c>
      <c r="B24" s="76" t="s">
        <v>108</v>
      </c>
      <c r="C24" s="54">
        <f>SUM(Önkorm.2018!C24)</f>
        <v>1025000</v>
      </c>
      <c r="D24" s="54">
        <f>SUM(KözHiv.2018!E23)</f>
        <v>400000</v>
      </c>
      <c r="E24" s="54">
        <f>SUM(Óvoda2018!C23)</f>
        <v>950000</v>
      </c>
      <c r="F24" s="54">
        <f>SUM(Bölcsőde!C23)</f>
        <v>575000</v>
      </c>
      <c r="G24" s="54">
        <f t="shared" si="0"/>
        <v>2375000</v>
      </c>
    </row>
    <row r="25" spans="1:7" ht="12" customHeight="1" x14ac:dyDescent="0.2">
      <c r="A25" s="59" t="s">
        <v>18</v>
      </c>
      <c r="B25" s="76" t="s">
        <v>109</v>
      </c>
      <c r="C25" s="54">
        <f>SUM(Önkorm.2018!C25)</f>
        <v>396000</v>
      </c>
      <c r="D25" s="54">
        <f>SUM(KözHiv.2018!E24)</f>
        <v>1343000</v>
      </c>
      <c r="E25" s="54">
        <f>SUM(Óvoda2018!C24)</f>
        <v>144000</v>
      </c>
      <c r="F25" s="54">
        <f>SUM(Bölcsőde!C24)</f>
        <v>90000</v>
      </c>
      <c r="G25" s="54">
        <f t="shared" si="0"/>
        <v>1883000</v>
      </c>
    </row>
    <row r="26" spans="1:7" ht="12" customHeight="1" x14ac:dyDescent="0.2">
      <c r="A26" s="59" t="s">
        <v>19</v>
      </c>
      <c r="B26" s="76" t="s">
        <v>110</v>
      </c>
      <c r="C26" s="54">
        <f>SUM(Önkorm.2018!C26)</f>
        <v>10000</v>
      </c>
      <c r="D26" s="54">
        <f>SUM(KözHiv.2018!E25)</f>
        <v>250000</v>
      </c>
      <c r="E26" s="54">
        <f>SUM(Óvoda2018!C25)</f>
        <v>6000</v>
      </c>
      <c r="F26" s="54">
        <f>SUM(Bölcsőde!C25)</f>
        <v>90000</v>
      </c>
      <c r="G26" s="54">
        <f t="shared" si="0"/>
        <v>266000</v>
      </c>
    </row>
    <row r="27" spans="1:7" ht="12" customHeight="1" x14ac:dyDescent="0.2">
      <c r="A27" s="59" t="s">
        <v>20</v>
      </c>
      <c r="B27" s="76" t="s">
        <v>111</v>
      </c>
      <c r="C27" s="54">
        <f>SUM(Önkorm.2018!C27)</f>
        <v>3800000</v>
      </c>
      <c r="D27" s="54">
        <f>SUM(KözHiv.2018!E26)</f>
        <v>1190000</v>
      </c>
      <c r="E27" s="54">
        <f>SUM(Óvoda2018!C26)</f>
        <v>1600000</v>
      </c>
      <c r="F27" s="54">
        <f>SUM(Bölcsőde!C26)</f>
        <v>100000</v>
      </c>
      <c r="G27" s="54">
        <f t="shared" si="0"/>
        <v>6590000</v>
      </c>
    </row>
    <row r="28" spans="1:7" ht="12" customHeight="1" x14ac:dyDescent="0.2">
      <c r="A28" s="59" t="s">
        <v>21</v>
      </c>
      <c r="B28" s="76" t="s">
        <v>112</v>
      </c>
      <c r="C28" s="54">
        <f>SUM(Önkorm.2018!C28)</f>
        <v>3650000</v>
      </c>
      <c r="D28" s="54">
        <f>SUM(KözHiv.2018!E27)</f>
        <v>0</v>
      </c>
      <c r="E28" s="54">
        <f>SUM(Óvoda2018!C27)</f>
        <v>4650000</v>
      </c>
      <c r="F28" s="54">
        <f>SUM(Bölcsőde!C27)</f>
        <v>1920000</v>
      </c>
      <c r="G28" s="54">
        <f t="shared" si="0"/>
        <v>8300000</v>
      </c>
    </row>
    <row r="29" spans="1:7" ht="12" customHeight="1" x14ac:dyDescent="0.2">
      <c r="A29" s="59" t="s">
        <v>22</v>
      </c>
      <c r="B29" s="76" t="s">
        <v>113</v>
      </c>
      <c r="C29" s="54">
        <f>SUM(Önkorm.2018!C29)</f>
        <v>0</v>
      </c>
      <c r="D29" s="54">
        <f>SUM(KözHiv.2018!E28)</f>
        <v>0</v>
      </c>
      <c r="E29" s="54">
        <f>SUM(Óvoda2018!C28)</f>
        <v>0</v>
      </c>
      <c r="F29" s="54">
        <f>SUM(Bölcsőde!C28)</f>
        <v>0</v>
      </c>
      <c r="G29" s="54">
        <f t="shared" si="0"/>
        <v>0</v>
      </c>
    </row>
    <row r="30" spans="1:7" ht="12" customHeight="1" x14ac:dyDescent="0.2">
      <c r="A30" s="59" t="s">
        <v>23</v>
      </c>
      <c r="B30" s="76" t="s">
        <v>114</v>
      </c>
      <c r="C30" s="54">
        <f>SUM(Önkorm.2018!C30)</f>
        <v>650000</v>
      </c>
      <c r="D30" s="54">
        <f>SUM(KözHiv.2018!E29)</f>
        <v>0</v>
      </c>
      <c r="E30" s="54">
        <f>SUM(Óvoda2018!C29)</f>
        <v>0</v>
      </c>
      <c r="F30" s="54">
        <f>SUM(Bölcsőde!C29)</f>
        <v>0</v>
      </c>
      <c r="G30" s="54">
        <f t="shared" si="0"/>
        <v>650000</v>
      </c>
    </row>
    <row r="31" spans="1:7" ht="12" customHeight="1" x14ac:dyDescent="0.2">
      <c r="A31" s="59" t="s">
        <v>24</v>
      </c>
      <c r="B31" s="76" t="s">
        <v>115</v>
      </c>
      <c r="C31" s="54">
        <f>SUM(Önkorm.2018!C31)</f>
        <v>0</v>
      </c>
      <c r="D31" s="54">
        <f>SUM(KözHiv.2018!E30)</f>
        <v>570000</v>
      </c>
      <c r="E31" s="54">
        <f>SUM(Óvoda2018!C30)</f>
        <v>0</v>
      </c>
      <c r="F31" s="54">
        <f>SUM(Bölcsőde!C30)</f>
        <v>0</v>
      </c>
      <c r="G31" s="54">
        <f t="shared" si="0"/>
        <v>570000</v>
      </c>
    </row>
    <row r="32" spans="1:7" ht="12" customHeight="1" x14ac:dyDescent="0.2">
      <c r="A32" s="59" t="s">
        <v>25</v>
      </c>
      <c r="B32" s="76" t="s">
        <v>116</v>
      </c>
      <c r="C32" s="54">
        <f>SUM(Önkorm.2018!C32)</f>
        <v>9389000</v>
      </c>
      <c r="D32" s="54">
        <f>SUM(KözHiv.2018!E31)</f>
        <v>754835</v>
      </c>
      <c r="E32" s="54">
        <f>SUM(Óvoda2018!C31)</f>
        <v>500000</v>
      </c>
      <c r="F32" s="54">
        <f>SUM(Bölcsőde!C31)</f>
        <v>536000</v>
      </c>
      <c r="G32" s="54">
        <f t="shared" si="0"/>
        <v>10643835</v>
      </c>
    </row>
    <row r="33" spans="1:7" ht="12" customHeight="1" x14ac:dyDescent="0.2">
      <c r="A33" s="59" t="s">
        <v>26</v>
      </c>
      <c r="B33" s="76" t="s">
        <v>117</v>
      </c>
      <c r="C33" s="54">
        <f>SUM(Önkorm.2018!C33)</f>
        <v>50000</v>
      </c>
      <c r="D33" s="54">
        <f>SUM(KözHiv.2018!E32)</f>
        <v>518160</v>
      </c>
      <c r="E33" s="54">
        <f>SUM(Óvoda2018!C32)</f>
        <v>150000</v>
      </c>
      <c r="F33" s="54">
        <f>SUM(Bölcsőde!C32)</f>
        <v>100000</v>
      </c>
      <c r="G33" s="54">
        <f t="shared" si="0"/>
        <v>718160</v>
      </c>
    </row>
    <row r="34" spans="1:7" ht="12" customHeight="1" x14ac:dyDescent="0.2">
      <c r="A34" s="59" t="s">
        <v>27</v>
      </c>
      <c r="B34" s="76" t="s">
        <v>118</v>
      </c>
      <c r="C34" s="54">
        <f>SUM(Önkorm.2018!C34)</f>
        <v>5000000</v>
      </c>
      <c r="D34" s="54">
        <f>SUM(KözHiv.2018!E33)</f>
        <v>880000</v>
      </c>
      <c r="E34" s="54">
        <f>SUM(Óvoda2018!C33)</f>
        <v>2042520</v>
      </c>
      <c r="F34" s="54">
        <f>SUM(Bölcsőde!C33)</f>
        <v>800000</v>
      </c>
      <c r="G34" s="54">
        <f t="shared" si="0"/>
        <v>7922520</v>
      </c>
    </row>
    <row r="35" spans="1:7" ht="12" customHeight="1" x14ac:dyDescent="0.2">
      <c r="A35" s="59" t="s">
        <v>168</v>
      </c>
      <c r="B35" s="76" t="s">
        <v>169</v>
      </c>
      <c r="C35" s="54">
        <f>SUM(Önkorm.2018!C35)</f>
        <v>0</v>
      </c>
      <c r="D35" s="54">
        <f>SUM(KözHiv.2018!E34)</f>
        <v>0</v>
      </c>
      <c r="E35" s="54">
        <f>SUM(Óvoda2018!C34)</f>
        <v>0</v>
      </c>
      <c r="F35" s="54">
        <f>SUM(Bölcsőde!C34)</f>
        <v>0</v>
      </c>
      <c r="G35" s="54">
        <f t="shared" si="0"/>
        <v>0</v>
      </c>
    </row>
    <row r="36" spans="1:7" ht="12" customHeight="1" x14ac:dyDescent="0.2">
      <c r="A36" s="59" t="s">
        <v>28</v>
      </c>
      <c r="B36" s="76" t="s">
        <v>119</v>
      </c>
      <c r="C36" s="54">
        <f>SUM(Önkorm.2018!C36)</f>
        <v>0</v>
      </c>
      <c r="D36" s="54">
        <f>SUM(KözHiv.2018!E35)</f>
        <v>0</v>
      </c>
      <c r="E36" s="54">
        <f>SUM(Óvoda2018!C35)</f>
        <v>0</v>
      </c>
      <c r="F36" s="54">
        <f>SUM(Bölcsőde!C35)</f>
        <v>0</v>
      </c>
      <c r="G36" s="54">
        <f t="shared" si="0"/>
        <v>0</v>
      </c>
    </row>
    <row r="37" spans="1:7" ht="12" customHeight="1" x14ac:dyDescent="0.2">
      <c r="A37" s="59" t="s">
        <v>29</v>
      </c>
      <c r="B37" s="76" t="s">
        <v>120</v>
      </c>
      <c r="C37" s="54">
        <f>SUM(Önkorm.2018!C37)</f>
        <v>0</v>
      </c>
      <c r="D37" s="54">
        <f>SUM(KözHiv.2018!E36)</f>
        <v>20000</v>
      </c>
      <c r="E37" s="54">
        <f>SUM(Óvoda2018!C36)</f>
        <v>10000</v>
      </c>
      <c r="F37" s="54">
        <f>SUM(Bölcsőde!C36)</f>
        <v>10000</v>
      </c>
      <c r="G37" s="54">
        <f t="shared" si="0"/>
        <v>30000</v>
      </c>
    </row>
    <row r="38" spans="1:7" ht="12" customHeight="1" x14ac:dyDescent="0.2">
      <c r="A38" s="305" t="s">
        <v>30</v>
      </c>
      <c r="B38" s="306"/>
      <c r="C38" s="61">
        <f>SUM(Önkorm.2018!C38)</f>
        <v>23970000</v>
      </c>
      <c r="D38" s="61">
        <f>SUM(KözHiv.2018!E37)</f>
        <v>5955995</v>
      </c>
      <c r="E38" s="61">
        <f>SUM(Óvoda2018!C37)</f>
        <v>10162520</v>
      </c>
      <c r="F38" s="61">
        <f>SUM(F23:F37)</f>
        <v>4221000</v>
      </c>
      <c r="G38" s="61">
        <f t="shared" si="0"/>
        <v>40088515</v>
      </c>
    </row>
    <row r="39" spans="1:7" ht="12" customHeight="1" x14ac:dyDescent="0.2">
      <c r="A39" s="59" t="s">
        <v>31</v>
      </c>
      <c r="B39" s="76" t="s">
        <v>121</v>
      </c>
      <c r="C39" s="54">
        <f>SUM(Önkorm.2018!C39)</f>
        <v>0</v>
      </c>
      <c r="D39" s="54"/>
      <c r="E39" s="54"/>
      <c r="F39" s="54"/>
      <c r="G39" s="54">
        <f t="shared" si="0"/>
        <v>0</v>
      </c>
    </row>
    <row r="40" spans="1:7" ht="12" customHeight="1" x14ac:dyDescent="0.2">
      <c r="A40" s="59" t="s">
        <v>32</v>
      </c>
      <c r="B40" s="76" t="s">
        <v>122</v>
      </c>
      <c r="C40" s="54">
        <f>SUM(Önkorm.2018!C40)</f>
        <v>0</v>
      </c>
      <c r="D40" s="54"/>
      <c r="E40" s="54"/>
      <c r="F40" s="54"/>
      <c r="G40" s="54">
        <f t="shared" si="0"/>
        <v>0</v>
      </c>
    </row>
    <row r="41" spans="1:7" ht="12" customHeight="1" x14ac:dyDescent="0.2">
      <c r="A41" s="59" t="s">
        <v>33</v>
      </c>
      <c r="B41" s="76" t="s">
        <v>123</v>
      </c>
      <c r="C41" s="54">
        <f>SUM(Önkorm.2018!C41)</f>
        <v>0</v>
      </c>
      <c r="D41" s="54"/>
      <c r="E41" s="54"/>
      <c r="F41" s="54"/>
      <c r="G41" s="54">
        <f t="shared" si="0"/>
        <v>0</v>
      </c>
    </row>
    <row r="42" spans="1:7" ht="12" customHeight="1" x14ac:dyDescent="0.2">
      <c r="A42" s="59" t="s">
        <v>34</v>
      </c>
      <c r="B42" s="76" t="s">
        <v>124</v>
      </c>
      <c r="C42" s="54">
        <f>SUM(Önkorm.2018!C42)</f>
        <v>0</v>
      </c>
      <c r="D42" s="54"/>
      <c r="E42" s="54"/>
      <c r="F42" s="54"/>
      <c r="G42" s="54">
        <f t="shared" si="0"/>
        <v>0</v>
      </c>
    </row>
    <row r="43" spans="1:7" ht="12" customHeight="1" x14ac:dyDescent="0.2">
      <c r="A43" s="59" t="s">
        <v>35</v>
      </c>
      <c r="B43" s="76" t="s">
        <v>125</v>
      </c>
      <c r="C43" s="54">
        <f>SUM(Önkorm.2018!C43)</f>
        <v>0</v>
      </c>
      <c r="D43" s="54"/>
      <c r="E43" s="54"/>
      <c r="F43" s="54"/>
      <c r="G43" s="54">
        <f t="shared" si="0"/>
        <v>0</v>
      </c>
    </row>
    <row r="44" spans="1:7" ht="12" customHeight="1" x14ac:dyDescent="0.2">
      <c r="A44" s="305" t="s">
        <v>36</v>
      </c>
      <c r="B44" s="306"/>
      <c r="C44" s="61">
        <f>SUM(Önkorm.2018!C44)</f>
        <v>0</v>
      </c>
      <c r="D44" s="61"/>
      <c r="E44" s="61"/>
      <c r="F44" s="61"/>
      <c r="G44" s="61">
        <v>6116000</v>
      </c>
    </row>
    <row r="45" spans="1:7" ht="12" customHeight="1" x14ac:dyDescent="0.2">
      <c r="A45" s="59" t="s">
        <v>37</v>
      </c>
      <c r="B45" s="76" t="s">
        <v>126</v>
      </c>
      <c r="C45" s="54">
        <f>SUM(Önkorm.2018!C45)</f>
        <v>0</v>
      </c>
      <c r="D45" s="54"/>
      <c r="E45" s="54"/>
      <c r="F45" s="54"/>
      <c r="G45" s="54">
        <f t="shared" si="0"/>
        <v>0</v>
      </c>
    </row>
    <row r="46" spans="1:7" ht="12" customHeight="1" x14ac:dyDescent="0.2">
      <c r="A46" s="59" t="s">
        <v>38</v>
      </c>
      <c r="B46" s="76" t="s">
        <v>127</v>
      </c>
      <c r="C46" s="54">
        <f>SUM(Önkorm.2018!C46)</f>
        <v>0</v>
      </c>
      <c r="D46" s="54"/>
      <c r="E46" s="54"/>
      <c r="F46" s="54"/>
      <c r="G46" s="54">
        <f t="shared" si="0"/>
        <v>0</v>
      </c>
    </row>
    <row r="47" spans="1:7" ht="12" customHeight="1" x14ac:dyDescent="0.2">
      <c r="A47" s="59" t="s">
        <v>39</v>
      </c>
      <c r="B47" s="76" t="s">
        <v>128</v>
      </c>
      <c r="C47" s="54">
        <f>SUM(Önkorm.2018!C47)</f>
        <v>0</v>
      </c>
      <c r="D47" s="54"/>
      <c r="E47" s="54"/>
      <c r="F47" s="54"/>
      <c r="G47" s="54">
        <f t="shared" si="0"/>
        <v>0</v>
      </c>
    </row>
    <row r="48" spans="1:7" ht="12" customHeight="1" x14ac:dyDescent="0.2">
      <c r="A48" s="59" t="s">
        <v>40</v>
      </c>
      <c r="B48" s="76" t="s">
        <v>128</v>
      </c>
      <c r="C48" s="54">
        <f>SUM(Önkorm.2018!C48)</f>
        <v>0</v>
      </c>
      <c r="D48" s="54"/>
      <c r="E48" s="54"/>
      <c r="F48" s="54"/>
      <c r="G48" s="54">
        <f t="shared" si="0"/>
        <v>0</v>
      </c>
    </row>
    <row r="49" spans="1:7" ht="12" customHeight="1" x14ac:dyDescent="0.2">
      <c r="A49" s="59" t="s">
        <v>41</v>
      </c>
      <c r="B49" s="76" t="s">
        <v>129</v>
      </c>
      <c r="C49" s="54">
        <f>SUM(Önkorm.2018!C49)</f>
        <v>3000000</v>
      </c>
      <c r="D49" s="54"/>
      <c r="E49" s="54"/>
      <c r="F49" s="54"/>
      <c r="G49" s="54">
        <f t="shared" si="0"/>
        <v>3000000</v>
      </c>
    </row>
    <row r="50" spans="1:7" ht="12" customHeight="1" x14ac:dyDescent="0.2">
      <c r="A50" s="305" t="s">
        <v>42</v>
      </c>
      <c r="B50" s="306"/>
      <c r="C50" s="61">
        <f>SUM(Önkorm.2018!C50)</f>
        <v>3000000</v>
      </c>
      <c r="D50" s="61"/>
      <c r="E50" s="61"/>
      <c r="F50" s="61"/>
      <c r="G50" s="61">
        <v>1500000</v>
      </c>
    </row>
    <row r="51" spans="1:7" ht="12" customHeight="1" x14ac:dyDescent="0.2">
      <c r="A51" s="59" t="s">
        <v>183</v>
      </c>
      <c r="B51" s="76" t="s">
        <v>184</v>
      </c>
      <c r="C51" s="54">
        <f>SUM(Önkorm.2018!C51)</f>
        <v>0</v>
      </c>
      <c r="D51" s="54">
        <f>SUM(KözHiv.2018!E38)</f>
        <v>0</v>
      </c>
      <c r="E51" s="54">
        <f>SUM(Óvoda2018!C38)</f>
        <v>0</v>
      </c>
      <c r="F51" s="54">
        <v>0</v>
      </c>
      <c r="G51" s="54">
        <f t="shared" si="0"/>
        <v>0</v>
      </c>
    </row>
    <row r="52" spans="1:7" ht="12" customHeight="1" x14ac:dyDescent="0.2">
      <c r="A52" s="59" t="s">
        <v>43</v>
      </c>
      <c r="B52" s="76" t="s">
        <v>130</v>
      </c>
      <c r="C52" s="54">
        <f>SUM(Önkorm.2018!C52)</f>
        <v>400000</v>
      </c>
      <c r="D52" s="54">
        <f>SUM(KözHiv.2018!E39)</f>
        <v>0</v>
      </c>
      <c r="E52" s="54">
        <f>SUM(Óvoda2018!C39)</f>
        <v>0</v>
      </c>
      <c r="F52" s="54">
        <v>0</v>
      </c>
      <c r="G52" s="54">
        <f t="shared" si="0"/>
        <v>400000</v>
      </c>
    </row>
    <row r="53" spans="1:7" ht="12" customHeight="1" x14ac:dyDescent="0.2">
      <c r="A53" s="59" t="s">
        <v>44</v>
      </c>
      <c r="B53" s="76" t="s">
        <v>131</v>
      </c>
      <c r="C53" s="54">
        <f>SUM(Önkorm.2018!C53)</f>
        <v>3768490</v>
      </c>
      <c r="D53" s="54">
        <f>SUM(KözHiv.2018!E40)</f>
        <v>0</v>
      </c>
      <c r="E53" s="54">
        <f>SUM(Óvoda2018!C40)</f>
        <v>0</v>
      </c>
      <c r="F53" s="54">
        <v>0</v>
      </c>
      <c r="G53" s="54">
        <f t="shared" si="0"/>
        <v>3768490</v>
      </c>
    </row>
    <row r="54" spans="1:7" ht="12" customHeight="1" x14ac:dyDescent="0.2">
      <c r="A54" s="59" t="s">
        <v>45</v>
      </c>
      <c r="B54" s="76" t="s">
        <v>132</v>
      </c>
      <c r="C54" s="54">
        <f>SUM(Önkorm.2018!C54)</f>
        <v>1017491</v>
      </c>
      <c r="D54" s="54">
        <f>SUM(KözHiv.2018!E41)</f>
        <v>0</v>
      </c>
      <c r="E54" s="54">
        <f>SUM(Óvoda2018!C41)</f>
        <v>0</v>
      </c>
      <c r="F54" s="54">
        <v>0</v>
      </c>
      <c r="G54" s="54">
        <f t="shared" si="0"/>
        <v>1017491</v>
      </c>
    </row>
    <row r="55" spans="1:7" ht="12" customHeight="1" x14ac:dyDescent="0.2">
      <c r="A55" s="305" t="s">
        <v>46</v>
      </c>
      <c r="B55" s="306"/>
      <c r="C55" s="61">
        <f>SUM(Önkorm.2018!C55)</f>
        <v>5185981</v>
      </c>
      <c r="D55" s="61">
        <f>SUM(KözHiv.2018!E42)</f>
        <v>0</v>
      </c>
      <c r="E55" s="61">
        <f>SUM(Óvoda2018!C42)</f>
        <v>0</v>
      </c>
      <c r="F55" s="61">
        <f>SUM(F51:F54)</f>
        <v>0</v>
      </c>
      <c r="G55" s="61">
        <f t="shared" si="0"/>
        <v>5185981</v>
      </c>
    </row>
    <row r="56" spans="1:7" ht="12" customHeight="1" x14ac:dyDescent="0.2">
      <c r="A56" s="59" t="s">
        <v>47</v>
      </c>
      <c r="B56" s="76" t="s">
        <v>133</v>
      </c>
      <c r="C56" s="54" t="e">
        <f>SUM(Önkorm.2018!#REF!)</f>
        <v>#REF!</v>
      </c>
      <c r="D56" s="54">
        <f>SUM(KözHiv.2018!E43)</f>
        <v>0</v>
      </c>
      <c r="E56" s="54">
        <f>SUM(Óvoda2018!C43)</f>
        <v>0</v>
      </c>
      <c r="F56" s="54">
        <v>0</v>
      </c>
      <c r="G56" s="54" t="e">
        <f t="shared" si="0"/>
        <v>#REF!</v>
      </c>
    </row>
    <row r="57" spans="1:7" ht="12" customHeight="1" x14ac:dyDescent="0.2">
      <c r="A57" s="59" t="s">
        <v>48</v>
      </c>
      <c r="B57" s="76" t="s">
        <v>134</v>
      </c>
      <c r="C57" s="54" t="e">
        <f>SUM(Önkorm.2018!#REF!)</f>
        <v>#REF!</v>
      </c>
      <c r="D57" s="54">
        <f>SUM(KözHiv.2018!E44)</f>
        <v>0</v>
      </c>
      <c r="E57" s="54">
        <f>SUM(Óvoda2018!C44)</f>
        <v>0</v>
      </c>
      <c r="F57" s="54">
        <v>0</v>
      </c>
      <c r="G57" s="54" t="e">
        <f t="shared" si="0"/>
        <v>#REF!</v>
      </c>
    </row>
    <row r="58" spans="1:7" ht="12" customHeight="1" x14ac:dyDescent="0.2">
      <c r="A58" s="59" t="s">
        <v>49</v>
      </c>
      <c r="B58" s="76" t="s">
        <v>135</v>
      </c>
      <c r="C58" s="54" t="e">
        <f>SUM(Önkorm.2018!#REF!)</f>
        <v>#REF!</v>
      </c>
      <c r="D58" s="54">
        <f>SUM(KözHiv.2018!E45)</f>
        <v>0</v>
      </c>
      <c r="E58" s="54">
        <f>SUM(Óvoda2018!C45)</f>
        <v>0</v>
      </c>
      <c r="F58" s="54">
        <v>0</v>
      </c>
      <c r="G58" s="54" t="e">
        <f t="shared" si="0"/>
        <v>#REF!</v>
      </c>
    </row>
    <row r="59" spans="1:7" ht="12" customHeight="1" x14ac:dyDescent="0.2">
      <c r="A59" s="305" t="s">
        <v>50</v>
      </c>
      <c r="B59" s="306"/>
      <c r="C59" s="61" t="e">
        <f>SUM(Önkorm.2018!#REF!)</f>
        <v>#REF!</v>
      </c>
      <c r="D59" s="61">
        <f>SUM(KözHiv.2018!E46)</f>
        <v>0</v>
      </c>
      <c r="E59" s="61">
        <f>SUM(Óvoda2018!C46)</f>
        <v>0</v>
      </c>
      <c r="F59" s="61">
        <f>SUM(F56:F58)</f>
        <v>0</v>
      </c>
      <c r="G59" s="61" t="e">
        <f t="shared" si="0"/>
        <v>#REF!</v>
      </c>
    </row>
    <row r="60" spans="1:7" ht="12" customHeight="1" x14ac:dyDescent="0.2">
      <c r="A60" s="59" t="s">
        <v>51</v>
      </c>
      <c r="B60" s="76" t="s">
        <v>136</v>
      </c>
      <c r="C60" s="54" t="e">
        <f>SUM(Önkorm.2018!#REF!)</f>
        <v>#REF!</v>
      </c>
      <c r="D60" s="54"/>
      <c r="E60" s="54"/>
      <c r="F60" s="54"/>
      <c r="G60" s="54"/>
    </row>
    <row r="61" spans="1:7" ht="12" customHeight="1" x14ac:dyDescent="0.2">
      <c r="A61" s="305" t="s">
        <v>52</v>
      </c>
      <c r="B61" s="306"/>
      <c r="C61" s="61" t="e">
        <f>SUM(Önkorm.2018!#REF!)</f>
        <v>#REF!</v>
      </c>
      <c r="D61" s="61"/>
      <c r="E61" s="61"/>
      <c r="F61" s="61"/>
      <c r="G61" s="61"/>
    </row>
    <row r="62" spans="1:7" ht="12" customHeight="1" x14ac:dyDescent="0.2">
      <c r="A62" s="59" t="s">
        <v>53</v>
      </c>
      <c r="B62" s="76" t="s">
        <v>137</v>
      </c>
      <c r="C62" s="54">
        <f>SUM(Önkorm.2018!C56)</f>
        <v>0</v>
      </c>
      <c r="D62" s="54"/>
      <c r="E62" s="54"/>
      <c r="F62" s="54"/>
      <c r="G62" s="54">
        <v>4333961</v>
      </c>
    </row>
    <row r="63" spans="1:7" ht="12" customHeight="1" x14ac:dyDescent="0.2">
      <c r="A63" s="59" t="s">
        <v>54</v>
      </c>
      <c r="B63" s="76" t="s">
        <v>138</v>
      </c>
      <c r="C63" s="54">
        <f>SUM(Önkorm.2018!C57)</f>
        <v>71141709</v>
      </c>
      <c r="D63" s="54"/>
      <c r="E63" s="54"/>
      <c r="F63" s="54"/>
      <c r="G63" s="54">
        <v>102656214</v>
      </c>
    </row>
    <row r="64" spans="1:7" ht="12" customHeight="1" x14ac:dyDescent="0.2">
      <c r="A64" s="305" t="s">
        <v>55</v>
      </c>
      <c r="B64" s="306"/>
      <c r="C64" s="61">
        <f>SUM(Önkorm.2018!C58)</f>
        <v>71141709</v>
      </c>
      <c r="D64" s="61"/>
      <c r="E64" s="61"/>
      <c r="F64" s="61"/>
      <c r="G64" s="61">
        <v>106990175</v>
      </c>
    </row>
    <row r="65" spans="1:7" ht="12" customHeight="1" thickBot="1" x14ac:dyDescent="0.25">
      <c r="A65" s="322" t="s">
        <v>56</v>
      </c>
      <c r="B65" s="323"/>
      <c r="C65" s="63">
        <f>SUM(Önkorm.2018!C59)</f>
        <v>134770535</v>
      </c>
      <c r="D65" s="63">
        <f>SUM(KözHiv.2018!E47)</f>
        <v>46650407</v>
      </c>
      <c r="E65" s="63">
        <f>SUM(Óvoda2018!C47)</f>
        <v>23959885</v>
      </c>
      <c r="F65" s="63">
        <f>SUM(F20)+F22+F38+F44+F50+F55+F59+F61+F64</f>
        <v>19754121</v>
      </c>
      <c r="G65" s="63">
        <f t="shared" si="0"/>
        <v>205380827</v>
      </c>
    </row>
    <row r="66" spans="1:7" ht="12" customHeight="1" thickTop="1" x14ac:dyDescent="0.2">
      <c r="A66" s="120"/>
      <c r="B66" s="120"/>
      <c r="C66" s="121"/>
      <c r="D66" s="121"/>
      <c r="E66" s="121"/>
      <c r="F66" s="121"/>
      <c r="G66" s="121"/>
    </row>
    <row r="67" spans="1:7" ht="12" customHeight="1" x14ac:dyDescent="0.2">
      <c r="A67" s="120"/>
      <c r="B67" s="120"/>
      <c r="C67" s="121"/>
      <c r="D67" s="121"/>
      <c r="E67" s="121"/>
      <c r="F67" s="121"/>
      <c r="G67" s="121"/>
    </row>
    <row r="68" spans="1:7" ht="12" customHeight="1" x14ac:dyDescent="0.2">
      <c r="A68" s="120"/>
      <c r="B68" s="120"/>
      <c r="C68" s="121"/>
      <c r="D68" s="121"/>
      <c r="E68" s="363" t="s">
        <v>287</v>
      </c>
      <c r="F68" s="363"/>
      <c r="G68" s="363"/>
    </row>
    <row r="69" spans="1:7" ht="12" customHeight="1" x14ac:dyDescent="0.2">
      <c r="A69" s="120"/>
      <c r="B69" s="120"/>
      <c r="C69" s="121"/>
      <c r="D69" s="121"/>
      <c r="E69" s="121"/>
      <c r="F69" s="121"/>
      <c r="G69" s="121"/>
    </row>
    <row r="70" spans="1:7" ht="12" customHeight="1" x14ac:dyDescent="0.2">
      <c r="A70" s="120"/>
      <c r="B70" s="120"/>
      <c r="C70" s="121"/>
      <c r="D70" s="121"/>
      <c r="E70" s="121"/>
      <c r="F70" s="121"/>
      <c r="G70" s="121"/>
    </row>
    <row r="71" spans="1:7" ht="12" customHeight="1" x14ac:dyDescent="0.2">
      <c r="A71" s="120"/>
      <c r="B71" s="120"/>
      <c r="C71" s="121"/>
      <c r="D71" s="121"/>
      <c r="E71" s="121"/>
      <c r="F71" s="121"/>
      <c r="G71" s="121"/>
    </row>
    <row r="72" spans="1:7" ht="12" customHeight="1" x14ac:dyDescent="0.2">
      <c r="A72" s="120"/>
      <c r="B72" s="120"/>
      <c r="C72" s="121"/>
      <c r="D72" s="121"/>
      <c r="E72" s="121"/>
      <c r="F72" s="121"/>
      <c r="G72" s="121"/>
    </row>
    <row r="73" spans="1:7" ht="63.75" customHeight="1" x14ac:dyDescent="0.2">
      <c r="A73" s="362" t="s">
        <v>364</v>
      </c>
      <c r="B73" s="362"/>
      <c r="C73" s="362"/>
      <c r="D73" s="362"/>
      <c r="E73" s="362"/>
      <c r="F73" s="362"/>
      <c r="G73" s="362"/>
    </row>
    <row r="74" spans="1:7" ht="28.5" customHeight="1" thickBot="1" x14ac:dyDescent="0.25">
      <c r="A74" s="360" t="s">
        <v>286</v>
      </c>
      <c r="B74" s="360"/>
      <c r="C74" s="360"/>
      <c r="D74" s="360"/>
      <c r="E74" s="360"/>
      <c r="F74" s="360"/>
      <c r="G74" s="360"/>
    </row>
    <row r="75" spans="1:7" ht="13.5" thickTop="1" x14ac:dyDescent="0.2">
      <c r="A75" s="311" t="s">
        <v>2</v>
      </c>
      <c r="B75" s="325" t="s">
        <v>3</v>
      </c>
      <c r="C75" s="320" t="s">
        <v>280</v>
      </c>
      <c r="D75" s="320" t="s">
        <v>281</v>
      </c>
      <c r="E75" s="320" t="s">
        <v>282</v>
      </c>
      <c r="F75" s="320" t="s">
        <v>272</v>
      </c>
      <c r="G75" s="320" t="s">
        <v>182</v>
      </c>
    </row>
    <row r="76" spans="1:7" ht="12" customHeight="1" thickBot="1" x14ac:dyDescent="0.25">
      <c r="A76" s="312"/>
      <c r="B76" s="326"/>
      <c r="C76" s="321"/>
      <c r="D76" s="321"/>
      <c r="E76" s="321"/>
      <c r="F76" s="321"/>
      <c r="G76" s="321"/>
    </row>
    <row r="77" spans="1:7" ht="12" customHeight="1" thickTop="1" x14ac:dyDescent="0.2">
      <c r="A77" s="59" t="s">
        <v>67</v>
      </c>
      <c r="B77" s="76" t="s">
        <v>324</v>
      </c>
      <c r="C77" s="54">
        <f>SUM(Önkorm.2018!C68)</f>
        <v>0</v>
      </c>
      <c r="D77" s="54"/>
      <c r="E77" s="54"/>
      <c r="F77" s="54">
        <v>0</v>
      </c>
      <c r="G77" s="54"/>
    </row>
    <row r="78" spans="1:7" ht="12" customHeight="1" x14ac:dyDescent="0.2">
      <c r="A78" s="59" t="s">
        <v>68</v>
      </c>
      <c r="B78" s="76" t="s">
        <v>140</v>
      </c>
      <c r="C78" s="54">
        <f>SUM(Önkorm.2018!C69)</f>
        <v>32119000</v>
      </c>
      <c r="D78" s="54">
        <f>SUM(KözHiv.2018!E53)</f>
        <v>0</v>
      </c>
      <c r="E78" s="54">
        <f>SUM(Óvoda2018!C55)</f>
        <v>0</v>
      </c>
      <c r="F78" s="54">
        <v>0</v>
      </c>
      <c r="G78" s="54">
        <f t="shared" si="0"/>
        <v>32119000</v>
      </c>
    </row>
    <row r="79" spans="1:7" ht="12" customHeight="1" x14ac:dyDescent="0.2">
      <c r="A79" s="59" t="s">
        <v>69</v>
      </c>
      <c r="B79" s="76" t="s">
        <v>141</v>
      </c>
      <c r="C79" s="54">
        <f>SUM(Önkorm.2018!C70)</f>
        <v>37588180</v>
      </c>
      <c r="D79" s="54">
        <f>SUM(KözHiv.2018!E54)</f>
        <v>0</v>
      </c>
      <c r="E79" s="54">
        <f>SUM(Óvoda2018!C56)</f>
        <v>0</v>
      </c>
      <c r="F79" s="54">
        <v>0</v>
      </c>
      <c r="G79" s="54">
        <f t="shared" si="0"/>
        <v>37588180</v>
      </c>
    </row>
    <row r="80" spans="1:7" ht="12" customHeight="1" x14ac:dyDescent="0.2">
      <c r="A80" s="59" t="s">
        <v>70</v>
      </c>
      <c r="B80" s="76" t="s">
        <v>142</v>
      </c>
      <c r="C80" s="54">
        <f>SUM(Önkorm.2018!C71)</f>
        <v>1860237</v>
      </c>
      <c r="D80" s="54">
        <f>SUM(KözHiv.2018!E55)</f>
        <v>0</v>
      </c>
      <c r="E80" s="54">
        <f>SUM(Óvoda2018!C57)</f>
        <v>0</v>
      </c>
      <c r="F80" s="54">
        <v>0</v>
      </c>
      <c r="G80" s="54">
        <f t="shared" si="0"/>
        <v>1860237</v>
      </c>
    </row>
    <row r="81" spans="1:7" ht="12" customHeight="1" x14ac:dyDescent="0.2">
      <c r="A81" s="59" t="s">
        <v>71</v>
      </c>
      <c r="B81" s="76" t="s">
        <v>143</v>
      </c>
      <c r="C81" s="54">
        <f>SUM(Önkorm.2018!C72)</f>
        <v>0</v>
      </c>
      <c r="D81" s="54">
        <f>SUM(KözHiv.2018!E56)</f>
        <v>0</v>
      </c>
      <c r="E81" s="54">
        <f>SUM(Óvoda2018!C58)</f>
        <v>0</v>
      </c>
      <c r="F81" s="54">
        <v>0</v>
      </c>
      <c r="G81" s="54">
        <f t="shared" si="0"/>
        <v>0</v>
      </c>
    </row>
    <row r="82" spans="1:7" ht="12" customHeight="1" x14ac:dyDescent="0.2">
      <c r="A82" s="59" t="s">
        <v>72</v>
      </c>
      <c r="B82" s="76" t="s">
        <v>144</v>
      </c>
      <c r="C82" s="54">
        <f>SUM(Önkorm.2018!C73)</f>
        <v>6656800</v>
      </c>
      <c r="D82" s="54">
        <f>SUM(KözHiv.2018!E57)</f>
        <v>6734</v>
      </c>
      <c r="E82" s="54">
        <f>SUM(Óvoda2018!C59)</f>
        <v>0</v>
      </c>
      <c r="F82" s="54">
        <v>0</v>
      </c>
      <c r="G82" s="54">
        <f t="shared" si="0"/>
        <v>6663534</v>
      </c>
    </row>
    <row r="83" spans="1:7" ht="12" customHeight="1" x14ac:dyDescent="0.2">
      <c r="A83" s="301" t="s">
        <v>73</v>
      </c>
      <c r="B83" s="302"/>
      <c r="C83" s="65">
        <f>SUM(C77:C82)</f>
        <v>78224217</v>
      </c>
      <c r="D83" s="65">
        <f>SUM(KözHiv.2018!E58)</f>
        <v>6734</v>
      </c>
      <c r="E83" s="65">
        <f>SUM(Óvoda2018!C60)</f>
        <v>0</v>
      </c>
      <c r="F83" s="65">
        <f>SUM(F77:F82)</f>
        <v>0</v>
      </c>
      <c r="G83" s="65">
        <f t="shared" ref="G83:G113" si="1">SUM(C83:E83)</f>
        <v>78230951</v>
      </c>
    </row>
    <row r="84" spans="1:7" ht="12" customHeight="1" x14ac:dyDescent="0.2">
      <c r="A84" s="59" t="s">
        <v>185</v>
      </c>
      <c r="B84" s="76" t="s">
        <v>186</v>
      </c>
      <c r="C84" s="54">
        <f>SUM(Önkorm.2018!C75)</f>
        <v>0</v>
      </c>
      <c r="D84" s="54"/>
      <c r="E84" s="54"/>
      <c r="F84" s="54">
        <v>0</v>
      </c>
      <c r="G84" s="54">
        <f t="shared" si="1"/>
        <v>0</v>
      </c>
    </row>
    <row r="85" spans="1:7" ht="12" customHeight="1" x14ac:dyDescent="0.2">
      <c r="A85" s="59" t="s">
        <v>191</v>
      </c>
      <c r="B85" s="76" t="s">
        <v>192</v>
      </c>
      <c r="C85" s="54">
        <f>SUM(Önkorm.2018!C76)</f>
        <v>0</v>
      </c>
      <c r="D85" s="54"/>
      <c r="E85" s="54"/>
      <c r="F85" s="54">
        <v>0</v>
      </c>
      <c r="G85" s="54">
        <f t="shared" si="1"/>
        <v>0</v>
      </c>
    </row>
    <row r="86" spans="1:7" ht="12" customHeight="1" x14ac:dyDescent="0.2">
      <c r="A86" s="301" t="s">
        <v>187</v>
      </c>
      <c r="B86" s="302"/>
      <c r="C86" s="65">
        <f>SUM(Önkorm.2018!C77)</f>
        <v>0</v>
      </c>
      <c r="D86" s="65"/>
      <c r="E86" s="65"/>
      <c r="F86" s="65">
        <f>SUM(F84:F85)</f>
        <v>0</v>
      </c>
      <c r="G86" s="65">
        <f t="shared" si="1"/>
        <v>0</v>
      </c>
    </row>
    <row r="87" spans="1:7" ht="12" customHeight="1" x14ac:dyDescent="0.2">
      <c r="A87" s="59" t="s">
        <v>74</v>
      </c>
      <c r="B87" s="76" t="s">
        <v>145</v>
      </c>
      <c r="C87" s="54">
        <f>SUM(Önkorm.2018!C78)</f>
        <v>100000</v>
      </c>
      <c r="D87" s="54"/>
      <c r="E87" s="54"/>
      <c r="F87" s="54">
        <v>0</v>
      </c>
      <c r="G87" s="54">
        <f t="shared" si="1"/>
        <v>100000</v>
      </c>
    </row>
    <row r="88" spans="1:7" ht="12" customHeight="1" x14ac:dyDescent="0.2">
      <c r="A88" s="59" t="s">
        <v>75</v>
      </c>
      <c r="B88" s="76" t="s">
        <v>146</v>
      </c>
      <c r="C88" s="54">
        <f>SUM(Önkorm.2018!C79)</f>
        <v>4800000</v>
      </c>
      <c r="D88" s="54"/>
      <c r="E88" s="54"/>
      <c r="F88" s="54">
        <v>0</v>
      </c>
      <c r="G88" s="54">
        <f t="shared" si="1"/>
        <v>4800000</v>
      </c>
    </row>
    <row r="89" spans="1:7" ht="12" customHeight="1" x14ac:dyDescent="0.2">
      <c r="A89" s="59" t="s">
        <v>76</v>
      </c>
      <c r="B89" s="76" t="s">
        <v>147</v>
      </c>
      <c r="C89" s="54">
        <f>SUM(Önkorm.2018!C80)</f>
        <v>27000000</v>
      </c>
      <c r="D89" s="54"/>
      <c r="E89" s="54"/>
      <c r="F89" s="54">
        <v>0</v>
      </c>
      <c r="G89" s="54">
        <f t="shared" si="1"/>
        <v>27000000</v>
      </c>
    </row>
    <row r="90" spans="1:7" ht="12" customHeight="1" x14ac:dyDescent="0.2">
      <c r="A90" s="59" t="s">
        <v>170</v>
      </c>
      <c r="B90" s="76" t="s">
        <v>171</v>
      </c>
      <c r="C90" s="54">
        <f>SUM(Önkorm.2018!C81)</f>
        <v>0</v>
      </c>
      <c r="D90" s="54"/>
      <c r="E90" s="54"/>
      <c r="F90" s="54">
        <v>0</v>
      </c>
      <c r="G90" s="54">
        <f t="shared" si="1"/>
        <v>0</v>
      </c>
    </row>
    <row r="91" spans="1:7" ht="12" customHeight="1" x14ac:dyDescent="0.2">
      <c r="A91" s="59" t="s">
        <v>77</v>
      </c>
      <c r="B91" s="76" t="s">
        <v>148</v>
      </c>
      <c r="C91" s="54">
        <f>SUM(Önkorm.2018!C82)</f>
        <v>4300000</v>
      </c>
      <c r="D91" s="54"/>
      <c r="E91" s="54"/>
      <c r="F91" s="54">
        <v>0</v>
      </c>
      <c r="G91" s="54">
        <f t="shared" si="1"/>
        <v>4300000</v>
      </c>
    </row>
    <row r="92" spans="1:7" ht="12" customHeight="1" x14ac:dyDescent="0.2">
      <c r="A92" s="59" t="s">
        <v>78</v>
      </c>
      <c r="B92" s="76" t="s">
        <v>149</v>
      </c>
      <c r="C92" s="54">
        <f>SUM(Önkorm.2018!C83)</f>
        <v>0</v>
      </c>
      <c r="D92" s="54"/>
      <c r="E92" s="54"/>
      <c r="F92" s="54">
        <v>0</v>
      </c>
      <c r="G92" s="54">
        <f t="shared" si="1"/>
        <v>0</v>
      </c>
    </row>
    <row r="93" spans="1:7" ht="12" customHeight="1" x14ac:dyDescent="0.2">
      <c r="A93" s="59" t="s">
        <v>79</v>
      </c>
      <c r="B93" s="76" t="s">
        <v>150</v>
      </c>
      <c r="C93" s="54">
        <f>SUM(Önkorm.2018!C84)</f>
        <v>0</v>
      </c>
      <c r="D93" s="54"/>
      <c r="E93" s="54"/>
      <c r="F93" s="54">
        <v>0</v>
      </c>
      <c r="G93" s="54">
        <f t="shared" si="1"/>
        <v>0</v>
      </c>
    </row>
    <row r="94" spans="1:7" ht="12" customHeight="1" x14ac:dyDescent="0.2">
      <c r="A94" s="301" t="s">
        <v>80</v>
      </c>
      <c r="B94" s="302"/>
      <c r="C94" s="65">
        <f>SUM(Önkorm.2018!C85)</f>
        <v>36200000</v>
      </c>
      <c r="D94" s="65"/>
      <c r="E94" s="65"/>
      <c r="F94" s="65">
        <f>SUM(F87:F93)</f>
        <v>0</v>
      </c>
      <c r="G94" s="65">
        <f t="shared" si="1"/>
        <v>36200000</v>
      </c>
    </row>
    <row r="95" spans="1:7" ht="12" customHeight="1" x14ac:dyDescent="0.2">
      <c r="A95" s="59" t="s">
        <v>81</v>
      </c>
      <c r="B95" s="76" t="s">
        <v>151</v>
      </c>
      <c r="C95" s="54">
        <f>SUM(Önkorm.2018!C86)</f>
        <v>700000</v>
      </c>
      <c r="D95" s="54">
        <f>SUM(KözHiv.2018!E59)</f>
        <v>0</v>
      </c>
      <c r="E95" s="54">
        <f>SUM(Óvoda2018!C61)</f>
        <v>0</v>
      </c>
      <c r="F95" s="54">
        <v>0</v>
      </c>
      <c r="G95" s="54">
        <f t="shared" si="1"/>
        <v>700000</v>
      </c>
    </row>
    <row r="96" spans="1:7" ht="12" customHeight="1" x14ac:dyDescent="0.2">
      <c r="A96" s="59" t="s">
        <v>82</v>
      </c>
      <c r="B96" s="76" t="s">
        <v>152</v>
      </c>
      <c r="C96" s="54">
        <f>SUM(Önkorm.2018!C87)</f>
        <v>600000</v>
      </c>
      <c r="D96" s="54">
        <f>SUM(KözHiv.2018!E60)</f>
        <v>0</v>
      </c>
      <c r="E96" s="54">
        <f>SUM(Óvoda2018!C62)</f>
        <v>0</v>
      </c>
      <c r="F96" s="54">
        <v>0</v>
      </c>
      <c r="G96" s="54">
        <f t="shared" si="1"/>
        <v>600000</v>
      </c>
    </row>
    <row r="97" spans="1:7" ht="12" customHeight="1" x14ac:dyDescent="0.2">
      <c r="A97" s="59" t="s">
        <v>83</v>
      </c>
      <c r="B97" s="76" t="s">
        <v>153</v>
      </c>
      <c r="C97" s="54">
        <f>SUM(Önkorm.2018!C88)</f>
        <v>7600000</v>
      </c>
      <c r="D97" s="54">
        <f>SUM(KözHiv.2018!E61)</f>
        <v>0</v>
      </c>
      <c r="E97" s="54">
        <f>SUM(Óvoda2018!C63)</f>
        <v>0</v>
      </c>
      <c r="F97" s="54">
        <v>0</v>
      </c>
      <c r="G97" s="54">
        <f t="shared" si="1"/>
        <v>7600000</v>
      </c>
    </row>
    <row r="98" spans="1:7" ht="12" customHeight="1" x14ac:dyDescent="0.2">
      <c r="A98" s="59" t="s">
        <v>84</v>
      </c>
      <c r="B98" s="76" t="s">
        <v>154</v>
      </c>
      <c r="C98" s="54">
        <f>SUM(Önkorm.2018!C89)</f>
        <v>1400000</v>
      </c>
      <c r="D98" s="54">
        <f>SUM(KözHiv.2018!E62)</f>
        <v>0</v>
      </c>
      <c r="E98" s="54">
        <f>SUM(Óvoda2018!C64)</f>
        <v>150000</v>
      </c>
      <c r="F98" s="54">
        <f>SUM(Bölcsőde!C57)</f>
        <v>1000000</v>
      </c>
      <c r="G98" s="54">
        <f t="shared" si="1"/>
        <v>1550000</v>
      </c>
    </row>
    <row r="99" spans="1:7" ht="12" customHeight="1" x14ac:dyDescent="0.2">
      <c r="A99" s="59" t="s">
        <v>156</v>
      </c>
      <c r="B99" s="76" t="s">
        <v>155</v>
      </c>
      <c r="C99" s="54">
        <f>SUM(Önkorm.2018!C90)</f>
        <v>1000000</v>
      </c>
      <c r="D99" s="54">
        <f>SUM(KözHiv.2018!E63)</f>
        <v>0</v>
      </c>
      <c r="E99" s="54">
        <f>SUM(Óvoda2018!C65)</f>
        <v>0</v>
      </c>
      <c r="F99" s="54">
        <f>SUM(Bölcsőde!C58)</f>
        <v>270000</v>
      </c>
      <c r="G99" s="54">
        <f t="shared" si="1"/>
        <v>1000000</v>
      </c>
    </row>
    <row r="100" spans="1:7" ht="12" customHeight="1" x14ac:dyDescent="0.2">
      <c r="A100" s="59" t="s">
        <v>85</v>
      </c>
      <c r="B100" s="76" t="s">
        <v>157</v>
      </c>
      <c r="C100" s="54">
        <f>SUM(Önkorm.2018!C91)</f>
        <v>1000</v>
      </c>
      <c r="D100" s="54">
        <f>SUM(KözHiv.2018!C64)</f>
        <v>1000</v>
      </c>
      <c r="E100" s="54">
        <f>SUM(Óvoda2018!C66)</f>
        <v>0</v>
      </c>
      <c r="F100" s="54">
        <v>0</v>
      </c>
      <c r="G100" s="54">
        <f t="shared" si="1"/>
        <v>2000</v>
      </c>
    </row>
    <row r="101" spans="1:7" ht="12" customHeight="1" x14ac:dyDescent="0.2">
      <c r="A101" s="59" t="s">
        <v>194</v>
      </c>
      <c r="B101" s="76" t="s">
        <v>195</v>
      </c>
      <c r="C101" s="54">
        <f>SUM(Önkorm.2018!C92)</f>
        <v>0</v>
      </c>
      <c r="D101" s="54">
        <f>SUM(KözHiv.2018!E65)</f>
        <v>0</v>
      </c>
      <c r="E101" s="54">
        <f>SUM(Óvoda2018!C67)</f>
        <v>0</v>
      </c>
      <c r="F101" s="54">
        <v>0</v>
      </c>
      <c r="G101" s="54">
        <f t="shared" si="1"/>
        <v>0</v>
      </c>
    </row>
    <row r="102" spans="1:7" ht="12" customHeight="1" x14ac:dyDescent="0.2">
      <c r="A102" s="59" t="s">
        <v>86</v>
      </c>
      <c r="B102" s="76" t="s">
        <v>158</v>
      </c>
      <c r="C102" s="54">
        <f>SUM(Önkorm.2018!C93)</f>
        <v>400000</v>
      </c>
      <c r="D102" s="54">
        <f>SUM(KözHiv.2018!E66)</f>
        <v>137151</v>
      </c>
      <c r="E102" s="54">
        <f>SUM(Óvoda2018!C68)</f>
        <v>20000</v>
      </c>
      <c r="F102" s="54">
        <f>SUM(Bölcsőde!C61)</f>
        <v>20000</v>
      </c>
      <c r="G102" s="54">
        <f t="shared" si="1"/>
        <v>557151</v>
      </c>
    </row>
    <row r="103" spans="1:7" ht="12" customHeight="1" x14ac:dyDescent="0.2">
      <c r="A103" s="301" t="s">
        <v>87</v>
      </c>
      <c r="B103" s="302"/>
      <c r="C103" s="65">
        <f>SUM(Önkorm.2018!C94)</f>
        <v>11701000</v>
      </c>
      <c r="D103" s="65">
        <f>SUM(D95:D102)</f>
        <v>138151</v>
      </c>
      <c r="E103" s="65">
        <f>SUM(Óvoda2018!C69)</f>
        <v>170000</v>
      </c>
      <c r="F103" s="65">
        <f>SUM(F95:F102)</f>
        <v>1290000</v>
      </c>
      <c r="G103" s="65">
        <f t="shared" si="1"/>
        <v>12009151</v>
      </c>
    </row>
    <row r="104" spans="1:7" ht="12" customHeight="1" x14ac:dyDescent="0.2">
      <c r="A104" s="59" t="s">
        <v>188</v>
      </c>
      <c r="B104" s="76" t="s">
        <v>189</v>
      </c>
      <c r="C104" s="54">
        <f>SUM(Önkorm.2018!C95)</f>
        <v>0</v>
      </c>
      <c r="D104" s="54"/>
      <c r="E104" s="54"/>
      <c r="F104" s="54">
        <v>0</v>
      </c>
      <c r="G104" s="54">
        <f t="shared" si="1"/>
        <v>0</v>
      </c>
    </row>
    <row r="105" spans="1:7" ht="12" customHeight="1" x14ac:dyDescent="0.2">
      <c r="A105" s="301" t="s">
        <v>190</v>
      </c>
      <c r="B105" s="302"/>
      <c r="C105" s="65">
        <f>SUM(Önkorm.2018!C96)</f>
        <v>0</v>
      </c>
      <c r="D105" s="65"/>
      <c r="E105" s="65"/>
      <c r="F105" s="65">
        <f>SUM(F104)</f>
        <v>0</v>
      </c>
      <c r="G105" s="65">
        <f t="shared" si="1"/>
        <v>0</v>
      </c>
    </row>
    <row r="106" spans="1:7" ht="12" customHeight="1" x14ac:dyDescent="0.2">
      <c r="A106" s="59" t="s">
        <v>88</v>
      </c>
      <c r="B106" s="76" t="s">
        <v>159</v>
      </c>
      <c r="C106" s="54">
        <f>SUM(Önkorm.2018!C97)</f>
        <v>0</v>
      </c>
      <c r="D106" s="54"/>
      <c r="E106" s="54"/>
      <c r="F106" s="54">
        <v>0</v>
      </c>
      <c r="G106" s="54">
        <f t="shared" si="1"/>
        <v>0</v>
      </c>
    </row>
    <row r="107" spans="1:7" ht="12" customHeight="1" x14ac:dyDescent="0.2">
      <c r="A107" s="301" t="s">
        <v>89</v>
      </c>
      <c r="B107" s="302"/>
      <c r="C107" s="65">
        <f>SUM(Önkorm.2018!C98)</f>
        <v>0</v>
      </c>
      <c r="D107" s="65"/>
      <c r="E107" s="65"/>
      <c r="F107" s="65">
        <f>SUM(F106)</f>
        <v>0</v>
      </c>
      <c r="G107" s="65">
        <f t="shared" si="1"/>
        <v>0</v>
      </c>
    </row>
    <row r="108" spans="1:7" ht="12" customHeight="1" x14ac:dyDescent="0.2">
      <c r="A108" s="59" t="s">
        <v>90</v>
      </c>
      <c r="B108" s="76" t="s">
        <v>160</v>
      </c>
      <c r="C108" s="54">
        <f>SUM(Önkorm.2018!C99)</f>
        <v>0</v>
      </c>
      <c r="D108" s="54"/>
      <c r="E108" s="54"/>
      <c r="F108" s="54">
        <v>0</v>
      </c>
      <c r="G108" s="54">
        <f t="shared" si="1"/>
        <v>0</v>
      </c>
    </row>
    <row r="109" spans="1:7" ht="12" customHeight="1" x14ac:dyDescent="0.2">
      <c r="A109" s="301" t="s">
        <v>91</v>
      </c>
      <c r="B109" s="302"/>
      <c r="C109" s="65">
        <f>SUM(Önkorm.2018!C100)</f>
        <v>0</v>
      </c>
      <c r="D109" s="65"/>
      <c r="E109" s="65"/>
      <c r="F109" s="65">
        <f>SUM(F108)</f>
        <v>0</v>
      </c>
      <c r="G109" s="65">
        <f t="shared" si="1"/>
        <v>0</v>
      </c>
    </row>
    <row r="110" spans="1:7" ht="12" customHeight="1" x14ac:dyDescent="0.2">
      <c r="A110" s="67" t="s">
        <v>92</v>
      </c>
      <c r="B110" s="77" t="s">
        <v>161</v>
      </c>
      <c r="C110" s="54">
        <f>SUM(Önkorm.2018!C101)</f>
        <v>12187000</v>
      </c>
      <c r="D110" s="54">
        <f>SUM(KözHiv.2018!E68)</f>
        <v>543410</v>
      </c>
      <c r="E110" s="54">
        <f>SUM(Óvoda2018!C70)</f>
        <v>0</v>
      </c>
      <c r="F110" s="54">
        <f>SUM(Bölcsőde!C69)</f>
        <v>150031</v>
      </c>
      <c r="G110" s="54">
        <f t="shared" si="1"/>
        <v>12730410</v>
      </c>
    </row>
    <row r="111" spans="1:7" ht="12" customHeight="1" x14ac:dyDescent="0.2">
      <c r="A111" s="59" t="s">
        <v>93</v>
      </c>
      <c r="B111" s="76" t="s">
        <v>162</v>
      </c>
      <c r="C111" s="54">
        <f>SUM(Önkorm.2018!C102)</f>
        <v>0</v>
      </c>
      <c r="D111" s="54">
        <f>SUM(KözHiv.2018!E69)</f>
        <v>0</v>
      </c>
      <c r="E111" s="54">
        <f>SUM(Óvoda2018!C71)</f>
        <v>0</v>
      </c>
      <c r="F111" s="54">
        <f>SUM(Bölcsőde!C70)</f>
        <v>0</v>
      </c>
      <c r="G111" s="54">
        <f t="shared" si="1"/>
        <v>0</v>
      </c>
    </row>
    <row r="112" spans="1:7" ht="12" customHeight="1" x14ac:dyDescent="0.2">
      <c r="A112" s="59" t="s">
        <v>167</v>
      </c>
      <c r="B112" s="76" t="s">
        <v>173</v>
      </c>
      <c r="C112" s="54">
        <f>SUM(Önkorm.2018!C103)</f>
        <v>0</v>
      </c>
      <c r="D112" s="54">
        <f>SUM(KözHiv.2018!E70)</f>
        <v>45962112</v>
      </c>
      <c r="E112" s="54">
        <f>SUM(Óvoda2018!C72)</f>
        <v>41031260</v>
      </c>
      <c r="F112" s="54">
        <f>SUM(Bölcsőde!C71)</f>
        <v>18314090</v>
      </c>
      <c r="G112" s="54">
        <f t="shared" si="1"/>
        <v>86993372</v>
      </c>
    </row>
    <row r="113" spans="1:7" ht="12" customHeight="1" thickBot="1" x14ac:dyDescent="0.25">
      <c r="A113" s="301" t="s">
        <v>94</v>
      </c>
      <c r="B113" s="302"/>
      <c r="C113" s="65">
        <f>SUM(Önkorm.2018!C104)</f>
        <v>12187000</v>
      </c>
      <c r="D113" s="65">
        <f>SUM(KözHiv.2018!E73)</f>
        <v>46505522</v>
      </c>
      <c r="E113" s="65">
        <f>SUM(Óvoda2018!C73)</f>
        <v>41031260</v>
      </c>
      <c r="F113" s="65">
        <f>SUM(F110:F112)</f>
        <v>18464121</v>
      </c>
      <c r="G113" s="65">
        <f t="shared" si="1"/>
        <v>99723782</v>
      </c>
    </row>
    <row r="114" spans="1:7" ht="12" customHeight="1" thickTop="1" thickBot="1" x14ac:dyDescent="0.25">
      <c r="A114" s="299" t="s">
        <v>95</v>
      </c>
      <c r="B114" s="300"/>
      <c r="C114" s="80">
        <f>SUM(C83)+C86+C94+C103+C105+C107+C109+C113</f>
        <v>138312217</v>
      </c>
      <c r="D114" s="80">
        <f>SUM(D83)+D86+D94+D103+D105+D107+D109+D113</f>
        <v>46650407</v>
      </c>
      <c r="E114" s="80">
        <f>SUM(E83)+E86+E94+E103+E105+E107+E109+E113</f>
        <v>41201260</v>
      </c>
      <c r="F114" s="80">
        <f>SUM(F83)+F86+F94+F103+F105+F107+F109+F113</f>
        <v>19754121</v>
      </c>
      <c r="G114" s="80">
        <f>SUM(G83)+G86+G94+G103+G105+G107+G109+G113</f>
        <v>226163884</v>
      </c>
    </row>
    <row r="115" spans="1:7" ht="13.5" thickTop="1" x14ac:dyDescent="0.2"/>
  </sheetData>
  <mergeCells count="38">
    <mergeCell ref="F75:F76"/>
    <mergeCell ref="A4:G4"/>
    <mergeCell ref="E1:G1"/>
    <mergeCell ref="A75:A76"/>
    <mergeCell ref="B75:B76"/>
    <mergeCell ref="C75:C76"/>
    <mergeCell ref="D75:D76"/>
    <mergeCell ref="E75:E76"/>
    <mergeCell ref="G75:G76"/>
    <mergeCell ref="A73:G73"/>
    <mergeCell ref="A74:G74"/>
    <mergeCell ref="E68:G68"/>
    <mergeCell ref="D5:D6"/>
    <mergeCell ref="E5:E6"/>
    <mergeCell ref="G5:G6"/>
    <mergeCell ref="A3:G3"/>
    <mergeCell ref="C5:C6"/>
    <mergeCell ref="A94:B94"/>
    <mergeCell ref="A5:A6"/>
    <mergeCell ref="B5:B6"/>
    <mergeCell ref="A20:B20"/>
    <mergeCell ref="A22:B22"/>
    <mergeCell ref="A38:B38"/>
    <mergeCell ref="A44:B44"/>
    <mergeCell ref="A64:B64"/>
    <mergeCell ref="A86:B86"/>
    <mergeCell ref="A59:B59"/>
    <mergeCell ref="A61:B61"/>
    <mergeCell ref="A65:B65"/>
    <mergeCell ref="A83:B83"/>
    <mergeCell ref="A50:B50"/>
    <mergeCell ref="A55:B55"/>
    <mergeCell ref="A103:B103"/>
    <mergeCell ref="A107:B107"/>
    <mergeCell ref="A109:B109"/>
    <mergeCell ref="A113:B113"/>
    <mergeCell ref="A114:B114"/>
    <mergeCell ref="A105:B105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1"/>
  <sheetViews>
    <sheetView workbookViewId="0">
      <selection activeCell="C8" sqref="C8"/>
    </sheetView>
  </sheetViews>
  <sheetFormatPr defaultRowHeight="15" x14ac:dyDescent="0.25"/>
  <cols>
    <col min="1" max="1" width="9.140625" style="46"/>
    <col min="2" max="2" width="45.5703125" style="46" customWidth="1"/>
    <col min="3" max="3" width="36.5703125" style="46" customWidth="1"/>
    <col min="4" max="16384" width="9.140625" style="46"/>
  </cols>
  <sheetData>
    <row r="1" spans="1:18" x14ac:dyDescent="0.25">
      <c r="C1" s="122" t="s">
        <v>288</v>
      </c>
    </row>
    <row r="2" spans="1:18" ht="34.5" x14ac:dyDescent="0.3">
      <c r="A2" s="28"/>
      <c r="B2" s="29"/>
      <c r="C2" s="30"/>
      <c r="D2" s="29"/>
      <c r="E2" s="30"/>
      <c r="F2" s="30"/>
      <c r="G2" s="30"/>
      <c r="H2" s="29"/>
      <c r="I2" s="30"/>
      <c r="J2" s="30"/>
      <c r="K2" s="30"/>
      <c r="L2" s="29"/>
      <c r="M2" s="30"/>
      <c r="N2" s="30"/>
      <c r="O2" s="30"/>
      <c r="P2" s="29"/>
      <c r="Q2" s="30"/>
      <c r="R2" s="30"/>
    </row>
    <row r="3" spans="1:18" ht="34.5" x14ac:dyDescent="0.25">
      <c r="A3" s="364" t="s">
        <v>289</v>
      </c>
      <c r="B3" s="364"/>
      <c r="C3" s="364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"/>
    </row>
    <row r="4" spans="1:18" ht="34.5" x14ac:dyDescent="0.25">
      <c r="A4" s="364" t="s">
        <v>366</v>
      </c>
      <c r="B4" s="364"/>
      <c r="C4" s="364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4"/>
    </row>
    <row r="5" spans="1:18" ht="15.75" thickBot="1" x14ac:dyDescent="0.3"/>
    <row r="6" spans="1:18" ht="30" customHeight="1" thickTop="1" x14ac:dyDescent="0.25">
      <c r="B6" s="123" t="s">
        <v>3</v>
      </c>
      <c r="C6" s="124" t="s">
        <v>290</v>
      </c>
    </row>
    <row r="7" spans="1:18" x14ac:dyDescent="0.25">
      <c r="B7" s="47" t="s">
        <v>0</v>
      </c>
      <c r="C7" s="125">
        <v>5</v>
      </c>
    </row>
    <row r="8" spans="1:18" x14ac:dyDescent="0.25">
      <c r="B8" s="47" t="s">
        <v>163</v>
      </c>
      <c r="C8" s="125">
        <v>9</v>
      </c>
    </row>
    <row r="9" spans="1:18" x14ac:dyDescent="0.25">
      <c r="B9" s="132" t="s">
        <v>378</v>
      </c>
      <c r="C9" s="237">
        <v>7</v>
      </c>
    </row>
    <row r="10" spans="1:18" ht="15.75" thickBot="1" x14ac:dyDescent="0.3">
      <c r="B10" s="126" t="s">
        <v>181</v>
      </c>
      <c r="C10" s="127">
        <v>9</v>
      </c>
    </row>
    <row r="11" spans="1:18" ht="15.75" thickTop="1" x14ac:dyDescent="0.25"/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5"/>
  <sheetViews>
    <sheetView workbookViewId="0"/>
  </sheetViews>
  <sheetFormatPr defaultRowHeight="15" x14ac:dyDescent="0.25"/>
  <cols>
    <col min="1" max="1" width="49" style="46" customWidth="1"/>
    <col min="2" max="2" width="37.5703125" style="46" customWidth="1"/>
    <col min="3" max="16384" width="9.140625" style="46"/>
  </cols>
  <sheetData>
    <row r="1" spans="1:2" x14ac:dyDescent="0.25">
      <c r="B1" s="160" t="s">
        <v>299</v>
      </c>
    </row>
    <row r="5" spans="1:2" ht="30" customHeight="1" x14ac:dyDescent="0.3">
      <c r="A5" s="365" t="s">
        <v>297</v>
      </c>
      <c r="B5" s="365"/>
    </row>
    <row r="6" spans="1:2" ht="30" customHeight="1" x14ac:dyDescent="0.3">
      <c r="A6" s="365" t="s">
        <v>298</v>
      </c>
      <c r="B6" s="365"/>
    </row>
    <row r="7" spans="1:2" ht="15.75" thickBot="1" x14ac:dyDescent="0.3"/>
    <row r="8" spans="1:2" s="128" customFormat="1" ht="32.25" customHeight="1" thickTop="1" thickBot="1" x14ac:dyDescent="0.3">
      <c r="A8" s="130" t="s">
        <v>3</v>
      </c>
      <c r="B8" s="131" t="s">
        <v>296</v>
      </c>
    </row>
    <row r="9" spans="1:2" ht="15.75" thickTop="1" x14ac:dyDescent="0.25">
      <c r="A9" s="129" t="s">
        <v>291</v>
      </c>
      <c r="B9" s="135">
        <v>4066000</v>
      </c>
    </row>
    <row r="10" spans="1:2" x14ac:dyDescent="0.25">
      <c r="A10" s="47" t="s">
        <v>292</v>
      </c>
      <c r="B10" s="136">
        <v>200000</v>
      </c>
    </row>
    <row r="11" spans="1:2" x14ac:dyDescent="0.25">
      <c r="A11" s="47" t="s">
        <v>293</v>
      </c>
      <c r="B11" s="136">
        <v>50000</v>
      </c>
    </row>
    <row r="12" spans="1:2" x14ac:dyDescent="0.25">
      <c r="A12" s="47" t="s">
        <v>294</v>
      </c>
      <c r="B12" s="136">
        <v>800000</v>
      </c>
    </row>
    <row r="13" spans="1:2" ht="15.75" thickBot="1" x14ac:dyDescent="0.3">
      <c r="A13" s="132" t="s">
        <v>295</v>
      </c>
      <c r="B13" s="137">
        <v>1000000</v>
      </c>
    </row>
    <row r="14" spans="1:2" s="134" customFormat="1" ht="34.5" customHeight="1" thickTop="1" thickBot="1" x14ac:dyDescent="0.3">
      <c r="A14" s="133" t="s">
        <v>182</v>
      </c>
      <c r="B14" s="159">
        <f>SUM(B9:B13)</f>
        <v>6116000</v>
      </c>
    </row>
    <row r="15" spans="1:2" ht="15.75" thickTop="1" x14ac:dyDescent="0.25"/>
  </sheetData>
  <mergeCells count="2"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9"/>
  <sheetViews>
    <sheetView workbookViewId="0">
      <selection activeCell="Q20" sqref="Q20"/>
    </sheetView>
  </sheetViews>
  <sheetFormatPr defaultRowHeight="15" x14ac:dyDescent="0.25"/>
  <cols>
    <col min="1" max="1" width="23.28515625" style="46" customWidth="1"/>
    <col min="2" max="13" width="8.7109375" style="139" customWidth="1"/>
    <col min="14" max="14" width="9.7109375" style="139" customWidth="1"/>
    <col min="15" max="16384" width="9.140625" style="46"/>
  </cols>
  <sheetData>
    <row r="1" spans="1:14" x14ac:dyDescent="0.25">
      <c r="L1" s="367" t="s">
        <v>321</v>
      </c>
      <c r="M1" s="367"/>
      <c r="N1" s="367"/>
    </row>
    <row r="4" spans="1:14" x14ac:dyDescent="0.25">
      <c r="A4" s="366" t="s">
        <v>320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</row>
    <row r="7" spans="1:14" ht="15.75" thickBot="1" x14ac:dyDescent="0.3"/>
    <row r="8" spans="1:14" s="151" customFormat="1" ht="28.5" customHeight="1" thickTop="1" thickBot="1" x14ac:dyDescent="0.3">
      <c r="A8" s="148" t="s">
        <v>3</v>
      </c>
      <c r="B8" s="149" t="s">
        <v>317</v>
      </c>
      <c r="C8" s="149" t="s">
        <v>318</v>
      </c>
      <c r="D8" s="149" t="s">
        <v>283</v>
      </c>
      <c r="E8" s="149" t="s">
        <v>57</v>
      </c>
      <c r="F8" s="149" t="s">
        <v>58</v>
      </c>
      <c r="G8" s="149" t="s">
        <v>59</v>
      </c>
      <c r="H8" s="149" t="s">
        <v>60</v>
      </c>
      <c r="I8" s="149" t="s">
        <v>61</v>
      </c>
      <c r="J8" s="149" t="s">
        <v>62</v>
      </c>
      <c r="K8" s="149" t="s">
        <v>63</v>
      </c>
      <c r="L8" s="149" t="s">
        <v>64</v>
      </c>
      <c r="M8" s="149" t="s">
        <v>65</v>
      </c>
      <c r="N8" s="150" t="s">
        <v>182</v>
      </c>
    </row>
    <row r="9" spans="1:14" ht="24" thickTop="1" x14ac:dyDescent="0.25">
      <c r="A9" s="152" t="s">
        <v>300</v>
      </c>
      <c r="B9" s="142">
        <v>9854880</v>
      </c>
      <c r="C9" s="142">
        <v>9854880</v>
      </c>
      <c r="D9" s="142">
        <v>9854880</v>
      </c>
      <c r="E9" s="142">
        <v>9854880</v>
      </c>
      <c r="F9" s="142">
        <v>9854880</v>
      </c>
      <c r="G9" s="142">
        <v>9854880</v>
      </c>
      <c r="H9" s="142">
        <v>9854880</v>
      </c>
      <c r="I9" s="142">
        <v>9854880</v>
      </c>
      <c r="J9" s="142">
        <v>9854880</v>
      </c>
      <c r="K9" s="142">
        <v>9854880</v>
      </c>
      <c r="L9" s="142">
        <v>9854880</v>
      </c>
      <c r="M9" s="142">
        <v>9854887</v>
      </c>
      <c r="N9" s="143">
        <f>SUM(B9:M9)</f>
        <v>118258567</v>
      </c>
    </row>
    <row r="10" spans="1:14" ht="23.25" x14ac:dyDescent="0.25">
      <c r="A10" s="153" t="s">
        <v>301</v>
      </c>
      <c r="B10" s="140">
        <v>686094</v>
      </c>
      <c r="C10" s="140">
        <v>686094</v>
      </c>
      <c r="D10" s="140">
        <v>686094</v>
      </c>
      <c r="E10" s="140">
        <v>527957</v>
      </c>
      <c r="F10" s="140">
        <v>527957</v>
      </c>
      <c r="G10" s="140">
        <v>527957</v>
      </c>
      <c r="H10" s="140">
        <v>527957</v>
      </c>
      <c r="I10" s="140">
        <v>527957</v>
      </c>
      <c r="J10" s="140">
        <v>335100</v>
      </c>
      <c r="K10" s="140">
        <v>335100</v>
      </c>
      <c r="L10" s="140">
        <v>335100</v>
      </c>
      <c r="M10" s="140">
        <v>335100</v>
      </c>
      <c r="N10" s="141">
        <f>SUM(B10:M10)</f>
        <v>6038467</v>
      </c>
    </row>
    <row r="11" spans="1:14" ht="23.25" x14ac:dyDescent="0.25">
      <c r="A11" s="153" t="s">
        <v>302</v>
      </c>
      <c r="B11" s="140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1">
        <f t="shared" ref="N11:N28" si="0">SUM(B11:M11)</f>
        <v>0</v>
      </c>
    </row>
    <row r="12" spans="1:14" x14ac:dyDescent="0.25">
      <c r="A12" s="153" t="s">
        <v>303</v>
      </c>
      <c r="B12" s="140">
        <v>3847332</v>
      </c>
      <c r="C12" s="140">
        <v>1001683</v>
      </c>
      <c r="D12" s="140">
        <v>2163994</v>
      </c>
      <c r="E12" s="140">
        <v>5475813</v>
      </c>
      <c r="F12" s="140">
        <v>11418537</v>
      </c>
      <c r="G12" s="140">
        <v>5121404</v>
      </c>
      <c r="H12" s="140">
        <v>3318820</v>
      </c>
      <c r="I12" s="140">
        <v>1759781</v>
      </c>
      <c r="J12" s="140">
        <v>1830527</v>
      </c>
      <c r="K12" s="140">
        <v>1635111</v>
      </c>
      <c r="L12" s="140">
        <v>1888546</v>
      </c>
      <c r="M12" s="140">
        <v>1538479</v>
      </c>
      <c r="N12" s="141">
        <f t="shared" si="0"/>
        <v>41000027</v>
      </c>
    </row>
    <row r="13" spans="1:14" x14ac:dyDescent="0.25">
      <c r="A13" s="153" t="s">
        <v>304</v>
      </c>
      <c r="B13" s="140">
        <v>926929</v>
      </c>
      <c r="C13" s="140">
        <v>926929</v>
      </c>
      <c r="D13" s="140">
        <v>926929</v>
      </c>
      <c r="E13" s="140">
        <v>926929</v>
      </c>
      <c r="F13" s="140">
        <v>926929</v>
      </c>
      <c r="G13" s="140">
        <v>926929</v>
      </c>
      <c r="H13" s="140">
        <v>926929</v>
      </c>
      <c r="I13" s="140">
        <v>926929</v>
      </c>
      <c r="J13" s="140">
        <v>926929</v>
      </c>
      <c r="K13" s="140">
        <v>926929</v>
      </c>
      <c r="L13" s="140">
        <v>926929</v>
      </c>
      <c r="M13" s="140">
        <v>926932</v>
      </c>
      <c r="N13" s="141">
        <f t="shared" si="0"/>
        <v>11123151</v>
      </c>
    </row>
    <row r="14" spans="1:14" x14ac:dyDescent="0.25">
      <c r="A14" s="153" t="s">
        <v>305</v>
      </c>
      <c r="B14" s="140">
        <v>0</v>
      </c>
      <c r="C14" s="140">
        <v>0</v>
      </c>
      <c r="D14" s="140">
        <v>0</v>
      </c>
      <c r="E14" s="140">
        <v>0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1">
        <f t="shared" si="0"/>
        <v>0</v>
      </c>
    </row>
    <row r="15" spans="1:14" ht="23.25" x14ac:dyDescent="0.25">
      <c r="A15" s="153" t="s">
        <v>306</v>
      </c>
      <c r="B15" s="140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1">
        <f t="shared" si="0"/>
        <v>0</v>
      </c>
    </row>
    <row r="16" spans="1:14" ht="23.25" x14ac:dyDescent="0.25">
      <c r="A16" s="153" t="s">
        <v>307</v>
      </c>
      <c r="B16" s="140">
        <v>0</v>
      </c>
      <c r="C16" s="140">
        <v>0</v>
      </c>
      <c r="D16" s="140">
        <v>0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1">
        <f t="shared" si="0"/>
        <v>0</v>
      </c>
    </row>
    <row r="17" spans="1:14" ht="15.75" thickBot="1" x14ac:dyDescent="0.3">
      <c r="A17" s="154" t="s">
        <v>308</v>
      </c>
      <c r="B17" s="144">
        <v>8520625</v>
      </c>
      <c r="C17" s="144">
        <v>8520625</v>
      </c>
      <c r="D17" s="144">
        <v>8520625</v>
      </c>
      <c r="E17" s="144">
        <v>8520625</v>
      </c>
      <c r="F17" s="144">
        <v>8520625</v>
      </c>
      <c r="G17" s="144">
        <v>8864203</v>
      </c>
      <c r="H17" s="144">
        <v>8520625</v>
      </c>
      <c r="I17" s="144">
        <v>8520625</v>
      </c>
      <c r="J17" s="144">
        <v>8520625</v>
      </c>
      <c r="K17" s="144">
        <v>8520625</v>
      </c>
      <c r="L17" s="144">
        <v>8520625</v>
      </c>
      <c r="M17" s="144">
        <v>8520628</v>
      </c>
      <c r="N17" s="145">
        <f t="shared" si="0"/>
        <v>102591081</v>
      </c>
    </row>
    <row r="18" spans="1:14" s="138" customFormat="1" ht="16.5" thickTop="1" thickBot="1" x14ac:dyDescent="0.3">
      <c r="A18" s="155" t="s">
        <v>309</v>
      </c>
      <c r="B18" s="146">
        <f>SUM(B9:B17)</f>
        <v>23835860</v>
      </c>
      <c r="C18" s="146">
        <f t="shared" ref="C18:M18" si="1">SUM(C9:C17)</f>
        <v>20990211</v>
      </c>
      <c r="D18" s="146">
        <f t="shared" si="1"/>
        <v>22152522</v>
      </c>
      <c r="E18" s="146">
        <f t="shared" si="1"/>
        <v>25306204</v>
      </c>
      <c r="F18" s="146">
        <f t="shared" si="1"/>
        <v>31248928</v>
      </c>
      <c r="G18" s="146">
        <f t="shared" si="1"/>
        <v>25295373</v>
      </c>
      <c r="H18" s="146">
        <f t="shared" si="1"/>
        <v>23149211</v>
      </c>
      <c r="I18" s="146">
        <f t="shared" si="1"/>
        <v>21590172</v>
      </c>
      <c r="J18" s="146">
        <f t="shared" si="1"/>
        <v>21468061</v>
      </c>
      <c r="K18" s="146">
        <f t="shared" si="1"/>
        <v>21272645</v>
      </c>
      <c r="L18" s="146">
        <f t="shared" si="1"/>
        <v>21526080</v>
      </c>
      <c r="M18" s="146">
        <f t="shared" si="1"/>
        <v>21176026</v>
      </c>
      <c r="N18" s="147">
        <f t="shared" si="0"/>
        <v>279011293</v>
      </c>
    </row>
    <row r="19" spans="1:14" ht="15.75" thickTop="1" x14ac:dyDescent="0.25">
      <c r="A19" s="152" t="s">
        <v>310</v>
      </c>
      <c r="B19" s="142">
        <v>8535255</v>
      </c>
      <c r="C19" s="142">
        <v>6884440</v>
      </c>
      <c r="D19" s="142">
        <v>9946940</v>
      </c>
      <c r="E19" s="142">
        <v>6834440</v>
      </c>
      <c r="F19" s="142">
        <v>7796940</v>
      </c>
      <c r="G19" s="142">
        <v>8290140</v>
      </c>
      <c r="H19" s="142">
        <v>6834440</v>
      </c>
      <c r="I19" s="142">
        <v>7626940</v>
      </c>
      <c r="J19" s="142">
        <v>6834440</v>
      </c>
      <c r="K19" s="142">
        <v>7796940</v>
      </c>
      <c r="L19" s="142">
        <v>6834440</v>
      </c>
      <c r="M19" s="142">
        <v>6824449</v>
      </c>
      <c r="N19" s="143">
        <f t="shared" si="0"/>
        <v>91039804</v>
      </c>
    </row>
    <row r="20" spans="1:14" x14ac:dyDescent="0.25">
      <c r="A20" s="153" t="s">
        <v>311</v>
      </c>
      <c r="B20" s="140">
        <v>1600374</v>
      </c>
      <c r="C20" s="140">
        <v>1143157</v>
      </c>
      <c r="D20" s="140">
        <v>2302856</v>
      </c>
      <c r="E20" s="140">
        <v>1143157</v>
      </c>
      <c r="F20" s="140">
        <v>1653013</v>
      </c>
      <c r="G20" s="140">
        <v>2810822</v>
      </c>
      <c r="H20" s="140">
        <v>1143157</v>
      </c>
      <c r="I20" s="140">
        <v>1563028</v>
      </c>
      <c r="J20" s="140">
        <v>1113322</v>
      </c>
      <c r="K20" s="140">
        <v>1653013</v>
      </c>
      <c r="L20" s="140">
        <v>1143157</v>
      </c>
      <c r="M20" s="140">
        <v>1093584</v>
      </c>
      <c r="N20" s="141">
        <f t="shared" si="0"/>
        <v>18362640</v>
      </c>
    </row>
    <row r="21" spans="1:14" x14ac:dyDescent="0.25">
      <c r="A21" s="153" t="s">
        <v>312</v>
      </c>
      <c r="B21" s="140">
        <v>1288767</v>
      </c>
      <c r="C21" s="140">
        <v>2321013</v>
      </c>
      <c r="D21" s="140">
        <v>3483324</v>
      </c>
      <c r="E21" s="140">
        <v>1820576</v>
      </c>
      <c r="F21" s="140">
        <v>4802975</v>
      </c>
      <c r="G21" s="140">
        <v>8450654</v>
      </c>
      <c r="H21" s="140">
        <v>4140150</v>
      </c>
      <c r="I21" s="140">
        <v>2579111</v>
      </c>
      <c r="J21" s="140">
        <v>4929100</v>
      </c>
      <c r="K21" s="140">
        <v>3043441</v>
      </c>
      <c r="L21" s="140">
        <v>3429026</v>
      </c>
      <c r="M21" s="140">
        <v>5372817</v>
      </c>
      <c r="N21" s="141">
        <f t="shared" si="0"/>
        <v>45660954</v>
      </c>
    </row>
    <row r="22" spans="1:14" x14ac:dyDescent="0.25">
      <c r="A22" s="153" t="s">
        <v>298</v>
      </c>
      <c r="B22" s="140">
        <v>150000</v>
      </c>
      <c r="C22" s="140">
        <v>250000</v>
      </c>
      <c r="D22" s="140">
        <v>450000</v>
      </c>
      <c r="E22" s="140">
        <v>146000</v>
      </c>
      <c r="F22" s="140">
        <v>120000</v>
      </c>
      <c r="G22" s="140">
        <v>250000</v>
      </c>
      <c r="H22" s="140">
        <v>350000</v>
      </c>
      <c r="I22" s="140">
        <v>350000</v>
      </c>
      <c r="J22" s="140">
        <v>1200000</v>
      </c>
      <c r="K22" s="140">
        <v>700000</v>
      </c>
      <c r="L22" s="140">
        <v>450000</v>
      </c>
      <c r="M22" s="140">
        <v>1700000</v>
      </c>
      <c r="N22" s="141">
        <f t="shared" si="0"/>
        <v>6116000</v>
      </c>
    </row>
    <row r="23" spans="1:14" x14ac:dyDescent="0.25">
      <c r="A23" s="153" t="s">
        <v>319</v>
      </c>
      <c r="B23" s="140">
        <v>0</v>
      </c>
      <c r="C23" s="140">
        <v>0</v>
      </c>
      <c r="D23" s="140">
        <v>0</v>
      </c>
      <c r="E23" s="140">
        <v>0</v>
      </c>
      <c r="F23" s="140">
        <v>500000</v>
      </c>
      <c r="G23" s="140">
        <v>500000</v>
      </c>
      <c r="H23" s="140">
        <v>0</v>
      </c>
      <c r="I23" s="140">
        <v>0</v>
      </c>
      <c r="J23" s="140">
        <v>0</v>
      </c>
      <c r="K23" s="140">
        <v>0</v>
      </c>
      <c r="L23" s="140">
        <v>0</v>
      </c>
      <c r="M23" s="140">
        <v>500000</v>
      </c>
      <c r="N23" s="141">
        <f t="shared" si="0"/>
        <v>1500000</v>
      </c>
    </row>
    <row r="24" spans="1:14" x14ac:dyDescent="0.25">
      <c r="A24" s="153" t="s">
        <v>313</v>
      </c>
      <c r="B24" s="140">
        <v>628342</v>
      </c>
      <c r="C24" s="140">
        <v>0</v>
      </c>
      <c r="D24" s="140">
        <v>0</v>
      </c>
      <c r="E24" s="140">
        <v>1868344</v>
      </c>
      <c r="F24" s="140">
        <v>2356799</v>
      </c>
      <c r="G24" s="140">
        <v>1567642</v>
      </c>
      <c r="H24" s="140">
        <v>2920593</v>
      </c>
      <c r="I24" s="140">
        <v>0</v>
      </c>
      <c r="J24" s="140">
        <v>0</v>
      </c>
      <c r="K24" s="140">
        <v>0</v>
      </c>
      <c r="L24" s="140">
        <v>0</v>
      </c>
      <c r="M24" s="140">
        <v>0</v>
      </c>
      <c r="N24" s="141">
        <f t="shared" si="0"/>
        <v>9341720</v>
      </c>
    </row>
    <row r="25" spans="1:14" x14ac:dyDescent="0.25">
      <c r="A25" s="153" t="s">
        <v>314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0</v>
      </c>
      <c r="K25" s="140">
        <v>0</v>
      </c>
      <c r="L25" s="140">
        <v>0</v>
      </c>
      <c r="M25" s="140">
        <v>0</v>
      </c>
      <c r="N25" s="141">
        <f t="shared" si="0"/>
        <v>0</v>
      </c>
    </row>
    <row r="26" spans="1:14" x14ac:dyDescent="0.25">
      <c r="A26" s="153" t="s">
        <v>315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1">
        <v>0</v>
      </c>
    </row>
    <row r="27" spans="1:14" ht="15.75" thickBot="1" x14ac:dyDescent="0.3">
      <c r="A27" s="154" t="s">
        <v>316</v>
      </c>
      <c r="B27" s="144">
        <f t="shared" ref="B27:M27" si="2">SUM(B18)-B19-B20-B21-B22-B23-B24-B25-B26</f>
        <v>11633122</v>
      </c>
      <c r="C27" s="144">
        <f t="shared" si="2"/>
        <v>10391601</v>
      </c>
      <c r="D27" s="144">
        <f t="shared" si="2"/>
        <v>5969402</v>
      </c>
      <c r="E27" s="144">
        <f t="shared" si="2"/>
        <v>13493687</v>
      </c>
      <c r="F27" s="144">
        <f t="shared" si="2"/>
        <v>14019201</v>
      </c>
      <c r="G27" s="144">
        <f t="shared" si="2"/>
        <v>3426115</v>
      </c>
      <c r="H27" s="144">
        <f t="shared" si="2"/>
        <v>7760871</v>
      </c>
      <c r="I27" s="144">
        <f t="shared" si="2"/>
        <v>9471093</v>
      </c>
      <c r="J27" s="144">
        <f t="shared" si="2"/>
        <v>7391199</v>
      </c>
      <c r="K27" s="144">
        <f t="shared" si="2"/>
        <v>8079251</v>
      </c>
      <c r="L27" s="144">
        <f t="shared" si="2"/>
        <v>9669457</v>
      </c>
      <c r="M27" s="144">
        <f t="shared" si="2"/>
        <v>5685176</v>
      </c>
      <c r="N27" s="145">
        <f t="shared" si="0"/>
        <v>106990175</v>
      </c>
    </row>
    <row r="28" spans="1:14" s="138" customFormat="1" ht="16.5" thickTop="1" thickBot="1" x14ac:dyDescent="0.3">
      <c r="A28" s="155" t="s">
        <v>56</v>
      </c>
      <c r="B28" s="146">
        <f t="shared" ref="B28:M28" si="3">SUM(B19:B27)</f>
        <v>23835860</v>
      </c>
      <c r="C28" s="146">
        <f t="shared" si="3"/>
        <v>20990211</v>
      </c>
      <c r="D28" s="146">
        <f t="shared" si="3"/>
        <v>22152522</v>
      </c>
      <c r="E28" s="146">
        <f t="shared" si="3"/>
        <v>25306204</v>
      </c>
      <c r="F28" s="146">
        <f t="shared" si="3"/>
        <v>31248928</v>
      </c>
      <c r="G28" s="146">
        <f t="shared" si="3"/>
        <v>25295373</v>
      </c>
      <c r="H28" s="146">
        <f t="shared" si="3"/>
        <v>23149211</v>
      </c>
      <c r="I28" s="146">
        <f t="shared" si="3"/>
        <v>21590172</v>
      </c>
      <c r="J28" s="146">
        <f t="shared" si="3"/>
        <v>21468061</v>
      </c>
      <c r="K28" s="146">
        <f t="shared" si="3"/>
        <v>21272645</v>
      </c>
      <c r="L28" s="146">
        <f t="shared" si="3"/>
        <v>21526080</v>
      </c>
      <c r="M28" s="146">
        <f t="shared" si="3"/>
        <v>21176026</v>
      </c>
      <c r="N28" s="147">
        <f t="shared" si="0"/>
        <v>279011293</v>
      </c>
    </row>
    <row r="29" spans="1:14" ht="15.75" thickTop="1" x14ac:dyDescent="0.25"/>
  </sheetData>
  <mergeCells count="2">
    <mergeCell ref="A4:N4"/>
    <mergeCell ref="L1:N1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0"/>
  <sheetViews>
    <sheetView workbookViewId="0">
      <selection activeCell="G14" sqref="G14"/>
    </sheetView>
  </sheetViews>
  <sheetFormatPr defaultRowHeight="15" x14ac:dyDescent="0.25"/>
  <cols>
    <col min="1" max="1" width="22.7109375" style="46" customWidth="1"/>
    <col min="2" max="13" width="8.7109375" style="139" customWidth="1"/>
    <col min="14" max="14" width="9.7109375" style="139" customWidth="1"/>
    <col min="15" max="16384" width="9.140625" style="46"/>
  </cols>
  <sheetData>
    <row r="1" spans="1:14" x14ac:dyDescent="0.25">
      <c r="L1" s="367" t="s">
        <v>322</v>
      </c>
      <c r="M1" s="367"/>
      <c r="N1" s="367"/>
    </row>
    <row r="4" spans="1:14" x14ac:dyDescent="0.25">
      <c r="A4" s="366" t="s">
        <v>367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</row>
    <row r="7" spans="1:14" ht="15.75" thickBot="1" x14ac:dyDescent="0.3"/>
    <row r="8" spans="1:14" s="151" customFormat="1" ht="28.5" customHeight="1" thickTop="1" thickBot="1" x14ac:dyDescent="0.3">
      <c r="A8" s="148" t="s">
        <v>3</v>
      </c>
      <c r="B8" s="149" t="s">
        <v>317</v>
      </c>
      <c r="C8" s="149" t="s">
        <v>318</v>
      </c>
      <c r="D8" s="149" t="s">
        <v>283</v>
      </c>
      <c r="E8" s="149" t="s">
        <v>57</v>
      </c>
      <c r="F8" s="149" t="s">
        <v>58</v>
      </c>
      <c r="G8" s="149" t="s">
        <v>59</v>
      </c>
      <c r="H8" s="149" t="s">
        <v>60</v>
      </c>
      <c r="I8" s="149" t="s">
        <v>61</v>
      </c>
      <c r="J8" s="149" t="s">
        <v>62</v>
      </c>
      <c r="K8" s="149" t="s">
        <v>63</v>
      </c>
      <c r="L8" s="149" t="s">
        <v>64</v>
      </c>
      <c r="M8" s="149" t="s">
        <v>65</v>
      </c>
      <c r="N8" s="150" t="s">
        <v>182</v>
      </c>
    </row>
    <row r="9" spans="1:14" s="151" customFormat="1" ht="28.5" customHeight="1" thickTop="1" x14ac:dyDescent="0.25">
      <c r="A9" s="156" t="s">
        <v>323</v>
      </c>
      <c r="B9" s="157">
        <v>19552448</v>
      </c>
      <c r="C9" s="157">
        <f t="shared" ref="C9:M9" si="0">SUM(B19)-B29</f>
        <v>18244552</v>
      </c>
      <c r="D9" s="157">
        <f t="shared" si="0"/>
        <v>21845307</v>
      </c>
      <c r="E9" s="157">
        <f t="shared" si="0"/>
        <v>23105925</v>
      </c>
      <c r="F9" s="157">
        <f t="shared" si="0"/>
        <v>27492708</v>
      </c>
      <c r="G9" s="157">
        <f t="shared" si="0"/>
        <v>29071672</v>
      </c>
      <c r="H9" s="157">
        <f t="shared" si="0"/>
        <v>21658298</v>
      </c>
      <c r="I9" s="157">
        <f t="shared" si="0"/>
        <v>21886025</v>
      </c>
      <c r="J9" s="157">
        <f t="shared" si="0"/>
        <v>18583904</v>
      </c>
      <c r="K9" s="157">
        <f t="shared" si="0"/>
        <v>18394981</v>
      </c>
      <c r="L9" s="157">
        <f t="shared" si="0"/>
        <v>17283508</v>
      </c>
      <c r="M9" s="157">
        <f t="shared" si="0"/>
        <v>17692466</v>
      </c>
      <c r="N9" s="158"/>
    </row>
    <row r="10" spans="1:14" ht="23.25" x14ac:dyDescent="0.25">
      <c r="A10" s="152" t="s">
        <v>300</v>
      </c>
      <c r="B10" s="142">
        <v>9854880</v>
      </c>
      <c r="C10" s="142">
        <v>9854880</v>
      </c>
      <c r="D10" s="142">
        <v>9854880</v>
      </c>
      <c r="E10" s="142">
        <v>9854880</v>
      </c>
      <c r="F10" s="142">
        <v>9854880</v>
      </c>
      <c r="G10" s="142">
        <v>9854880</v>
      </c>
      <c r="H10" s="142">
        <v>9854880</v>
      </c>
      <c r="I10" s="142">
        <v>9854880</v>
      </c>
      <c r="J10" s="142">
        <v>9854880</v>
      </c>
      <c r="K10" s="142">
        <v>9854880</v>
      </c>
      <c r="L10" s="142">
        <v>9854880</v>
      </c>
      <c r="M10" s="142">
        <v>9854887</v>
      </c>
      <c r="N10" s="143">
        <f>SUM(B10:M10)</f>
        <v>118258567</v>
      </c>
    </row>
    <row r="11" spans="1:14" ht="23.25" x14ac:dyDescent="0.25">
      <c r="A11" s="153" t="s">
        <v>301</v>
      </c>
      <c r="B11" s="140">
        <v>686094</v>
      </c>
      <c r="C11" s="140">
        <v>686094</v>
      </c>
      <c r="D11" s="140">
        <v>686094</v>
      </c>
      <c r="E11" s="140">
        <v>527957</v>
      </c>
      <c r="F11" s="140">
        <v>527957</v>
      </c>
      <c r="G11" s="140">
        <v>527957</v>
      </c>
      <c r="H11" s="140">
        <v>527957</v>
      </c>
      <c r="I11" s="140">
        <v>527957</v>
      </c>
      <c r="J11" s="140">
        <v>335100</v>
      </c>
      <c r="K11" s="140">
        <v>335100</v>
      </c>
      <c r="L11" s="140">
        <v>335100</v>
      </c>
      <c r="M11" s="140">
        <v>335100</v>
      </c>
      <c r="N11" s="141">
        <f>SUM(B11:M11)</f>
        <v>6038467</v>
      </c>
    </row>
    <row r="12" spans="1:14" ht="23.25" x14ac:dyDescent="0.25">
      <c r="A12" s="153" t="s">
        <v>302</v>
      </c>
      <c r="B12" s="140">
        <v>0</v>
      </c>
      <c r="C12" s="140">
        <v>0</v>
      </c>
      <c r="D12" s="140">
        <v>0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1">
        <f t="shared" ref="N12:N29" si="1">SUM(B12:M12)</f>
        <v>0</v>
      </c>
    </row>
    <row r="13" spans="1:14" x14ac:dyDescent="0.25">
      <c r="A13" s="153" t="s">
        <v>303</v>
      </c>
      <c r="B13" s="140">
        <v>1847332</v>
      </c>
      <c r="C13" s="140">
        <v>2568445</v>
      </c>
      <c r="D13" s="140">
        <v>4928351</v>
      </c>
      <c r="E13" s="140">
        <v>3211456</v>
      </c>
      <c r="F13" s="140">
        <v>8325461</v>
      </c>
      <c r="G13" s="140">
        <v>4992241</v>
      </c>
      <c r="H13" s="140">
        <v>3154297</v>
      </c>
      <c r="I13" s="140">
        <v>2158452</v>
      </c>
      <c r="J13" s="140">
        <v>2956342</v>
      </c>
      <c r="K13" s="140">
        <v>1635111</v>
      </c>
      <c r="L13" s="140">
        <v>1920542</v>
      </c>
      <c r="M13" s="140">
        <v>3301997</v>
      </c>
      <c r="N13" s="141">
        <f t="shared" si="1"/>
        <v>41000027</v>
      </c>
    </row>
    <row r="14" spans="1:14" x14ac:dyDescent="0.25">
      <c r="A14" s="153" t="s">
        <v>304</v>
      </c>
      <c r="B14" s="140">
        <v>990691</v>
      </c>
      <c r="C14" s="140">
        <v>990691</v>
      </c>
      <c r="D14" s="140">
        <v>990691</v>
      </c>
      <c r="E14" s="140">
        <v>990691</v>
      </c>
      <c r="F14" s="140">
        <v>990691</v>
      </c>
      <c r="G14" s="140">
        <v>990691</v>
      </c>
      <c r="H14" s="140">
        <v>735642</v>
      </c>
      <c r="I14" s="140">
        <v>735642</v>
      </c>
      <c r="J14" s="140">
        <v>735642</v>
      </c>
      <c r="K14" s="140">
        <v>990691</v>
      </c>
      <c r="L14" s="140">
        <v>990691</v>
      </c>
      <c r="M14" s="140">
        <v>990697</v>
      </c>
      <c r="N14" s="141">
        <f t="shared" si="1"/>
        <v>11123151</v>
      </c>
    </row>
    <row r="15" spans="1:14" x14ac:dyDescent="0.25">
      <c r="A15" s="153" t="s">
        <v>305</v>
      </c>
      <c r="B15" s="140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/>
      <c r="L15" s="140"/>
      <c r="M15" s="140"/>
      <c r="N15" s="141">
        <f t="shared" si="1"/>
        <v>0</v>
      </c>
    </row>
    <row r="16" spans="1:14" ht="23.25" x14ac:dyDescent="0.25">
      <c r="A16" s="153" t="s">
        <v>306</v>
      </c>
      <c r="B16" s="140">
        <v>0</v>
      </c>
      <c r="C16" s="140">
        <v>0</v>
      </c>
      <c r="D16" s="140">
        <v>0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1">
        <f t="shared" si="1"/>
        <v>0</v>
      </c>
    </row>
    <row r="17" spans="1:14" ht="23.25" x14ac:dyDescent="0.25">
      <c r="A17" s="153" t="s">
        <v>307</v>
      </c>
      <c r="B17" s="140">
        <v>0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1">
        <f t="shared" si="1"/>
        <v>0</v>
      </c>
    </row>
    <row r="18" spans="1:14" ht="15.75" thickBot="1" x14ac:dyDescent="0.3">
      <c r="A18" s="154" t="s">
        <v>308</v>
      </c>
      <c r="B18" s="144">
        <v>8520625</v>
      </c>
      <c r="C18" s="144">
        <v>7229716</v>
      </c>
      <c r="D18" s="144">
        <v>10229716</v>
      </c>
      <c r="E18" s="144">
        <v>9229716</v>
      </c>
      <c r="F18" s="144">
        <v>7229716</v>
      </c>
      <c r="G18" s="144">
        <v>10395742</v>
      </c>
      <c r="H18" s="144">
        <v>8229716</v>
      </c>
      <c r="I18" s="144">
        <v>7229716</v>
      </c>
      <c r="J18" s="144">
        <v>7229716</v>
      </c>
      <c r="K18" s="144">
        <v>9229716</v>
      </c>
      <c r="L18" s="144">
        <v>8229716</v>
      </c>
      <c r="M18" s="144">
        <v>9607270</v>
      </c>
      <c r="N18" s="145">
        <f t="shared" si="1"/>
        <v>102591081</v>
      </c>
    </row>
    <row r="19" spans="1:14" s="138" customFormat="1" ht="16.5" thickTop="1" thickBot="1" x14ac:dyDescent="0.3">
      <c r="A19" s="155" t="s">
        <v>309</v>
      </c>
      <c r="B19" s="146">
        <f>SUM(B9:B18)</f>
        <v>41452070</v>
      </c>
      <c r="C19" s="146">
        <f t="shared" ref="C19:M19" si="2">SUM(C9:C18)</f>
        <v>39574378</v>
      </c>
      <c r="D19" s="146">
        <f t="shared" si="2"/>
        <v>48535039</v>
      </c>
      <c r="E19" s="146">
        <f t="shared" si="2"/>
        <v>46920625</v>
      </c>
      <c r="F19" s="146">
        <f t="shared" si="2"/>
        <v>54421413</v>
      </c>
      <c r="G19" s="146">
        <f t="shared" si="2"/>
        <v>55833183</v>
      </c>
      <c r="H19" s="146">
        <f t="shared" si="2"/>
        <v>44160790</v>
      </c>
      <c r="I19" s="146">
        <f t="shared" si="2"/>
        <v>42392672</v>
      </c>
      <c r="J19" s="146">
        <f t="shared" si="2"/>
        <v>39695584</v>
      </c>
      <c r="K19" s="146">
        <f t="shared" si="2"/>
        <v>40440479</v>
      </c>
      <c r="L19" s="146">
        <f t="shared" si="2"/>
        <v>38614437</v>
      </c>
      <c r="M19" s="146">
        <f t="shared" si="2"/>
        <v>41782417</v>
      </c>
      <c r="N19" s="147">
        <f>SUM(N10:N18)</f>
        <v>279011293</v>
      </c>
    </row>
    <row r="20" spans="1:14" ht="15.75" thickTop="1" x14ac:dyDescent="0.25">
      <c r="A20" s="152" t="s">
        <v>310</v>
      </c>
      <c r="B20" s="142">
        <v>8535255</v>
      </c>
      <c r="C20" s="142">
        <v>6884440</v>
      </c>
      <c r="D20" s="142">
        <v>9946940</v>
      </c>
      <c r="E20" s="142">
        <v>6834440</v>
      </c>
      <c r="F20" s="142">
        <v>7796940</v>
      </c>
      <c r="G20" s="142">
        <v>8290140</v>
      </c>
      <c r="H20" s="142">
        <v>6834440</v>
      </c>
      <c r="I20" s="142">
        <v>7626940</v>
      </c>
      <c r="J20" s="142">
        <v>6834440</v>
      </c>
      <c r="K20" s="142">
        <v>7796940</v>
      </c>
      <c r="L20" s="142">
        <v>6834440</v>
      </c>
      <c r="M20" s="142">
        <v>6824449</v>
      </c>
      <c r="N20" s="143">
        <f t="shared" si="1"/>
        <v>91039804</v>
      </c>
    </row>
    <row r="21" spans="1:14" x14ac:dyDescent="0.25">
      <c r="A21" s="153" t="s">
        <v>311</v>
      </c>
      <c r="B21" s="140">
        <v>1600374</v>
      </c>
      <c r="C21" s="140">
        <v>1143157</v>
      </c>
      <c r="D21" s="140">
        <v>2302956</v>
      </c>
      <c r="E21" s="140">
        <v>1143157</v>
      </c>
      <c r="F21" s="140">
        <v>1653013</v>
      </c>
      <c r="G21" s="140">
        <v>2810822</v>
      </c>
      <c r="H21" s="140">
        <v>1143157</v>
      </c>
      <c r="I21" s="140">
        <v>1563028</v>
      </c>
      <c r="J21" s="140">
        <v>1113322</v>
      </c>
      <c r="K21" s="140">
        <v>1653013</v>
      </c>
      <c r="L21" s="140">
        <v>1143157</v>
      </c>
      <c r="M21" s="140">
        <v>1093484</v>
      </c>
      <c r="N21" s="141">
        <f t="shared" si="1"/>
        <v>18362640</v>
      </c>
    </row>
    <row r="22" spans="1:14" x14ac:dyDescent="0.25">
      <c r="A22" s="153" t="s">
        <v>312</v>
      </c>
      <c r="B22" s="140">
        <v>1288767</v>
      </c>
      <c r="C22" s="140">
        <v>2356758</v>
      </c>
      <c r="D22" s="140">
        <v>3725654</v>
      </c>
      <c r="E22" s="140">
        <v>1856321</v>
      </c>
      <c r="F22" s="140">
        <v>4795607</v>
      </c>
      <c r="G22" s="140">
        <v>8562121</v>
      </c>
      <c r="H22" s="140">
        <v>4652514</v>
      </c>
      <c r="I22" s="140">
        <v>4280655</v>
      </c>
      <c r="J22" s="140">
        <v>3877207</v>
      </c>
      <c r="K22" s="140">
        <v>3256842</v>
      </c>
      <c r="L22" s="140">
        <v>3458621</v>
      </c>
      <c r="M22" s="140">
        <v>3549887</v>
      </c>
      <c r="N22" s="141">
        <f t="shared" si="1"/>
        <v>45660954</v>
      </c>
    </row>
    <row r="23" spans="1:14" x14ac:dyDescent="0.25">
      <c r="A23" s="153" t="s">
        <v>298</v>
      </c>
      <c r="B23" s="140">
        <v>150000</v>
      </c>
      <c r="C23" s="140">
        <v>115000</v>
      </c>
      <c r="D23" s="140">
        <v>225000</v>
      </c>
      <c r="E23" s="140">
        <v>400000</v>
      </c>
      <c r="F23" s="140">
        <v>115000</v>
      </c>
      <c r="G23" s="140">
        <v>400000</v>
      </c>
      <c r="H23" s="140">
        <v>115000</v>
      </c>
      <c r="I23" s="140">
        <v>115000</v>
      </c>
      <c r="J23" s="140">
        <v>1250000</v>
      </c>
      <c r="K23" s="140">
        <v>615000</v>
      </c>
      <c r="L23" s="140">
        <v>916000</v>
      </c>
      <c r="M23" s="140">
        <v>1700000</v>
      </c>
      <c r="N23" s="141">
        <f t="shared" si="1"/>
        <v>6116000</v>
      </c>
    </row>
    <row r="24" spans="1:14" x14ac:dyDescent="0.25">
      <c r="A24" s="153" t="s">
        <v>319</v>
      </c>
      <c r="B24" s="140">
        <v>0</v>
      </c>
      <c r="C24" s="140">
        <v>0</v>
      </c>
      <c r="D24" s="140">
        <v>0</v>
      </c>
      <c r="E24" s="140">
        <v>0</v>
      </c>
      <c r="F24" s="140">
        <v>500000</v>
      </c>
      <c r="G24" s="140">
        <v>500000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0">
        <v>500000</v>
      </c>
      <c r="N24" s="141">
        <f t="shared" si="1"/>
        <v>1500000</v>
      </c>
    </row>
    <row r="25" spans="1:14" x14ac:dyDescent="0.25">
      <c r="A25" s="153" t="s">
        <v>313</v>
      </c>
      <c r="B25" s="140">
        <v>0</v>
      </c>
      <c r="C25" s="140">
        <v>0</v>
      </c>
      <c r="D25" s="140">
        <v>0</v>
      </c>
      <c r="E25" s="140">
        <v>1324567</v>
      </c>
      <c r="F25" s="140">
        <v>2634892</v>
      </c>
      <c r="G25" s="140">
        <v>5382261</v>
      </c>
      <c r="H25" s="140">
        <v>0</v>
      </c>
      <c r="I25" s="140">
        <v>0</v>
      </c>
      <c r="J25" s="140">
        <v>0</v>
      </c>
      <c r="K25" s="140">
        <v>0</v>
      </c>
      <c r="L25" s="140">
        <v>0</v>
      </c>
      <c r="M25" s="140">
        <v>0</v>
      </c>
      <c r="N25" s="141">
        <f t="shared" si="1"/>
        <v>9341720</v>
      </c>
    </row>
    <row r="26" spans="1:14" x14ac:dyDescent="0.25">
      <c r="A26" s="153" t="s">
        <v>314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1">
        <f t="shared" si="1"/>
        <v>0</v>
      </c>
    </row>
    <row r="27" spans="1:14" x14ac:dyDescent="0.25">
      <c r="A27" s="153" t="s">
        <v>315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0">
        <v>0</v>
      </c>
      <c r="N27" s="141">
        <v>0</v>
      </c>
    </row>
    <row r="28" spans="1:14" ht="15.75" thickBot="1" x14ac:dyDescent="0.3">
      <c r="A28" s="154" t="s">
        <v>316</v>
      </c>
      <c r="B28" s="144">
        <v>11633122</v>
      </c>
      <c r="C28" s="144">
        <v>7229716</v>
      </c>
      <c r="D28" s="144">
        <v>9228564</v>
      </c>
      <c r="E28" s="144">
        <v>7869432</v>
      </c>
      <c r="F28" s="144">
        <v>7854289</v>
      </c>
      <c r="G28" s="144">
        <v>8229541</v>
      </c>
      <c r="H28" s="144">
        <v>9529654</v>
      </c>
      <c r="I28" s="144">
        <v>10223145</v>
      </c>
      <c r="J28" s="144">
        <v>8225634</v>
      </c>
      <c r="K28" s="144">
        <v>9835176</v>
      </c>
      <c r="L28" s="144">
        <v>8569753</v>
      </c>
      <c r="M28" s="144">
        <v>8562149</v>
      </c>
      <c r="N28" s="145">
        <f t="shared" si="1"/>
        <v>106990175</v>
      </c>
    </row>
    <row r="29" spans="1:14" s="138" customFormat="1" ht="16.5" thickTop="1" thickBot="1" x14ac:dyDescent="0.3">
      <c r="A29" s="155" t="s">
        <v>56</v>
      </c>
      <c r="B29" s="146">
        <f t="shared" ref="B29:M29" si="3">SUM(B20:B28)</f>
        <v>23207518</v>
      </c>
      <c r="C29" s="146">
        <f t="shared" si="3"/>
        <v>17729071</v>
      </c>
      <c r="D29" s="146">
        <f t="shared" si="3"/>
        <v>25429114</v>
      </c>
      <c r="E29" s="146">
        <f t="shared" si="3"/>
        <v>19427917</v>
      </c>
      <c r="F29" s="146">
        <f t="shared" si="3"/>
        <v>25349741</v>
      </c>
      <c r="G29" s="146">
        <f t="shared" si="3"/>
        <v>34174885</v>
      </c>
      <c r="H29" s="146">
        <f t="shared" si="3"/>
        <v>22274765</v>
      </c>
      <c r="I29" s="146">
        <f t="shared" si="3"/>
        <v>23808768</v>
      </c>
      <c r="J29" s="146">
        <f t="shared" si="3"/>
        <v>21300603</v>
      </c>
      <c r="K29" s="146">
        <f t="shared" si="3"/>
        <v>23156971</v>
      </c>
      <c r="L29" s="146">
        <f t="shared" si="3"/>
        <v>20921971</v>
      </c>
      <c r="M29" s="146">
        <f t="shared" si="3"/>
        <v>22229969</v>
      </c>
      <c r="N29" s="147">
        <f t="shared" si="1"/>
        <v>279011293</v>
      </c>
    </row>
    <row r="30" spans="1:14" ht="15.75" thickTop="1" x14ac:dyDescent="0.25"/>
  </sheetData>
  <mergeCells count="2">
    <mergeCell ref="L1:N1"/>
    <mergeCell ref="A4:N4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1F20-6FF5-48D0-BBF9-7AB8F9148C21}">
  <dimension ref="A1:Q110"/>
  <sheetViews>
    <sheetView topLeftCell="A7" workbookViewId="0">
      <selection activeCell="M107" sqref="M107"/>
    </sheetView>
  </sheetViews>
  <sheetFormatPr defaultColWidth="8.85546875" defaultRowHeight="15.75" x14ac:dyDescent="0.25"/>
  <cols>
    <col min="1" max="1" width="9.85546875" style="44" customWidth="1"/>
    <col min="2" max="2" width="24.28515625" style="2" customWidth="1"/>
    <col min="3" max="17" width="11.7109375" style="3" customWidth="1"/>
    <col min="18" max="16384" width="8.85546875" style="2"/>
  </cols>
  <sheetData>
    <row r="1" spans="1:17" s="29" customFormat="1" ht="20.25" x14ac:dyDescent="0.3">
      <c r="A1" s="282" t="s">
        <v>334</v>
      </c>
      <c r="B1" s="282"/>
      <c r="C1" s="282"/>
      <c r="D1" s="165"/>
      <c r="E1" s="165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29" customFormat="1" ht="20.25" x14ac:dyDescent="0.3">
      <c r="A2" s="44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28" customFormat="1" ht="28.15" customHeight="1" x14ac:dyDescent="0.3">
      <c r="A3" s="44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20.25" x14ac:dyDescent="0.3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s="4" customFormat="1" ht="41.45" customHeight="1" x14ac:dyDescent="0.25">
      <c r="A5" s="283" t="s">
        <v>370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</row>
    <row r="6" spans="1:17" s="4" customFormat="1" ht="41.45" customHeight="1" x14ac:dyDescent="0.25">
      <c r="A6" s="120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1:17" s="4" customFormat="1" ht="31.15" customHeight="1" x14ac:dyDescent="0.25">
      <c r="A7" s="44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s="4" customFormat="1" ht="31.15" customHeight="1" thickBot="1" x14ac:dyDescent="0.3">
      <c r="A8" s="4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52.5" customHeight="1" thickTop="1" x14ac:dyDescent="0.25">
      <c r="A9" s="311" t="s">
        <v>2</v>
      </c>
      <c r="B9" s="313" t="s">
        <v>3</v>
      </c>
      <c r="C9" s="315" t="s">
        <v>0</v>
      </c>
      <c r="D9" s="316"/>
      <c r="E9" s="317"/>
      <c r="F9" s="315" t="s">
        <v>163</v>
      </c>
      <c r="G9" s="316"/>
      <c r="H9" s="317"/>
      <c r="I9" s="315" t="s">
        <v>181</v>
      </c>
      <c r="J9" s="316"/>
      <c r="K9" s="317"/>
      <c r="L9" s="315" t="s">
        <v>333</v>
      </c>
      <c r="M9" s="316"/>
      <c r="N9" s="317"/>
      <c r="O9" s="315" t="s">
        <v>182</v>
      </c>
      <c r="P9" s="316"/>
      <c r="Q9" s="317"/>
    </row>
    <row r="10" spans="1:17" ht="32.25" customHeight="1" thickBot="1" x14ac:dyDescent="0.3">
      <c r="A10" s="312"/>
      <c r="B10" s="314"/>
      <c r="C10" s="172" t="s">
        <v>4</v>
      </c>
      <c r="D10" s="173" t="s">
        <v>66</v>
      </c>
      <c r="E10" s="173" t="s">
        <v>331</v>
      </c>
      <c r="F10" s="172" t="s">
        <v>4</v>
      </c>
      <c r="G10" s="173" t="s">
        <v>66</v>
      </c>
      <c r="H10" s="173" t="s">
        <v>331</v>
      </c>
      <c r="I10" s="172" t="s">
        <v>4</v>
      </c>
      <c r="J10" s="173" t="s">
        <v>66</v>
      </c>
      <c r="K10" s="173" t="s">
        <v>331</v>
      </c>
      <c r="L10" s="172" t="s">
        <v>4</v>
      </c>
      <c r="M10" s="173" t="s">
        <v>66</v>
      </c>
      <c r="N10" s="174" t="s">
        <v>331</v>
      </c>
      <c r="O10" s="172" t="s">
        <v>4</v>
      </c>
      <c r="P10" s="173" t="s">
        <v>66</v>
      </c>
      <c r="Q10" s="173" t="s">
        <v>331</v>
      </c>
    </row>
    <row r="11" spans="1:17" ht="15.6" customHeight="1" thickTop="1" x14ac:dyDescent="0.25">
      <c r="A11" s="57" t="s">
        <v>5</v>
      </c>
      <c r="B11" s="75" t="s">
        <v>96</v>
      </c>
      <c r="C11" s="175">
        <f>SUM(Önkorm.2018!C7)</f>
        <v>16883983</v>
      </c>
      <c r="D11" s="176"/>
      <c r="E11" s="176">
        <f>SUM(D11-C11)</f>
        <v>-16883983</v>
      </c>
      <c r="F11" s="175">
        <f>SUM(KözHiv.2018!E6)</f>
        <v>29471600</v>
      </c>
      <c r="G11" s="177"/>
      <c r="H11" s="178">
        <f>SUM(G11-F11)</f>
        <v>-29471600</v>
      </c>
      <c r="I11" s="175">
        <f>SUM(Óvoda2018!C6)</f>
        <v>12063024</v>
      </c>
      <c r="J11" s="177"/>
      <c r="K11" s="178">
        <f>SUM(J11)-I11</f>
        <v>-12063024</v>
      </c>
      <c r="L11" s="96">
        <v>0</v>
      </c>
      <c r="M11" s="176"/>
      <c r="N11" s="179">
        <v>1810000</v>
      </c>
      <c r="O11" s="175">
        <f>SUM(C11+F11+I11+L11)</f>
        <v>58418607</v>
      </c>
      <c r="P11" s="177">
        <f>SUM(D11+G11+J11+M11)</f>
        <v>0</v>
      </c>
      <c r="Q11" s="64">
        <f>SUM(E11+H11+K11+N11)</f>
        <v>-56608607</v>
      </c>
    </row>
    <row r="12" spans="1:17" ht="15.6" customHeight="1" x14ac:dyDescent="0.25">
      <c r="A12" s="57" t="s">
        <v>164</v>
      </c>
      <c r="B12" s="75" t="s">
        <v>165</v>
      </c>
      <c r="C12" s="180">
        <f>SUM(Önkorm.2018!C8)</f>
        <v>0</v>
      </c>
      <c r="D12" s="181"/>
      <c r="E12" s="176">
        <f t="shared" ref="E12:E68" si="0">SUM(D12-C12)</f>
        <v>0</v>
      </c>
      <c r="F12" s="180">
        <f>SUM(KözHiv.2018!E7)</f>
        <v>187970</v>
      </c>
      <c r="G12" s="181"/>
      <c r="H12" s="178">
        <f t="shared" ref="H12:H68" si="1">SUM(G12-F12)</f>
        <v>-187970</v>
      </c>
      <c r="I12" s="180">
        <f>SUM(Óvoda2018!C7)</f>
        <v>0</v>
      </c>
      <c r="J12" s="181"/>
      <c r="K12" s="178">
        <f t="shared" ref="K12:K68" si="2">SUM(J12)-I12</f>
        <v>0</v>
      </c>
      <c r="L12" s="96">
        <v>0</v>
      </c>
      <c r="M12" s="176"/>
      <c r="N12" s="179">
        <v>0</v>
      </c>
      <c r="O12" s="175">
        <f t="shared" ref="O12:O68" si="3">SUM(C12+F12+I12+L12)</f>
        <v>187970</v>
      </c>
      <c r="P12" s="181">
        <f>SUM(D12+G12+J12+M12)</f>
        <v>0</v>
      </c>
      <c r="Q12" s="58">
        <f t="shared" ref="Q12:Q68" si="4">SUM(E12+H12+K12+N12)</f>
        <v>-187970</v>
      </c>
    </row>
    <row r="13" spans="1:17" ht="15.6" customHeight="1" x14ac:dyDescent="0.25">
      <c r="A13" s="57" t="s">
        <v>175</v>
      </c>
      <c r="B13" s="75" t="s">
        <v>176</v>
      </c>
      <c r="C13" s="180">
        <f>SUM(Önkorm.2018!C9)</f>
        <v>0</v>
      </c>
      <c r="D13" s="181"/>
      <c r="E13" s="176">
        <f t="shared" si="0"/>
        <v>0</v>
      </c>
      <c r="F13" s="180">
        <f>SUM(KözHiv.2018!E8)</f>
        <v>0</v>
      </c>
      <c r="G13" s="181"/>
      <c r="H13" s="178">
        <f t="shared" si="1"/>
        <v>0</v>
      </c>
      <c r="I13" s="180">
        <f>SUM(Óvoda2018!C8)</f>
        <v>0</v>
      </c>
      <c r="J13" s="181"/>
      <c r="K13" s="178">
        <f t="shared" si="2"/>
        <v>0</v>
      </c>
      <c r="L13" s="96">
        <v>0</v>
      </c>
      <c r="M13" s="176"/>
      <c r="N13" s="179">
        <v>0</v>
      </c>
      <c r="O13" s="175">
        <f t="shared" si="3"/>
        <v>0</v>
      </c>
      <c r="P13" s="181">
        <f t="shared" ref="P13:P68" si="5">SUM(D13+G13+J13+M13)</f>
        <v>0</v>
      </c>
      <c r="Q13" s="58">
        <f t="shared" si="4"/>
        <v>0</v>
      </c>
    </row>
    <row r="14" spans="1:17" ht="15.6" customHeight="1" x14ac:dyDescent="0.25">
      <c r="A14" s="57" t="s">
        <v>177</v>
      </c>
      <c r="B14" s="75" t="s">
        <v>178</v>
      </c>
      <c r="C14" s="180">
        <f>SUM(Önkorm.2018!C10)</f>
        <v>0</v>
      </c>
      <c r="D14" s="181"/>
      <c r="E14" s="176">
        <f t="shared" si="0"/>
        <v>0</v>
      </c>
      <c r="F14" s="180">
        <f>SUM(KözHiv.2018!E9)</f>
        <v>0</v>
      </c>
      <c r="G14" s="181"/>
      <c r="H14" s="178">
        <f t="shared" si="1"/>
        <v>0</v>
      </c>
      <c r="I14" s="180">
        <f>SUM(Óvoda2018!C9)</f>
        <v>0</v>
      </c>
      <c r="J14" s="181"/>
      <c r="K14" s="178">
        <f t="shared" si="2"/>
        <v>0</v>
      </c>
      <c r="L14" s="96">
        <v>0</v>
      </c>
      <c r="M14" s="176"/>
      <c r="N14" s="179">
        <v>0</v>
      </c>
      <c r="O14" s="175">
        <f t="shared" si="3"/>
        <v>0</v>
      </c>
      <c r="P14" s="181">
        <f t="shared" si="5"/>
        <v>0</v>
      </c>
      <c r="Q14" s="58">
        <f t="shared" si="4"/>
        <v>0</v>
      </c>
    </row>
    <row r="15" spans="1:17" ht="15.6" customHeight="1" x14ac:dyDescent="0.25">
      <c r="A15" s="59" t="s">
        <v>6</v>
      </c>
      <c r="B15" s="76" t="s">
        <v>97</v>
      </c>
      <c r="C15" s="180">
        <f>SUM(Önkorm.2018!C11)</f>
        <v>0</v>
      </c>
      <c r="D15" s="181"/>
      <c r="E15" s="176">
        <f t="shared" si="0"/>
        <v>0</v>
      </c>
      <c r="F15" s="180">
        <f>SUM(KözHiv.2018!E10)</f>
        <v>2150000</v>
      </c>
      <c r="G15" s="181"/>
      <c r="H15" s="178">
        <f t="shared" si="1"/>
        <v>-2150000</v>
      </c>
      <c r="I15" s="180">
        <f>SUM(Óvoda2018!C10)</f>
        <v>0</v>
      </c>
      <c r="J15" s="181"/>
      <c r="K15" s="178">
        <f t="shared" si="2"/>
        <v>0</v>
      </c>
      <c r="L15" s="96">
        <v>0</v>
      </c>
      <c r="M15" s="176"/>
      <c r="N15" s="179">
        <v>0</v>
      </c>
      <c r="O15" s="175">
        <f t="shared" si="3"/>
        <v>2150000</v>
      </c>
      <c r="P15" s="181">
        <f t="shared" si="5"/>
        <v>0</v>
      </c>
      <c r="Q15" s="58">
        <f t="shared" si="4"/>
        <v>-2150000</v>
      </c>
    </row>
    <row r="16" spans="1:17" ht="15.6" customHeight="1" x14ac:dyDescent="0.25">
      <c r="A16" s="59" t="s">
        <v>7</v>
      </c>
      <c r="B16" s="76" t="s">
        <v>98</v>
      </c>
      <c r="C16" s="180">
        <f>SUM(Önkorm.2018!C12)</f>
        <v>1000000</v>
      </c>
      <c r="D16" s="181"/>
      <c r="E16" s="176">
        <f t="shared" si="0"/>
        <v>-1000000</v>
      </c>
      <c r="F16" s="180">
        <f>SUM(KözHiv.2018!E11)</f>
        <v>1050000</v>
      </c>
      <c r="G16" s="181"/>
      <c r="H16" s="178">
        <f t="shared" si="1"/>
        <v>-1050000</v>
      </c>
      <c r="I16" s="180">
        <f>SUM(Óvoda2018!C11)</f>
        <v>1156488</v>
      </c>
      <c r="J16" s="181"/>
      <c r="K16" s="178">
        <f t="shared" si="2"/>
        <v>-1156488</v>
      </c>
      <c r="L16" s="96">
        <v>0</v>
      </c>
      <c r="M16" s="176"/>
      <c r="N16" s="179">
        <v>150000</v>
      </c>
      <c r="O16" s="175">
        <f t="shared" si="3"/>
        <v>3206488</v>
      </c>
      <c r="P16" s="181">
        <f t="shared" si="5"/>
        <v>0</v>
      </c>
      <c r="Q16" s="58">
        <f t="shared" si="4"/>
        <v>-3056488</v>
      </c>
    </row>
    <row r="17" spans="1:17" ht="15.6" customHeight="1" x14ac:dyDescent="0.25">
      <c r="A17" s="59" t="s">
        <v>8</v>
      </c>
      <c r="B17" s="76" t="s">
        <v>99</v>
      </c>
      <c r="C17" s="180">
        <f>SUM(Önkorm.2018!C13)</f>
        <v>25000</v>
      </c>
      <c r="D17" s="181"/>
      <c r="E17" s="176">
        <f t="shared" si="0"/>
        <v>-25000</v>
      </c>
      <c r="F17" s="180">
        <f>SUM(KözHiv.2018!E12)</f>
        <v>463800</v>
      </c>
      <c r="G17" s="181"/>
      <c r="H17" s="178">
        <f t="shared" si="1"/>
        <v>-463800</v>
      </c>
      <c r="I17" s="180">
        <f>SUM(Óvoda2018!C12)</f>
        <v>0</v>
      </c>
      <c r="J17" s="181"/>
      <c r="K17" s="178">
        <f t="shared" si="2"/>
        <v>0</v>
      </c>
      <c r="L17" s="96">
        <v>0</v>
      </c>
      <c r="M17" s="176"/>
      <c r="N17" s="179">
        <v>0</v>
      </c>
      <c r="O17" s="175">
        <f t="shared" si="3"/>
        <v>488800</v>
      </c>
      <c r="P17" s="181">
        <f t="shared" si="5"/>
        <v>0</v>
      </c>
      <c r="Q17" s="58">
        <f t="shared" si="4"/>
        <v>-488800</v>
      </c>
    </row>
    <row r="18" spans="1:17" ht="15.6" customHeight="1" x14ac:dyDescent="0.25">
      <c r="A18" s="59" t="s">
        <v>166</v>
      </c>
      <c r="B18" s="76" t="s">
        <v>172</v>
      </c>
      <c r="C18" s="180">
        <f>SUM(Önkorm.2018!C14)</f>
        <v>0</v>
      </c>
      <c r="D18" s="181"/>
      <c r="E18" s="176">
        <f t="shared" si="0"/>
        <v>0</v>
      </c>
      <c r="F18" s="180">
        <f>SUM(KözHiv.2018!E13)</f>
        <v>255730</v>
      </c>
      <c r="G18" s="181"/>
      <c r="H18" s="178">
        <f t="shared" si="1"/>
        <v>-255730</v>
      </c>
      <c r="I18" s="180">
        <f>SUM(Óvoda2018!C13)</f>
        <v>210000</v>
      </c>
      <c r="J18" s="181"/>
      <c r="K18" s="178">
        <f t="shared" si="2"/>
        <v>-210000</v>
      </c>
      <c r="L18" s="96">
        <v>0</v>
      </c>
      <c r="M18" s="176"/>
      <c r="N18" s="179">
        <v>0</v>
      </c>
      <c r="O18" s="175">
        <f t="shared" si="3"/>
        <v>465730</v>
      </c>
      <c r="P18" s="181">
        <f t="shared" si="5"/>
        <v>0</v>
      </c>
      <c r="Q18" s="58">
        <f t="shared" si="4"/>
        <v>-465730</v>
      </c>
    </row>
    <row r="19" spans="1:17" ht="15.6" customHeight="1" x14ac:dyDescent="0.25">
      <c r="A19" s="59" t="s">
        <v>9</v>
      </c>
      <c r="B19" s="76" t="s">
        <v>100</v>
      </c>
      <c r="C19" s="180">
        <f>SUM(Önkorm.2018!C15)</f>
        <v>0</v>
      </c>
      <c r="D19" s="181"/>
      <c r="E19" s="176">
        <f t="shared" si="0"/>
        <v>0</v>
      </c>
      <c r="F19" s="180">
        <f>SUM(KözHiv.2018!E14)</f>
        <v>253250</v>
      </c>
      <c r="G19" s="181"/>
      <c r="H19" s="178">
        <f t="shared" si="1"/>
        <v>-253250</v>
      </c>
      <c r="I19" s="180">
        <f>SUM(Óvoda2018!C14)</f>
        <v>0</v>
      </c>
      <c r="J19" s="181"/>
      <c r="K19" s="178">
        <f t="shared" si="2"/>
        <v>0</v>
      </c>
      <c r="L19" s="96">
        <v>0</v>
      </c>
      <c r="M19" s="176"/>
      <c r="N19" s="179">
        <v>0</v>
      </c>
      <c r="O19" s="175">
        <f t="shared" si="3"/>
        <v>253250</v>
      </c>
      <c r="P19" s="181">
        <f t="shared" si="5"/>
        <v>0</v>
      </c>
      <c r="Q19" s="58">
        <f t="shared" si="4"/>
        <v>-253250</v>
      </c>
    </row>
    <row r="20" spans="1:17" ht="15.6" customHeight="1" x14ac:dyDescent="0.25">
      <c r="A20" s="59" t="s">
        <v>10</v>
      </c>
      <c r="B20" s="76" t="s">
        <v>101</v>
      </c>
      <c r="C20" s="180">
        <f>SUM(Önkorm.2018!C16)</f>
        <v>0</v>
      </c>
      <c r="D20" s="181"/>
      <c r="E20" s="176">
        <f t="shared" si="0"/>
        <v>0</v>
      </c>
      <c r="F20" s="180">
        <f>SUM(KözHiv.2018!E15)</f>
        <v>0</v>
      </c>
      <c r="G20" s="181"/>
      <c r="H20" s="178">
        <f t="shared" si="1"/>
        <v>0</v>
      </c>
      <c r="I20" s="180">
        <f>SUM(Óvoda2018!C15)</f>
        <v>0</v>
      </c>
      <c r="J20" s="181"/>
      <c r="K20" s="178">
        <f t="shared" si="2"/>
        <v>0</v>
      </c>
      <c r="L20" s="96">
        <v>0</v>
      </c>
      <c r="M20" s="176"/>
      <c r="N20" s="179">
        <v>0</v>
      </c>
      <c r="O20" s="175">
        <f t="shared" si="3"/>
        <v>0</v>
      </c>
      <c r="P20" s="181">
        <f t="shared" si="5"/>
        <v>0</v>
      </c>
      <c r="Q20" s="58">
        <f t="shared" si="4"/>
        <v>0</v>
      </c>
    </row>
    <row r="21" spans="1:17" ht="15.6" customHeight="1" x14ac:dyDescent="0.25">
      <c r="A21" s="59" t="s">
        <v>11</v>
      </c>
      <c r="B21" s="76" t="s">
        <v>102</v>
      </c>
      <c r="C21" s="180">
        <f>SUM(Önkorm.2018!C17)</f>
        <v>8572400</v>
      </c>
      <c r="D21" s="181"/>
      <c r="E21" s="176">
        <f t="shared" si="0"/>
        <v>-8572400</v>
      </c>
      <c r="F21" s="180">
        <f>SUM(KözHiv.2018!E16)</f>
        <v>0</v>
      </c>
      <c r="G21" s="181"/>
      <c r="H21" s="178">
        <f t="shared" si="1"/>
        <v>0</v>
      </c>
      <c r="I21" s="180">
        <f>SUM(Óvoda2018!C16)</f>
        <v>0</v>
      </c>
      <c r="J21" s="181"/>
      <c r="K21" s="178">
        <f t="shared" si="2"/>
        <v>0</v>
      </c>
      <c r="L21" s="96">
        <v>0</v>
      </c>
      <c r="M21" s="176"/>
      <c r="N21" s="179">
        <v>0</v>
      </c>
      <c r="O21" s="175">
        <f t="shared" si="3"/>
        <v>8572400</v>
      </c>
      <c r="P21" s="181">
        <f t="shared" si="5"/>
        <v>0</v>
      </c>
      <c r="Q21" s="58">
        <f t="shared" si="4"/>
        <v>-8572400</v>
      </c>
    </row>
    <row r="22" spans="1:17" s="1" customFormat="1" ht="15.6" customHeight="1" x14ac:dyDescent="0.2">
      <c r="A22" s="59" t="s">
        <v>12</v>
      </c>
      <c r="B22" s="76" t="s">
        <v>103</v>
      </c>
      <c r="C22" s="180">
        <f>SUM(Önkorm.2018!C18)</f>
        <v>66000</v>
      </c>
      <c r="D22" s="181"/>
      <c r="E22" s="176">
        <f t="shared" si="0"/>
        <v>-66000</v>
      </c>
      <c r="F22" s="180">
        <f>SUM(KözHiv.2018!E17)</f>
        <v>70000</v>
      </c>
      <c r="G22" s="181"/>
      <c r="H22" s="178">
        <f t="shared" si="1"/>
        <v>-70000</v>
      </c>
      <c r="I22" s="180">
        <f>SUM(Óvoda2018!C17)</f>
        <v>0</v>
      </c>
      <c r="J22" s="181"/>
      <c r="K22" s="178">
        <f t="shared" si="2"/>
        <v>0</v>
      </c>
      <c r="L22" s="96">
        <v>0</v>
      </c>
      <c r="M22" s="176"/>
      <c r="N22" s="179">
        <v>0</v>
      </c>
      <c r="O22" s="175">
        <f t="shared" si="3"/>
        <v>136000</v>
      </c>
      <c r="P22" s="181">
        <f t="shared" si="5"/>
        <v>0</v>
      </c>
      <c r="Q22" s="58">
        <f t="shared" si="4"/>
        <v>-136000</v>
      </c>
    </row>
    <row r="23" spans="1:17" s="18" customFormat="1" ht="15.6" customHeight="1" x14ac:dyDescent="0.25">
      <c r="A23" s="59" t="s">
        <v>13</v>
      </c>
      <c r="B23" s="76" t="s">
        <v>104</v>
      </c>
      <c r="C23" s="180">
        <f>SUM(Önkorm.2018!C19)</f>
        <v>0</v>
      </c>
      <c r="D23" s="181"/>
      <c r="E23" s="176">
        <f t="shared" si="0"/>
        <v>0</v>
      </c>
      <c r="F23" s="180">
        <f>SUM(KözHiv.2018!E18)</f>
        <v>0</v>
      </c>
      <c r="G23" s="181"/>
      <c r="H23" s="178">
        <f t="shared" si="1"/>
        <v>0</v>
      </c>
      <c r="I23" s="180">
        <f>SUM(Óvoda2018!C18)</f>
        <v>0</v>
      </c>
      <c r="J23" s="181"/>
      <c r="K23" s="178">
        <f t="shared" si="2"/>
        <v>0</v>
      </c>
      <c r="L23" s="96">
        <v>0</v>
      </c>
      <c r="M23" s="176"/>
      <c r="N23" s="179">
        <v>0</v>
      </c>
      <c r="O23" s="175">
        <f t="shared" si="3"/>
        <v>0</v>
      </c>
      <c r="P23" s="181">
        <f t="shared" si="5"/>
        <v>0</v>
      </c>
      <c r="Q23" s="58">
        <f t="shared" si="4"/>
        <v>0</v>
      </c>
    </row>
    <row r="24" spans="1:17" s="1" customFormat="1" ht="19.899999999999999" customHeight="1" x14ac:dyDescent="0.25">
      <c r="A24" s="305" t="s">
        <v>14</v>
      </c>
      <c r="B24" s="306"/>
      <c r="C24" s="182">
        <f>SUM(Önkorm.2018!C20)</f>
        <v>26547383</v>
      </c>
      <c r="D24" s="183">
        <f t="shared" ref="D24:K24" si="6">SUM(D11:D23)</f>
        <v>0</v>
      </c>
      <c r="E24" s="183">
        <f t="shared" si="6"/>
        <v>-26547383</v>
      </c>
      <c r="F24" s="184">
        <f t="shared" si="6"/>
        <v>33902350</v>
      </c>
      <c r="G24" s="183">
        <f t="shared" si="6"/>
        <v>0</v>
      </c>
      <c r="H24" s="185">
        <f t="shared" si="6"/>
        <v>-33902350</v>
      </c>
      <c r="I24" s="184">
        <f t="shared" si="6"/>
        <v>13429512</v>
      </c>
      <c r="J24" s="186">
        <f t="shared" si="6"/>
        <v>0</v>
      </c>
      <c r="K24" s="187">
        <f t="shared" si="6"/>
        <v>-13429512</v>
      </c>
      <c r="L24" s="187">
        <v>0</v>
      </c>
      <c r="M24" s="186">
        <f>SUM(M11:M23)</f>
        <v>0</v>
      </c>
      <c r="N24" s="186">
        <f>SUM(N11:N23)</f>
        <v>1960000</v>
      </c>
      <c r="O24" s="188">
        <f>SUM(O11:O23)</f>
        <v>73879245</v>
      </c>
      <c r="P24" s="183">
        <f>SUM(P11:P23)</f>
        <v>0</v>
      </c>
      <c r="Q24" s="189">
        <f>SUM(Q11:Q23)</f>
        <v>-71919245</v>
      </c>
    </row>
    <row r="25" spans="1:17" ht="15.6" customHeight="1" x14ac:dyDescent="0.25">
      <c r="A25" s="67" t="s">
        <v>105</v>
      </c>
      <c r="B25" s="77" t="s">
        <v>106</v>
      </c>
      <c r="C25" s="180">
        <f>SUM(Önkorm.2018!C21)</f>
        <v>4925462</v>
      </c>
      <c r="D25" s="181"/>
      <c r="E25" s="176">
        <f t="shared" si="0"/>
        <v>-4925462</v>
      </c>
      <c r="F25" s="180">
        <f>SUM(KözHiv.2018!E20)</f>
        <v>6792062</v>
      </c>
      <c r="G25" s="181"/>
      <c r="H25" s="178">
        <f t="shared" si="1"/>
        <v>-6792062</v>
      </c>
      <c r="I25" s="180">
        <f>SUM(Óvoda2018!C20)</f>
        <v>367853</v>
      </c>
      <c r="J25" s="181"/>
      <c r="K25" s="178">
        <f t="shared" si="2"/>
        <v>-367853</v>
      </c>
      <c r="L25" s="96">
        <v>0</v>
      </c>
      <c r="M25" s="176"/>
      <c r="N25" s="179">
        <v>405000</v>
      </c>
      <c r="O25" s="175">
        <f t="shared" si="3"/>
        <v>12085377</v>
      </c>
      <c r="P25" s="181">
        <f t="shared" si="5"/>
        <v>0</v>
      </c>
      <c r="Q25" s="58">
        <f t="shared" si="4"/>
        <v>-11680377</v>
      </c>
    </row>
    <row r="26" spans="1:17" ht="19.899999999999999" customHeight="1" x14ac:dyDescent="0.25">
      <c r="A26" s="305" t="s">
        <v>15</v>
      </c>
      <c r="B26" s="306"/>
      <c r="C26" s="184">
        <f t="shared" ref="C26:K26" si="7">SUM(C25)</f>
        <v>4925462</v>
      </c>
      <c r="D26" s="186">
        <f t="shared" ref="D26" si="8">SUM(D25)</f>
        <v>0</v>
      </c>
      <c r="E26" s="186">
        <f t="shared" si="7"/>
        <v>-4925462</v>
      </c>
      <c r="F26" s="184">
        <f t="shared" si="7"/>
        <v>6792062</v>
      </c>
      <c r="G26" s="186">
        <f t="shared" ref="G26" si="9">SUM(G25)</f>
        <v>0</v>
      </c>
      <c r="H26" s="187">
        <f t="shared" si="7"/>
        <v>-6792062</v>
      </c>
      <c r="I26" s="182">
        <f t="shared" si="7"/>
        <v>367853</v>
      </c>
      <c r="J26" s="183">
        <f t="shared" ref="J26" si="10">SUM(J25)</f>
        <v>0</v>
      </c>
      <c r="K26" s="185">
        <f t="shared" si="7"/>
        <v>-367853</v>
      </c>
      <c r="L26" s="185">
        <v>0</v>
      </c>
      <c r="M26" s="183">
        <f>SUM(M25)</f>
        <v>0</v>
      </c>
      <c r="N26" s="185">
        <f>SUM(N25)</f>
        <v>405000</v>
      </c>
      <c r="O26" s="182">
        <f t="shared" ref="O26:O42" si="11">SUM(C26+F26+I26)</f>
        <v>12085377</v>
      </c>
      <c r="P26" s="183">
        <f>SUM(P25)</f>
        <v>0</v>
      </c>
      <c r="Q26" s="183">
        <f>SUM(Q25)</f>
        <v>-11680377</v>
      </c>
    </row>
    <row r="27" spans="1:17" ht="15.6" customHeight="1" x14ac:dyDescent="0.25">
      <c r="A27" s="59" t="s">
        <v>16</v>
      </c>
      <c r="B27" s="76" t="s">
        <v>107</v>
      </c>
      <c r="C27" s="180">
        <f>SUM(Önkorm.2018!C23)</f>
        <v>0</v>
      </c>
      <c r="D27" s="181"/>
      <c r="E27" s="176">
        <f t="shared" si="0"/>
        <v>0</v>
      </c>
      <c r="F27" s="180">
        <f>SUM(KözHiv.2018!E22)</f>
        <v>30000</v>
      </c>
      <c r="G27" s="181"/>
      <c r="H27" s="178">
        <f t="shared" si="1"/>
        <v>-30000</v>
      </c>
      <c r="I27" s="180">
        <f>SUM(Óvoda2018!C22)</f>
        <v>110000</v>
      </c>
      <c r="J27" s="181"/>
      <c r="K27" s="178">
        <f t="shared" si="2"/>
        <v>-110000</v>
      </c>
      <c r="L27" s="96">
        <v>0</v>
      </c>
      <c r="M27" s="176"/>
      <c r="N27" s="179">
        <v>0</v>
      </c>
      <c r="O27" s="175">
        <f t="shared" si="3"/>
        <v>140000</v>
      </c>
      <c r="P27" s="181">
        <f t="shared" si="5"/>
        <v>0</v>
      </c>
      <c r="Q27" s="58">
        <f t="shared" si="4"/>
        <v>-140000</v>
      </c>
    </row>
    <row r="28" spans="1:17" ht="15.6" customHeight="1" x14ac:dyDescent="0.25">
      <c r="A28" s="59" t="s">
        <v>17</v>
      </c>
      <c r="B28" s="76" t="s">
        <v>108</v>
      </c>
      <c r="C28" s="180">
        <f>SUM(Önkorm.2018!C24)</f>
        <v>1025000</v>
      </c>
      <c r="D28" s="181"/>
      <c r="E28" s="176">
        <f t="shared" si="0"/>
        <v>-1025000</v>
      </c>
      <c r="F28" s="180">
        <f>SUM(KözHiv.2018!E23)</f>
        <v>400000</v>
      </c>
      <c r="G28" s="181"/>
      <c r="H28" s="178">
        <f t="shared" si="1"/>
        <v>-400000</v>
      </c>
      <c r="I28" s="180">
        <f>SUM(Óvoda2018!C23)</f>
        <v>950000</v>
      </c>
      <c r="J28" s="181"/>
      <c r="K28" s="178">
        <f t="shared" si="2"/>
        <v>-950000</v>
      </c>
      <c r="L28" s="96">
        <v>0</v>
      </c>
      <c r="M28" s="176"/>
      <c r="N28" s="179">
        <v>100000</v>
      </c>
      <c r="O28" s="175">
        <f t="shared" si="3"/>
        <v>2375000</v>
      </c>
      <c r="P28" s="181">
        <f t="shared" si="5"/>
        <v>0</v>
      </c>
      <c r="Q28" s="58">
        <f t="shared" si="4"/>
        <v>-2275000</v>
      </c>
    </row>
    <row r="29" spans="1:17" ht="15.6" customHeight="1" x14ac:dyDescent="0.25">
      <c r="A29" s="59" t="s">
        <v>18</v>
      </c>
      <c r="B29" s="76" t="s">
        <v>109</v>
      </c>
      <c r="C29" s="180">
        <f>SUM(Önkorm.2018!C25)</f>
        <v>396000</v>
      </c>
      <c r="D29" s="181"/>
      <c r="E29" s="176">
        <f t="shared" si="0"/>
        <v>-396000</v>
      </c>
      <c r="F29" s="180">
        <f>SUM(KözHiv.2018!E24)</f>
        <v>1343000</v>
      </c>
      <c r="G29" s="181"/>
      <c r="H29" s="178">
        <f t="shared" si="1"/>
        <v>-1343000</v>
      </c>
      <c r="I29" s="180">
        <f>SUM(Óvoda2018!C24)</f>
        <v>144000</v>
      </c>
      <c r="J29" s="181"/>
      <c r="K29" s="178">
        <f t="shared" si="2"/>
        <v>-144000</v>
      </c>
      <c r="L29" s="96">
        <v>0</v>
      </c>
      <c r="M29" s="176"/>
      <c r="N29" s="179">
        <v>0</v>
      </c>
      <c r="O29" s="175">
        <f t="shared" si="3"/>
        <v>1883000</v>
      </c>
      <c r="P29" s="181">
        <f t="shared" si="5"/>
        <v>0</v>
      </c>
      <c r="Q29" s="58">
        <f t="shared" si="4"/>
        <v>-1883000</v>
      </c>
    </row>
    <row r="30" spans="1:17" ht="15.6" customHeight="1" x14ac:dyDescent="0.25">
      <c r="A30" s="59" t="s">
        <v>19</v>
      </c>
      <c r="B30" s="76" t="s">
        <v>110</v>
      </c>
      <c r="C30" s="180">
        <f>SUM(Önkorm.2018!C26)</f>
        <v>10000</v>
      </c>
      <c r="D30" s="181"/>
      <c r="E30" s="176">
        <f t="shared" si="0"/>
        <v>-10000</v>
      </c>
      <c r="F30" s="180">
        <f>SUM(KözHiv.2018!E25)</f>
        <v>250000</v>
      </c>
      <c r="G30" s="181"/>
      <c r="H30" s="178">
        <f t="shared" si="1"/>
        <v>-250000</v>
      </c>
      <c r="I30" s="180">
        <f>SUM(Óvoda2018!C25)</f>
        <v>6000</v>
      </c>
      <c r="J30" s="181"/>
      <c r="K30" s="178">
        <f t="shared" si="2"/>
        <v>-6000</v>
      </c>
      <c r="L30" s="96">
        <v>0</v>
      </c>
      <c r="M30" s="176"/>
      <c r="N30" s="179">
        <v>0</v>
      </c>
      <c r="O30" s="175">
        <f t="shared" si="3"/>
        <v>266000</v>
      </c>
      <c r="P30" s="181">
        <f t="shared" si="5"/>
        <v>0</v>
      </c>
      <c r="Q30" s="58">
        <f t="shared" si="4"/>
        <v>-266000</v>
      </c>
    </row>
    <row r="31" spans="1:17" ht="15.6" customHeight="1" x14ac:dyDescent="0.25">
      <c r="A31" s="59" t="s">
        <v>20</v>
      </c>
      <c r="B31" s="76" t="s">
        <v>111</v>
      </c>
      <c r="C31" s="180">
        <f>SUM(Önkorm.2018!C27)</f>
        <v>3800000</v>
      </c>
      <c r="D31" s="181"/>
      <c r="E31" s="176">
        <f t="shared" si="0"/>
        <v>-3800000</v>
      </c>
      <c r="F31" s="180">
        <f>SUM(KözHiv.2018!E26)</f>
        <v>1190000</v>
      </c>
      <c r="G31" s="181"/>
      <c r="H31" s="178">
        <f t="shared" si="1"/>
        <v>-1190000</v>
      </c>
      <c r="I31" s="180">
        <f>SUM(Óvoda2018!C26)</f>
        <v>1600000</v>
      </c>
      <c r="J31" s="181"/>
      <c r="K31" s="178">
        <f t="shared" si="2"/>
        <v>-1600000</v>
      </c>
      <c r="L31" s="96">
        <v>0</v>
      </c>
      <c r="M31" s="176"/>
      <c r="N31" s="179">
        <v>100000</v>
      </c>
      <c r="O31" s="175">
        <f t="shared" si="3"/>
        <v>6590000</v>
      </c>
      <c r="P31" s="181">
        <f t="shared" si="5"/>
        <v>0</v>
      </c>
      <c r="Q31" s="58">
        <f t="shared" si="4"/>
        <v>-6490000</v>
      </c>
    </row>
    <row r="32" spans="1:17" ht="15.6" customHeight="1" x14ac:dyDescent="0.25">
      <c r="A32" s="59" t="s">
        <v>21</v>
      </c>
      <c r="B32" s="76" t="s">
        <v>112</v>
      </c>
      <c r="C32" s="180">
        <f>SUM(Önkorm.2018!C28)</f>
        <v>3650000</v>
      </c>
      <c r="D32" s="181"/>
      <c r="E32" s="176">
        <f t="shared" si="0"/>
        <v>-3650000</v>
      </c>
      <c r="F32" s="180">
        <f>SUM(KözHiv.2018!E27)</f>
        <v>0</v>
      </c>
      <c r="G32" s="181"/>
      <c r="H32" s="178">
        <f t="shared" si="1"/>
        <v>0</v>
      </c>
      <c r="I32" s="180">
        <f>SUM(Óvoda2018!C27)</f>
        <v>4650000</v>
      </c>
      <c r="J32" s="181"/>
      <c r="K32" s="178">
        <f t="shared" si="2"/>
        <v>-4650000</v>
      </c>
      <c r="L32" s="96">
        <v>0</v>
      </c>
      <c r="M32" s="176"/>
      <c r="N32" s="179">
        <v>200000</v>
      </c>
      <c r="O32" s="175">
        <f t="shared" si="3"/>
        <v>8300000</v>
      </c>
      <c r="P32" s="181">
        <f t="shared" si="5"/>
        <v>0</v>
      </c>
      <c r="Q32" s="58">
        <f t="shared" si="4"/>
        <v>-8100000</v>
      </c>
    </row>
    <row r="33" spans="1:17" ht="15.6" customHeight="1" x14ac:dyDescent="0.25">
      <c r="A33" s="59" t="s">
        <v>22</v>
      </c>
      <c r="B33" s="76" t="s">
        <v>113</v>
      </c>
      <c r="C33" s="180">
        <f>SUM(Önkorm.2018!C29)</f>
        <v>0</v>
      </c>
      <c r="D33" s="181"/>
      <c r="E33" s="176">
        <f t="shared" si="0"/>
        <v>0</v>
      </c>
      <c r="F33" s="180">
        <f>SUM(KözHiv.2018!E28)</f>
        <v>0</v>
      </c>
      <c r="G33" s="181"/>
      <c r="H33" s="178">
        <f t="shared" si="1"/>
        <v>0</v>
      </c>
      <c r="I33" s="180">
        <f>SUM(Óvoda2018!C28)</f>
        <v>0</v>
      </c>
      <c r="J33" s="181"/>
      <c r="K33" s="178">
        <f t="shared" si="2"/>
        <v>0</v>
      </c>
      <c r="L33" s="96">
        <v>0</v>
      </c>
      <c r="M33" s="176"/>
      <c r="N33" s="179">
        <v>0</v>
      </c>
      <c r="O33" s="175">
        <f t="shared" si="3"/>
        <v>0</v>
      </c>
      <c r="P33" s="181">
        <f t="shared" si="5"/>
        <v>0</v>
      </c>
      <c r="Q33" s="58">
        <f t="shared" si="4"/>
        <v>0</v>
      </c>
    </row>
    <row r="34" spans="1:17" ht="15.6" customHeight="1" x14ac:dyDescent="0.25">
      <c r="A34" s="59" t="s">
        <v>23</v>
      </c>
      <c r="B34" s="76" t="s">
        <v>114</v>
      </c>
      <c r="C34" s="180">
        <f>SUM(Önkorm.2018!C30)</f>
        <v>650000</v>
      </c>
      <c r="D34" s="181"/>
      <c r="E34" s="176">
        <f t="shared" si="0"/>
        <v>-650000</v>
      </c>
      <c r="F34" s="180">
        <f>SUM(KözHiv.2018!E29)</f>
        <v>0</v>
      </c>
      <c r="G34" s="181"/>
      <c r="H34" s="178">
        <f t="shared" si="1"/>
        <v>0</v>
      </c>
      <c r="I34" s="180">
        <f>SUM(Óvoda2018!C29)</f>
        <v>0</v>
      </c>
      <c r="J34" s="181"/>
      <c r="K34" s="178">
        <f t="shared" si="2"/>
        <v>0</v>
      </c>
      <c r="L34" s="96">
        <v>0</v>
      </c>
      <c r="M34" s="176"/>
      <c r="N34" s="179">
        <v>0</v>
      </c>
      <c r="O34" s="175">
        <f t="shared" si="3"/>
        <v>650000</v>
      </c>
      <c r="P34" s="181">
        <f t="shared" si="5"/>
        <v>0</v>
      </c>
      <c r="Q34" s="58">
        <f t="shared" si="4"/>
        <v>-650000</v>
      </c>
    </row>
    <row r="35" spans="1:17" ht="15.6" customHeight="1" x14ac:dyDescent="0.25">
      <c r="A35" s="59" t="s">
        <v>24</v>
      </c>
      <c r="B35" s="76" t="s">
        <v>115</v>
      </c>
      <c r="C35" s="180">
        <f>SUM(Önkorm.2018!C31)</f>
        <v>0</v>
      </c>
      <c r="D35" s="181"/>
      <c r="E35" s="176">
        <f t="shared" si="0"/>
        <v>0</v>
      </c>
      <c r="F35" s="180">
        <f>SUM(KözHiv.2018!E30)</f>
        <v>570000</v>
      </c>
      <c r="G35" s="181"/>
      <c r="H35" s="178">
        <f t="shared" si="1"/>
        <v>-570000</v>
      </c>
      <c r="I35" s="180">
        <f>SUM(Óvoda2018!C30)</f>
        <v>0</v>
      </c>
      <c r="J35" s="181"/>
      <c r="K35" s="178">
        <f t="shared" si="2"/>
        <v>0</v>
      </c>
      <c r="L35" s="96">
        <v>0</v>
      </c>
      <c r="M35" s="176"/>
      <c r="N35" s="179">
        <v>0</v>
      </c>
      <c r="O35" s="175">
        <f t="shared" si="3"/>
        <v>570000</v>
      </c>
      <c r="P35" s="181">
        <f t="shared" si="5"/>
        <v>0</v>
      </c>
      <c r="Q35" s="58">
        <f t="shared" si="4"/>
        <v>-570000</v>
      </c>
    </row>
    <row r="36" spans="1:17" ht="15.6" customHeight="1" x14ac:dyDescent="0.25">
      <c r="A36" s="59" t="s">
        <v>25</v>
      </c>
      <c r="B36" s="76" t="s">
        <v>116</v>
      </c>
      <c r="C36" s="180">
        <f>SUM(Önkorm.2018!C32)</f>
        <v>9389000</v>
      </c>
      <c r="D36" s="181"/>
      <c r="E36" s="176">
        <f t="shared" si="0"/>
        <v>-9389000</v>
      </c>
      <c r="F36" s="180">
        <f>SUM(KözHiv.2018!E31)</f>
        <v>754835</v>
      </c>
      <c r="G36" s="181"/>
      <c r="H36" s="178">
        <f t="shared" si="1"/>
        <v>-754835</v>
      </c>
      <c r="I36" s="180">
        <f>SUM(Óvoda2018!C31)</f>
        <v>500000</v>
      </c>
      <c r="J36" s="181"/>
      <c r="K36" s="178">
        <f t="shared" si="2"/>
        <v>-500000</v>
      </c>
      <c r="L36" s="96">
        <v>0</v>
      </c>
      <c r="M36" s="176"/>
      <c r="N36" s="179">
        <v>20000</v>
      </c>
      <c r="O36" s="175">
        <f t="shared" si="3"/>
        <v>10643835</v>
      </c>
      <c r="P36" s="181">
        <f t="shared" si="5"/>
        <v>0</v>
      </c>
      <c r="Q36" s="58">
        <f t="shared" si="4"/>
        <v>-10623835</v>
      </c>
    </row>
    <row r="37" spans="1:17" ht="15.6" customHeight="1" x14ac:dyDescent="0.25">
      <c r="A37" s="59" t="s">
        <v>26</v>
      </c>
      <c r="B37" s="76" t="s">
        <v>117</v>
      </c>
      <c r="C37" s="180">
        <f>SUM(Önkorm.2018!C33)</f>
        <v>50000</v>
      </c>
      <c r="D37" s="181"/>
      <c r="E37" s="176">
        <f t="shared" si="0"/>
        <v>-50000</v>
      </c>
      <c r="F37" s="180">
        <f>SUM(KözHiv.2018!E32)</f>
        <v>518160</v>
      </c>
      <c r="G37" s="181"/>
      <c r="H37" s="178">
        <f t="shared" si="1"/>
        <v>-518160</v>
      </c>
      <c r="I37" s="180">
        <f>SUM(Óvoda2018!C32)</f>
        <v>150000</v>
      </c>
      <c r="J37" s="181"/>
      <c r="K37" s="178">
        <f t="shared" si="2"/>
        <v>-150000</v>
      </c>
      <c r="L37" s="96">
        <v>0</v>
      </c>
      <c r="M37" s="176"/>
      <c r="N37" s="179">
        <v>0</v>
      </c>
      <c r="O37" s="175">
        <f t="shared" si="3"/>
        <v>718160</v>
      </c>
      <c r="P37" s="181">
        <f t="shared" si="5"/>
        <v>0</v>
      </c>
      <c r="Q37" s="58">
        <f t="shared" si="4"/>
        <v>-718160</v>
      </c>
    </row>
    <row r="38" spans="1:17" ht="15.6" customHeight="1" x14ac:dyDescent="0.25">
      <c r="A38" s="59" t="s">
        <v>27</v>
      </c>
      <c r="B38" s="76" t="s">
        <v>118</v>
      </c>
      <c r="C38" s="180">
        <f>SUM(Önkorm.2018!C34)</f>
        <v>5000000</v>
      </c>
      <c r="D38" s="181"/>
      <c r="E38" s="176">
        <f t="shared" si="0"/>
        <v>-5000000</v>
      </c>
      <c r="F38" s="180">
        <f>SUM(KözHiv.2018!E33)</f>
        <v>880000</v>
      </c>
      <c r="G38" s="181"/>
      <c r="H38" s="178">
        <f t="shared" si="1"/>
        <v>-880000</v>
      </c>
      <c r="I38" s="180">
        <f>SUM(Óvoda2018!C33)</f>
        <v>2042520</v>
      </c>
      <c r="J38" s="181"/>
      <c r="K38" s="178">
        <f t="shared" si="2"/>
        <v>-2042520</v>
      </c>
      <c r="L38" s="96">
        <v>0</v>
      </c>
      <c r="M38" s="176"/>
      <c r="N38" s="179">
        <v>113400</v>
      </c>
      <c r="O38" s="175">
        <f t="shared" si="3"/>
        <v>7922520</v>
      </c>
      <c r="P38" s="181">
        <f t="shared" si="5"/>
        <v>0</v>
      </c>
      <c r="Q38" s="58">
        <f t="shared" si="4"/>
        <v>-7809120</v>
      </c>
    </row>
    <row r="39" spans="1:17" ht="15.6" customHeight="1" x14ac:dyDescent="0.25">
      <c r="A39" s="59" t="s">
        <v>168</v>
      </c>
      <c r="B39" s="76" t="s">
        <v>169</v>
      </c>
      <c r="C39" s="180">
        <f>SUM(Önkorm.2018!C35)</f>
        <v>0</v>
      </c>
      <c r="D39" s="181"/>
      <c r="E39" s="176">
        <f t="shared" si="0"/>
        <v>0</v>
      </c>
      <c r="F39" s="180">
        <f>SUM(KözHiv.2018!E34)</f>
        <v>0</v>
      </c>
      <c r="G39" s="181"/>
      <c r="H39" s="178">
        <f t="shared" si="1"/>
        <v>0</v>
      </c>
      <c r="I39" s="180">
        <f>SUM(Óvoda2018!C34)</f>
        <v>0</v>
      </c>
      <c r="J39" s="181"/>
      <c r="K39" s="178">
        <f t="shared" si="2"/>
        <v>0</v>
      </c>
      <c r="L39" s="96">
        <v>0</v>
      </c>
      <c r="M39" s="176"/>
      <c r="N39" s="179">
        <v>0</v>
      </c>
      <c r="O39" s="175">
        <f t="shared" si="3"/>
        <v>0</v>
      </c>
      <c r="P39" s="181">
        <f t="shared" si="5"/>
        <v>0</v>
      </c>
      <c r="Q39" s="58">
        <f t="shared" si="4"/>
        <v>0</v>
      </c>
    </row>
    <row r="40" spans="1:17" s="1" customFormat="1" ht="15.6" customHeight="1" x14ac:dyDescent="0.2">
      <c r="A40" s="59" t="s">
        <v>28</v>
      </c>
      <c r="B40" s="76" t="s">
        <v>119</v>
      </c>
      <c r="C40" s="180">
        <f>SUM(Önkorm.2018!C36)</f>
        <v>0</v>
      </c>
      <c r="D40" s="181"/>
      <c r="E40" s="176">
        <f t="shared" si="0"/>
        <v>0</v>
      </c>
      <c r="F40" s="180">
        <f>SUM(KözHiv.2018!E35)</f>
        <v>0</v>
      </c>
      <c r="G40" s="181"/>
      <c r="H40" s="178">
        <f t="shared" si="1"/>
        <v>0</v>
      </c>
      <c r="I40" s="180">
        <f>SUM(Óvoda2018!C35)</f>
        <v>0</v>
      </c>
      <c r="J40" s="181"/>
      <c r="K40" s="178">
        <f t="shared" si="2"/>
        <v>0</v>
      </c>
      <c r="L40" s="96">
        <v>0</v>
      </c>
      <c r="M40" s="176"/>
      <c r="N40" s="179">
        <v>0</v>
      </c>
      <c r="O40" s="175">
        <f t="shared" si="3"/>
        <v>0</v>
      </c>
      <c r="P40" s="181">
        <f t="shared" si="5"/>
        <v>0</v>
      </c>
      <c r="Q40" s="58">
        <f t="shared" si="4"/>
        <v>0</v>
      </c>
    </row>
    <row r="41" spans="1:17" ht="15.6" customHeight="1" x14ac:dyDescent="0.25">
      <c r="A41" s="59" t="s">
        <v>29</v>
      </c>
      <c r="B41" s="76" t="s">
        <v>120</v>
      </c>
      <c r="C41" s="180">
        <f>SUM(Önkorm.2018!C37)</f>
        <v>0</v>
      </c>
      <c r="D41" s="181"/>
      <c r="E41" s="176">
        <f t="shared" si="0"/>
        <v>0</v>
      </c>
      <c r="F41" s="180">
        <f>SUM(KözHiv.2018!E36)</f>
        <v>20000</v>
      </c>
      <c r="G41" s="181"/>
      <c r="H41" s="178">
        <f t="shared" si="1"/>
        <v>-20000</v>
      </c>
      <c r="I41" s="180">
        <f>SUM(Óvoda2018!C36)</f>
        <v>10000</v>
      </c>
      <c r="J41" s="181"/>
      <c r="K41" s="178">
        <f t="shared" si="2"/>
        <v>-10000</v>
      </c>
      <c r="L41" s="96">
        <v>0</v>
      </c>
      <c r="M41" s="176"/>
      <c r="N41" s="179">
        <v>0</v>
      </c>
      <c r="O41" s="175">
        <f t="shared" si="3"/>
        <v>30000</v>
      </c>
      <c r="P41" s="181">
        <f t="shared" si="5"/>
        <v>0</v>
      </c>
      <c r="Q41" s="58">
        <f t="shared" si="4"/>
        <v>-30000</v>
      </c>
    </row>
    <row r="42" spans="1:17" ht="19.899999999999999" customHeight="1" x14ac:dyDescent="0.25">
      <c r="A42" s="305" t="s">
        <v>30</v>
      </c>
      <c r="B42" s="306"/>
      <c r="C42" s="182">
        <f>SUM(Önkorm.2018!C38)</f>
        <v>23970000</v>
      </c>
      <c r="D42" s="183">
        <f t="shared" ref="D42:K42" si="12">SUM(D27:D41)</f>
        <v>0</v>
      </c>
      <c r="E42" s="183">
        <f t="shared" si="12"/>
        <v>-23970000</v>
      </c>
      <c r="F42" s="184">
        <f t="shared" si="12"/>
        <v>5955995</v>
      </c>
      <c r="G42" s="186">
        <f t="shared" si="12"/>
        <v>0</v>
      </c>
      <c r="H42" s="187">
        <f t="shared" si="12"/>
        <v>-5955995</v>
      </c>
      <c r="I42" s="182">
        <f t="shared" si="12"/>
        <v>10162520</v>
      </c>
      <c r="J42" s="183">
        <f t="shared" si="12"/>
        <v>0</v>
      </c>
      <c r="K42" s="185">
        <f t="shared" si="12"/>
        <v>-10162520</v>
      </c>
      <c r="L42" s="185">
        <v>0</v>
      </c>
      <c r="M42" s="183">
        <f>SUM(M27:M41)</f>
        <v>0</v>
      </c>
      <c r="N42" s="183">
        <f>SUM(N27:N41)</f>
        <v>533400</v>
      </c>
      <c r="O42" s="182">
        <f t="shared" si="11"/>
        <v>40088515</v>
      </c>
      <c r="P42" s="183">
        <f>SUM(P27:P41)</f>
        <v>0</v>
      </c>
      <c r="Q42" s="183">
        <f>SUM(Q27:Q41)</f>
        <v>-39555115</v>
      </c>
    </row>
    <row r="43" spans="1:17" ht="15.6" customHeight="1" x14ac:dyDescent="0.25">
      <c r="A43" s="59" t="s">
        <v>31</v>
      </c>
      <c r="B43" s="76" t="s">
        <v>121</v>
      </c>
      <c r="C43" s="180">
        <f>SUM(Önkorm.2018!C39)</f>
        <v>0</v>
      </c>
      <c r="D43" s="181"/>
      <c r="E43" s="176">
        <f t="shared" si="0"/>
        <v>0</v>
      </c>
      <c r="F43" s="180" t="e">
        <f>SUM(KözHiv.2018!#REF!)</f>
        <v>#REF!</v>
      </c>
      <c r="G43" s="181">
        <v>0</v>
      </c>
      <c r="H43" s="178" t="e">
        <f t="shared" si="1"/>
        <v>#REF!</v>
      </c>
      <c r="I43" s="180" t="e">
        <f>SUM(Óvoda2018!#REF!)</f>
        <v>#REF!</v>
      </c>
      <c r="J43" s="181">
        <v>0</v>
      </c>
      <c r="K43" s="178" t="e">
        <f t="shared" si="2"/>
        <v>#REF!</v>
      </c>
      <c r="L43" s="96">
        <v>0</v>
      </c>
      <c r="M43" s="176">
        <v>0</v>
      </c>
      <c r="N43" s="179">
        <v>0</v>
      </c>
      <c r="O43" s="175" t="e">
        <f t="shared" si="3"/>
        <v>#REF!</v>
      </c>
      <c r="P43" s="181">
        <f t="shared" si="5"/>
        <v>0</v>
      </c>
      <c r="Q43" s="58" t="e">
        <f t="shared" si="4"/>
        <v>#REF!</v>
      </c>
    </row>
    <row r="44" spans="1:17" ht="15.6" customHeight="1" x14ac:dyDescent="0.25">
      <c r="A44" s="59" t="s">
        <v>32</v>
      </c>
      <c r="B44" s="76" t="s">
        <v>122</v>
      </c>
      <c r="C44" s="180">
        <f>SUM(Önkorm.2018!C40)</f>
        <v>0</v>
      </c>
      <c r="D44" s="181"/>
      <c r="E44" s="176">
        <f t="shared" si="0"/>
        <v>0</v>
      </c>
      <c r="F44" s="180" t="e">
        <f>SUM(KözHiv.2018!#REF!)</f>
        <v>#REF!</v>
      </c>
      <c r="G44" s="181">
        <v>0</v>
      </c>
      <c r="H44" s="178" t="e">
        <f t="shared" si="1"/>
        <v>#REF!</v>
      </c>
      <c r="I44" s="180" t="e">
        <f>SUM(Óvoda2018!#REF!)</f>
        <v>#REF!</v>
      </c>
      <c r="J44" s="181">
        <v>0</v>
      </c>
      <c r="K44" s="178" t="e">
        <f t="shared" si="2"/>
        <v>#REF!</v>
      </c>
      <c r="L44" s="96">
        <v>0</v>
      </c>
      <c r="M44" s="176">
        <v>0</v>
      </c>
      <c r="N44" s="179">
        <v>0</v>
      </c>
      <c r="O44" s="175" t="e">
        <f t="shared" si="3"/>
        <v>#REF!</v>
      </c>
      <c r="P44" s="181">
        <f t="shared" si="5"/>
        <v>0</v>
      </c>
      <c r="Q44" s="58" t="e">
        <f t="shared" si="4"/>
        <v>#REF!</v>
      </c>
    </row>
    <row r="45" spans="1:17" ht="15.6" customHeight="1" x14ac:dyDescent="0.25">
      <c r="A45" s="59" t="s">
        <v>33</v>
      </c>
      <c r="B45" s="76" t="s">
        <v>123</v>
      </c>
      <c r="C45" s="180">
        <f>SUM(Önkorm.2018!C41)</f>
        <v>0</v>
      </c>
      <c r="D45" s="181"/>
      <c r="E45" s="176">
        <f t="shared" si="0"/>
        <v>0</v>
      </c>
      <c r="F45" s="180" t="e">
        <f>SUM(KözHiv.2018!#REF!)</f>
        <v>#REF!</v>
      </c>
      <c r="G45" s="181">
        <v>0</v>
      </c>
      <c r="H45" s="178" t="e">
        <f t="shared" si="1"/>
        <v>#REF!</v>
      </c>
      <c r="I45" s="180" t="e">
        <f>SUM(Óvoda2018!#REF!)</f>
        <v>#REF!</v>
      </c>
      <c r="J45" s="181">
        <v>0</v>
      </c>
      <c r="K45" s="178" t="e">
        <f t="shared" si="2"/>
        <v>#REF!</v>
      </c>
      <c r="L45" s="96">
        <v>0</v>
      </c>
      <c r="M45" s="176">
        <v>0</v>
      </c>
      <c r="N45" s="179">
        <v>0</v>
      </c>
      <c r="O45" s="175" t="e">
        <f t="shared" si="3"/>
        <v>#REF!</v>
      </c>
      <c r="P45" s="181">
        <f t="shared" si="5"/>
        <v>0</v>
      </c>
      <c r="Q45" s="58" t="e">
        <f t="shared" si="4"/>
        <v>#REF!</v>
      </c>
    </row>
    <row r="46" spans="1:17" s="1" customFormat="1" ht="15.6" customHeight="1" x14ac:dyDescent="0.2">
      <c r="A46" s="59" t="s">
        <v>34</v>
      </c>
      <c r="B46" s="76" t="s">
        <v>124</v>
      </c>
      <c r="C46" s="180">
        <f>SUM(Önkorm.2018!C42)</f>
        <v>0</v>
      </c>
      <c r="D46" s="181"/>
      <c r="E46" s="176">
        <f t="shared" si="0"/>
        <v>0</v>
      </c>
      <c r="F46" s="180" t="e">
        <f>SUM(KözHiv.2018!#REF!)</f>
        <v>#REF!</v>
      </c>
      <c r="G46" s="181">
        <v>0</v>
      </c>
      <c r="H46" s="178" t="e">
        <f t="shared" si="1"/>
        <v>#REF!</v>
      </c>
      <c r="I46" s="180" t="e">
        <f>SUM(Óvoda2018!#REF!)</f>
        <v>#REF!</v>
      </c>
      <c r="J46" s="181">
        <v>0</v>
      </c>
      <c r="K46" s="178" t="e">
        <f t="shared" si="2"/>
        <v>#REF!</v>
      </c>
      <c r="L46" s="96">
        <v>0</v>
      </c>
      <c r="M46" s="176">
        <v>0</v>
      </c>
      <c r="N46" s="179">
        <v>0</v>
      </c>
      <c r="O46" s="175" t="e">
        <f t="shared" si="3"/>
        <v>#REF!</v>
      </c>
      <c r="P46" s="181">
        <f t="shared" si="5"/>
        <v>0</v>
      </c>
      <c r="Q46" s="58" t="e">
        <f t="shared" si="4"/>
        <v>#REF!</v>
      </c>
    </row>
    <row r="47" spans="1:17" ht="15.6" customHeight="1" x14ac:dyDescent="0.25">
      <c r="A47" s="59" t="s">
        <v>35</v>
      </c>
      <c r="B47" s="76" t="s">
        <v>125</v>
      </c>
      <c r="C47" s="180">
        <f>SUM(Önkorm.2018!C43)</f>
        <v>0</v>
      </c>
      <c r="D47" s="181"/>
      <c r="E47" s="176">
        <f t="shared" si="0"/>
        <v>0</v>
      </c>
      <c r="F47" s="180" t="e">
        <f>SUM(KözHiv.2018!#REF!)</f>
        <v>#REF!</v>
      </c>
      <c r="G47" s="181">
        <v>0</v>
      </c>
      <c r="H47" s="178" t="e">
        <f t="shared" si="1"/>
        <v>#REF!</v>
      </c>
      <c r="I47" s="180" t="e">
        <f>SUM(Óvoda2018!#REF!)</f>
        <v>#REF!</v>
      </c>
      <c r="J47" s="181">
        <v>0</v>
      </c>
      <c r="K47" s="178" t="e">
        <f t="shared" si="2"/>
        <v>#REF!</v>
      </c>
      <c r="L47" s="96">
        <v>0</v>
      </c>
      <c r="M47" s="176">
        <v>0</v>
      </c>
      <c r="N47" s="179">
        <v>0</v>
      </c>
      <c r="O47" s="175" t="e">
        <f t="shared" si="3"/>
        <v>#REF!</v>
      </c>
      <c r="P47" s="181">
        <f t="shared" si="5"/>
        <v>0</v>
      </c>
      <c r="Q47" s="58" t="e">
        <f t="shared" si="4"/>
        <v>#REF!</v>
      </c>
    </row>
    <row r="48" spans="1:17" ht="19.899999999999999" customHeight="1" x14ac:dyDescent="0.25">
      <c r="A48" s="305" t="s">
        <v>36</v>
      </c>
      <c r="B48" s="306"/>
      <c r="C48" s="182">
        <f>SUM(Önkorm.2018!C44)</f>
        <v>0</v>
      </c>
      <c r="D48" s="183">
        <f t="shared" ref="D48:K48" si="13">SUM(D43:D47)</f>
        <v>0</v>
      </c>
      <c r="E48" s="183">
        <f t="shared" si="13"/>
        <v>0</v>
      </c>
      <c r="F48" s="182" t="e">
        <f t="shared" si="13"/>
        <v>#REF!</v>
      </c>
      <c r="G48" s="183">
        <f t="shared" si="13"/>
        <v>0</v>
      </c>
      <c r="H48" s="185" t="e">
        <f t="shared" si="13"/>
        <v>#REF!</v>
      </c>
      <c r="I48" s="182" t="e">
        <f t="shared" si="13"/>
        <v>#REF!</v>
      </c>
      <c r="J48" s="183">
        <f t="shared" si="13"/>
        <v>0</v>
      </c>
      <c r="K48" s="185" t="e">
        <f t="shared" si="13"/>
        <v>#REF!</v>
      </c>
      <c r="L48" s="185">
        <v>0</v>
      </c>
      <c r="M48" s="183">
        <v>0</v>
      </c>
      <c r="N48" s="185">
        <v>0</v>
      </c>
      <c r="O48" s="182" t="e">
        <f t="shared" ref="O48:O70" si="14">SUM(C48+F48+I48)</f>
        <v>#REF!</v>
      </c>
      <c r="P48" s="183">
        <f>SUM(P43:P47)</f>
        <v>0</v>
      </c>
      <c r="Q48" s="183" t="e">
        <f>SUM(Q43:Q47)</f>
        <v>#REF!</v>
      </c>
    </row>
    <row r="49" spans="1:17" ht="15.6" customHeight="1" x14ac:dyDescent="0.25">
      <c r="A49" s="59" t="s">
        <v>37</v>
      </c>
      <c r="B49" s="76" t="s">
        <v>126</v>
      </c>
      <c r="C49" s="180">
        <f>SUM(Önkorm.2018!C45)</f>
        <v>0</v>
      </c>
      <c r="D49" s="181"/>
      <c r="E49" s="176">
        <f t="shared" si="0"/>
        <v>0</v>
      </c>
      <c r="F49" s="180" t="e">
        <f>SUM(KözHiv.2018!#REF!)</f>
        <v>#REF!</v>
      </c>
      <c r="G49" s="181">
        <v>0</v>
      </c>
      <c r="H49" s="178" t="e">
        <f t="shared" si="1"/>
        <v>#REF!</v>
      </c>
      <c r="I49" s="180" t="e">
        <f>SUM(Óvoda2018!#REF!)</f>
        <v>#REF!</v>
      </c>
      <c r="J49" s="181">
        <v>0</v>
      </c>
      <c r="K49" s="178" t="e">
        <f t="shared" si="2"/>
        <v>#REF!</v>
      </c>
      <c r="L49" s="96">
        <v>0</v>
      </c>
      <c r="M49" s="176">
        <v>0</v>
      </c>
      <c r="N49" s="179">
        <v>0</v>
      </c>
      <c r="O49" s="175" t="e">
        <f t="shared" si="3"/>
        <v>#REF!</v>
      </c>
      <c r="P49" s="181">
        <f t="shared" si="5"/>
        <v>0</v>
      </c>
      <c r="Q49" s="58" t="e">
        <f t="shared" si="4"/>
        <v>#REF!</v>
      </c>
    </row>
    <row r="50" spans="1:17" ht="15.6" customHeight="1" x14ac:dyDescent="0.25">
      <c r="A50" s="59" t="s">
        <v>38</v>
      </c>
      <c r="B50" s="76" t="s">
        <v>127</v>
      </c>
      <c r="C50" s="180">
        <f>SUM(Önkorm.2018!C46)</f>
        <v>0</v>
      </c>
      <c r="D50" s="181"/>
      <c r="E50" s="176">
        <f t="shared" si="0"/>
        <v>0</v>
      </c>
      <c r="F50" s="180" t="e">
        <f>SUM(KözHiv.2018!#REF!)</f>
        <v>#REF!</v>
      </c>
      <c r="G50" s="181">
        <v>0</v>
      </c>
      <c r="H50" s="178" t="e">
        <f t="shared" si="1"/>
        <v>#REF!</v>
      </c>
      <c r="I50" s="180" t="e">
        <f>SUM(Óvoda2018!#REF!)</f>
        <v>#REF!</v>
      </c>
      <c r="J50" s="181">
        <v>0</v>
      </c>
      <c r="K50" s="178" t="e">
        <f t="shared" si="2"/>
        <v>#REF!</v>
      </c>
      <c r="L50" s="96">
        <v>0</v>
      </c>
      <c r="M50" s="176">
        <v>0</v>
      </c>
      <c r="N50" s="179">
        <v>0</v>
      </c>
      <c r="O50" s="175" t="e">
        <f t="shared" si="3"/>
        <v>#REF!</v>
      </c>
      <c r="P50" s="181">
        <f t="shared" si="5"/>
        <v>0</v>
      </c>
      <c r="Q50" s="58" t="e">
        <f t="shared" si="4"/>
        <v>#REF!</v>
      </c>
    </row>
    <row r="51" spans="1:17" ht="15.6" customHeight="1" x14ac:dyDescent="0.25">
      <c r="A51" s="59" t="s">
        <v>39</v>
      </c>
      <c r="B51" s="76" t="s">
        <v>128</v>
      </c>
      <c r="C51" s="180">
        <f>SUM(Önkorm.2018!C47)</f>
        <v>0</v>
      </c>
      <c r="D51" s="181"/>
      <c r="E51" s="176">
        <f t="shared" si="0"/>
        <v>0</v>
      </c>
      <c r="F51" s="180" t="e">
        <f>SUM(KözHiv.2018!#REF!)</f>
        <v>#REF!</v>
      </c>
      <c r="G51" s="181">
        <v>0</v>
      </c>
      <c r="H51" s="178" t="e">
        <f t="shared" si="1"/>
        <v>#REF!</v>
      </c>
      <c r="I51" s="180" t="e">
        <f>SUM(Óvoda2018!#REF!)</f>
        <v>#REF!</v>
      </c>
      <c r="J51" s="181">
        <v>0</v>
      </c>
      <c r="K51" s="178" t="e">
        <f t="shared" si="2"/>
        <v>#REF!</v>
      </c>
      <c r="L51" s="96">
        <v>0</v>
      </c>
      <c r="M51" s="176">
        <v>0</v>
      </c>
      <c r="N51" s="179">
        <v>0</v>
      </c>
      <c r="O51" s="175" t="e">
        <f t="shared" si="3"/>
        <v>#REF!</v>
      </c>
      <c r="P51" s="181">
        <f t="shared" si="5"/>
        <v>0</v>
      </c>
      <c r="Q51" s="58" t="e">
        <f t="shared" si="4"/>
        <v>#REF!</v>
      </c>
    </row>
    <row r="52" spans="1:17" ht="15.6" customHeight="1" x14ac:dyDescent="0.25">
      <c r="A52" s="59" t="s">
        <v>326</v>
      </c>
      <c r="B52" s="76" t="s">
        <v>329</v>
      </c>
      <c r="C52" s="180">
        <v>0</v>
      </c>
      <c r="D52" s="181"/>
      <c r="E52" s="176">
        <f t="shared" si="0"/>
        <v>0</v>
      </c>
      <c r="F52" s="180"/>
      <c r="G52" s="181">
        <v>0</v>
      </c>
      <c r="H52" s="178">
        <f t="shared" si="1"/>
        <v>0</v>
      </c>
      <c r="I52" s="180"/>
      <c r="J52" s="181">
        <v>0</v>
      </c>
      <c r="K52" s="178">
        <f t="shared" si="2"/>
        <v>0</v>
      </c>
      <c r="L52" s="96">
        <v>0</v>
      </c>
      <c r="M52" s="176">
        <v>0</v>
      </c>
      <c r="N52" s="179">
        <v>0</v>
      </c>
      <c r="O52" s="175">
        <f t="shared" si="3"/>
        <v>0</v>
      </c>
      <c r="P52" s="181">
        <f t="shared" si="5"/>
        <v>0</v>
      </c>
      <c r="Q52" s="58">
        <f t="shared" si="4"/>
        <v>0</v>
      </c>
    </row>
    <row r="53" spans="1:17" s="1" customFormat="1" ht="15.6" customHeight="1" x14ac:dyDescent="0.2">
      <c r="A53" s="59" t="s">
        <v>40</v>
      </c>
      <c r="B53" s="76" t="s">
        <v>128</v>
      </c>
      <c r="C53" s="180">
        <f>SUM(Önkorm.2018!C48)</f>
        <v>0</v>
      </c>
      <c r="D53" s="181"/>
      <c r="E53" s="176">
        <f t="shared" si="0"/>
        <v>0</v>
      </c>
      <c r="F53" s="180" t="e">
        <f>SUM(KözHiv.2018!#REF!)</f>
        <v>#REF!</v>
      </c>
      <c r="G53" s="181"/>
      <c r="H53" s="178" t="e">
        <f t="shared" si="1"/>
        <v>#REF!</v>
      </c>
      <c r="I53" s="180" t="e">
        <f>SUM(Óvoda2018!#REF!)</f>
        <v>#REF!</v>
      </c>
      <c r="J53" s="181">
        <v>0</v>
      </c>
      <c r="K53" s="178" t="e">
        <f t="shared" si="2"/>
        <v>#REF!</v>
      </c>
      <c r="L53" s="96">
        <v>0</v>
      </c>
      <c r="M53" s="176">
        <v>0</v>
      </c>
      <c r="N53" s="179">
        <v>0</v>
      </c>
      <c r="O53" s="175" t="e">
        <f t="shared" si="3"/>
        <v>#REF!</v>
      </c>
      <c r="P53" s="181">
        <f t="shared" si="5"/>
        <v>0</v>
      </c>
      <c r="Q53" s="58" t="e">
        <f t="shared" si="4"/>
        <v>#REF!</v>
      </c>
    </row>
    <row r="54" spans="1:17" ht="15.6" customHeight="1" x14ac:dyDescent="0.25">
      <c r="A54" s="59" t="s">
        <v>41</v>
      </c>
      <c r="B54" s="76" t="s">
        <v>129</v>
      </c>
      <c r="C54" s="180">
        <f>SUM(Önkorm.2018!C49)</f>
        <v>3000000</v>
      </c>
      <c r="D54" s="181"/>
      <c r="E54" s="176">
        <f t="shared" si="0"/>
        <v>-3000000</v>
      </c>
      <c r="F54" s="180" t="e">
        <f>SUM(KözHiv.2018!#REF!)</f>
        <v>#REF!</v>
      </c>
      <c r="G54" s="181">
        <v>0</v>
      </c>
      <c r="H54" s="178" t="e">
        <f t="shared" si="1"/>
        <v>#REF!</v>
      </c>
      <c r="I54" s="180" t="e">
        <f>SUM(Óvoda2018!#REF!)</f>
        <v>#REF!</v>
      </c>
      <c r="J54" s="181">
        <v>0</v>
      </c>
      <c r="K54" s="178" t="e">
        <f t="shared" si="2"/>
        <v>#REF!</v>
      </c>
      <c r="L54" s="96">
        <v>0</v>
      </c>
      <c r="M54" s="176">
        <v>0</v>
      </c>
      <c r="N54" s="179">
        <v>0</v>
      </c>
      <c r="O54" s="175" t="e">
        <f t="shared" si="3"/>
        <v>#REF!</v>
      </c>
      <c r="P54" s="181">
        <f t="shared" si="5"/>
        <v>0</v>
      </c>
      <c r="Q54" s="58" t="e">
        <f t="shared" si="4"/>
        <v>#REF!</v>
      </c>
    </row>
    <row r="55" spans="1:17" ht="19.899999999999999" customHeight="1" x14ac:dyDescent="0.25">
      <c r="A55" s="305" t="s">
        <v>42</v>
      </c>
      <c r="B55" s="306"/>
      <c r="C55" s="182">
        <f>SUM(Önkorm.2018!C50)</f>
        <v>3000000</v>
      </c>
      <c r="D55" s="183">
        <f t="shared" ref="D55:K55" si="15">SUM(D49:D54)</f>
        <v>0</v>
      </c>
      <c r="E55" s="183">
        <f t="shared" si="15"/>
        <v>-3000000</v>
      </c>
      <c r="F55" s="182" t="e">
        <f t="shared" si="15"/>
        <v>#REF!</v>
      </c>
      <c r="G55" s="183">
        <f t="shared" si="15"/>
        <v>0</v>
      </c>
      <c r="H55" s="185" t="e">
        <f t="shared" si="15"/>
        <v>#REF!</v>
      </c>
      <c r="I55" s="182" t="e">
        <f t="shared" si="15"/>
        <v>#REF!</v>
      </c>
      <c r="J55" s="183">
        <f t="shared" si="15"/>
        <v>0</v>
      </c>
      <c r="K55" s="185" t="e">
        <f t="shared" si="15"/>
        <v>#REF!</v>
      </c>
      <c r="L55" s="185">
        <v>0</v>
      </c>
      <c r="M55" s="183">
        <v>0</v>
      </c>
      <c r="N55" s="185">
        <v>0</v>
      </c>
      <c r="O55" s="182" t="e">
        <f t="shared" si="14"/>
        <v>#REF!</v>
      </c>
      <c r="P55" s="183">
        <f>SUM(P49:P54)</f>
        <v>0</v>
      </c>
      <c r="Q55" s="183" t="e">
        <f>SUM(Q49:Q54)</f>
        <v>#REF!</v>
      </c>
    </row>
    <row r="56" spans="1:17" ht="15.6" customHeight="1" x14ac:dyDescent="0.25">
      <c r="A56" s="59" t="s">
        <v>183</v>
      </c>
      <c r="B56" s="76" t="s">
        <v>184</v>
      </c>
      <c r="C56" s="180">
        <f>SUM(Önkorm.2018!C51)</f>
        <v>0</v>
      </c>
      <c r="D56" s="181"/>
      <c r="E56" s="176">
        <f t="shared" si="0"/>
        <v>0</v>
      </c>
      <c r="F56" s="180">
        <f>SUM(KözHiv.2018!E38)</f>
        <v>0</v>
      </c>
      <c r="G56" s="181">
        <v>0</v>
      </c>
      <c r="H56" s="178">
        <f t="shared" si="1"/>
        <v>0</v>
      </c>
      <c r="I56" s="180">
        <f>SUM(Óvoda2018!C38)</f>
        <v>0</v>
      </c>
      <c r="J56" s="181">
        <v>0</v>
      </c>
      <c r="K56" s="178">
        <f t="shared" si="2"/>
        <v>0</v>
      </c>
      <c r="L56" s="96">
        <v>0</v>
      </c>
      <c r="M56" s="176">
        <v>0</v>
      </c>
      <c r="N56" s="179">
        <v>0</v>
      </c>
      <c r="O56" s="175">
        <f t="shared" si="3"/>
        <v>0</v>
      </c>
      <c r="P56" s="181">
        <f t="shared" si="5"/>
        <v>0</v>
      </c>
      <c r="Q56" s="58">
        <f t="shared" si="4"/>
        <v>0</v>
      </c>
    </row>
    <row r="57" spans="1:17" ht="15.6" customHeight="1" x14ac:dyDescent="0.25">
      <c r="A57" s="59" t="s">
        <v>43</v>
      </c>
      <c r="B57" s="76" t="s">
        <v>130</v>
      </c>
      <c r="C57" s="180">
        <f>SUM(Önkorm.2018!C52)</f>
        <v>400000</v>
      </c>
      <c r="D57" s="181"/>
      <c r="E57" s="176">
        <f t="shared" si="0"/>
        <v>-400000</v>
      </c>
      <c r="F57" s="180">
        <f>SUM(KözHiv.2018!E39)</f>
        <v>0</v>
      </c>
      <c r="G57" s="181">
        <v>0</v>
      </c>
      <c r="H57" s="178">
        <f t="shared" si="1"/>
        <v>0</v>
      </c>
      <c r="I57" s="180">
        <f>SUM(Óvoda2018!C39)</f>
        <v>0</v>
      </c>
      <c r="J57" s="181">
        <v>0</v>
      </c>
      <c r="K57" s="178">
        <f t="shared" si="2"/>
        <v>0</v>
      </c>
      <c r="L57" s="96">
        <v>0</v>
      </c>
      <c r="M57" s="176">
        <v>0</v>
      </c>
      <c r="N57" s="179">
        <v>0</v>
      </c>
      <c r="O57" s="175">
        <f t="shared" si="3"/>
        <v>400000</v>
      </c>
      <c r="P57" s="181">
        <f t="shared" si="5"/>
        <v>0</v>
      </c>
      <c r="Q57" s="58">
        <f t="shared" si="4"/>
        <v>-400000</v>
      </c>
    </row>
    <row r="58" spans="1:17" s="1" customFormat="1" ht="15.6" customHeight="1" x14ac:dyDescent="0.2">
      <c r="A58" s="59" t="s">
        <v>44</v>
      </c>
      <c r="B58" s="76" t="s">
        <v>131</v>
      </c>
      <c r="C58" s="180">
        <f>SUM(Önkorm.2018!C53)</f>
        <v>3768490</v>
      </c>
      <c r="D58" s="181"/>
      <c r="E58" s="176">
        <f t="shared" si="0"/>
        <v>-3768490</v>
      </c>
      <c r="F58" s="180">
        <f>SUM(KözHiv.2018!E40)</f>
        <v>0</v>
      </c>
      <c r="G58" s="181"/>
      <c r="H58" s="178">
        <f t="shared" si="1"/>
        <v>0</v>
      </c>
      <c r="I58" s="180">
        <f>SUM(Óvoda2018!C40)</f>
        <v>0</v>
      </c>
      <c r="J58" s="181"/>
      <c r="K58" s="178">
        <f t="shared" si="2"/>
        <v>0</v>
      </c>
      <c r="L58" s="96">
        <v>0</v>
      </c>
      <c r="M58" s="176">
        <v>0</v>
      </c>
      <c r="N58" s="179">
        <v>0</v>
      </c>
      <c r="O58" s="175">
        <f t="shared" si="3"/>
        <v>3768490</v>
      </c>
      <c r="P58" s="181">
        <f t="shared" si="5"/>
        <v>0</v>
      </c>
      <c r="Q58" s="58">
        <f t="shared" si="4"/>
        <v>-3768490</v>
      </c>
    </row>
    <row r="59" spans="1:17" ht="15.6" customHeight="1" x14ac:dyDescent="0.25">
      <c r="A59" s="59" t="s">
        <v>45</v>
      </c>
      <c r="B59" s="76" t="s">
        <v>132</v>
      </c>
      <c r="C59" s="180">
        <f>SUM(Önkorm.2018!C54)</f>
        <v>1017491</v>
      </c>
      <c r="D59" s="181"/>
      <c r="E59" s="176">
        <f t="shared" si="0"/>
        <v>-1017491</v>
      </c>
      <c r="F59" s="180">
        <f>SUM(KözHiv.2018!E41)</f>
        <v>0</v>
      </c>
      <c r="G59" s="181"/>
      <c r="H59" s="178">
        <f t="shared" si="1"/>
        <v>0</v>
      </c>
      <c r="I59" s="180">
        <f>SUM(Óvoda2018!C41)</f>
        <v>0</v>
      </c>
      <c r="J59" s="181"/>
      <c r="K59" s="178">
        <f t="shared" si="2"/>
        <v>0</v>
      </c>
      <c r="L59" s="96">
        <v>0</v>
      </c>
      <c r="M59" s="176">
        <v>0</v>
      </c>
      <c r="N59" s="179">
        <v>0</v>
      </c>
      <c r="O59" s="175">
        <f t="shared" si="3"/>
        <v>1017491</v>
      </c>
      <c r="P59" s="181">
        <f t="shared" si="5"/>
        <v>0</v>
      </c>
      <c r="Q59" s="58">
        <f t="shared" si="4"/>
        <v>-1017491</v>
      </c>
    </row>
    <row r="60" spans="1:17" ht="19.899999999999999" customHeight="1" x14ac:dyDescent="0.25">
      <c r="A60" s="305" t="s">
        <v>46</v>
      </c>
      <c r="B60" s="306"/>
      <c r="C60" s="184">
        <f t="shared" ref="C60:K60" si="16">SUM(C56:C59)</f>
        <v>5185981</v>
      </c>
      <c r="D60" s="186">
        <f>SUM(D56:D59)</f>
        <v>0</v>
      </c>
      <c r="E60" s="186">
        <f t="shared" si="16"/>
        <v>-5185981</v>
      </c>
      <c r="F60" s="182">
        <f t="shared" si="16"/>
        <v>0</v>
      </c>
      <c r="G60" s="183">
        <f t="shared" si="16"/>
        <v>0</v>
      </c>
      <c r="H60" s="185">
        <f t="shared" si="16"/>
        <v>0</v>
      </c>
      <c r="I60" s="182">
        <f t="shared" si="16"/>
        <v>0</v>
      </c>
      <c r="J60" s="183">
        <f t="shared" si="16"/>
        <v>0</v>
      </c>
      <c r="K60" s="185">
        <f t="shared" si="16"/>
        <v>0</v>
      </c>
      <c r="L60" s="185">
        <v>0</v>
      </c>
      <c r="M60" s="183">
        <v>0</v>
      </c>
      <c r="N60" s="185">
        <v>0</v>
      </c>
      <c r="O60" s="182">
        <f t="shared" si="14"/>
        <v>5185981</v>
      </c>
      <c r="P60" s="183">
        <f>SUM(P56:P59)</f>
        <v>0</v>
      </c>
      <c r="Q60" s="183">
        <f>SUM(Q56:Q59)</f>
        <v>-5185981</v>
      </c>
    </row>
    <row r="61" spans="1:17" ht="15.6" customHeight="1" x14ac:dyDescent="0.25">
      <c r="A61" s="59" t="s">
        <v>47</v>
      </c>
      <c r="B61" s="76" t="s">
        <v>133</v>
      </c>
      <c r="C61" s="180" t="e">
        <f>SUM(Önkorm.2018!#REF!)</f>
        <v>#REF!</v>
      </c>
      <c r="D61" s="181"/>
      <c r="E61" s="176" t="e">
        <f t="shared" si="0"/>
        <v>#REF!</v>
      </c>
      <c r="F61" s="180">
        <f>SUM(KözHiv.2018!E43)</f>
        <v>0</v>
      </c>
      <c r="G61" s="181">
        <v>0</v>
      </c>
      <c r="H61" s="178">
        <f t="shared" si="1"/>
        <v>0</v>
      </c>
      <c r="I61" s="180">
        <f>SUM(Óvoda2018!C43)</f>
        <v>0</v>
      </c>
      <c r="J61" s="181">
        <v>0</v>
      </c>
      <c r="K61" s="178">
        <f t="shared" si="2"/>
        <v>0</v>
      </c>
      <c r="L61" s="96">
        <v>0</v>
      </c>
      <c r="M61" s="176">
        <v>0</v>
      </c>
      <c r="N61" s="179">
        <v>0</v>
      </c>
      <c r="O61" s="175" t="e">
        <f t="shared" si="3"/>
        <v>#REF!</v>
      </c>
      <c r="P61" s="181">
        <f t="shared" si="5"/>
        <v>0</v>
      </c>
      <c r="Q61" s="58" t="e">
        <f t="shared" si="4"/>
        <v>#REF!</v>
      </c>
    </row>
    <row r="62" spans="1:17" s="1" customFormat="1" ht="15.6" customHeight="1" x14ac:dyDescent="0.2">
      <c r="A62" s="59" t="s">
        <v>48</v>
      </c>
      <c r="B62" s="76" t="s">
        <v>134</v>
      </c>
      <c r="C62" s="180" t="e">
        <f>SUM(Önkorm.2018!#REF!)</f>
        <v>#REF!</v>
      </c>
      <c r="D62" s="181"/>
      <c r="E62" s="176" t="e">
        <f t="shared" si="0"/>
        <v>#REF!</v>
      </c>
      <c r="F62" s="180">
        <f>SUM(KözHiv.2018!E44)</f>
        <v>0</v>
      </c>
      <c r="G62" s="181">
        <v>0</v>
      </c>
      <c r="H62" s="178">
        <f t="shared" si="1"/>
        <v>0</v>
      </c>
      <c r="I62" s="180">
        <f>SUM(Óvoda2018!C44)</f>
        <v>0</v>
      </c>
      <c r="J62" s="181">
        <v>0</v>
      </c>
      <c r="K62" s="178">
        <f t="shared" si="2"/>
        <v>0</v>
      </c>
      <c r="L62" s="96">
        <v>0</v>
      </c>
      <c r="M62" s="176">
        <v>0</v>
      </c>
      <c r="N62" s="179">
        <v>0</v>
      </c>
      <c r="O62" s="175" t="e">
        <f t="shared" si="3"/>
        <v>#REF!</v>
      </c>
      <c r="P62" s="181">
        <f t="shared" si="5"/>
        <v>0</v>
      </c>
      <c r="Q62" s="58" t="e">
        <f t="shared" si="4"/>
        <v>#REF!</v>
      </c>
    </row>
    <row r="63" spans="1:17" ht="15.6" customHeight="1" x14ac:dyDescent="0.25">
      <c r="A63" s="59" t="s">
        <v>49</v>
      </c>
      <c r="B63" s="76" t="s">
        <v>135</v>
      </c>
      <c r="C63" s="180" t="e">
        <f>SUM(Önkorm.2018!#REF!)</f>
        <v>#REF!</v>
      </c>
      <c r="D63" s="181"/>
      <c r="E63" s="176" t="e">
        <f t="shared" si="0"/>
        <v>#REF!</v>
      </c>
      <c r="F63" s="180">
        <f>SUM(KözHiv.2018!E45)</f>
        <v>0</v>
      </c>
      <c r="G63" s="181">
        <v>0</v>
      </c>
      <c r="H63" s="178">
        <f t="shared" si="1"/>
        <v>0</v>
      </c>
      <c r="I63" s="180">
        <f>SUM(Óvoda2018!C45)</f>
        <v>0</v>
      </c>
      <c r="J63" s="181">
        <v>0</v>
      </c>
      <c r="K63" s="178">
        <f t="shared" si="2"/>
        <v>0</v>
      </c>
      <c r="L63" s="96">
        <v>0</v>
      </c>
      <c r="M63" s="176">
        <v>0</v>
      </c>
      <c r="N63" s="179">
        <v>0</v>
      </c>
      <c r="O63" s="175" t="e">
        <f t="shared" si="3"/>
        <v>#REF!</v>
      </c>
      <c r="P63" s="181">
        <f t="shared" si="5"/>
        <v>0</v>
      </c>
      <c r="Q63" s="58" t="e">
        <f t="shared" si="4"/>
        <v>#REF!</v>
      </c>
    </row>
    <row r="64" spans="1:17" s="1" customFormat="1" ht="19.899999999999999" customHeight="1" x14ac:dyDescent="0.25">
      <c r="A64" s="305" t="s">
        <v>50</v>
      </c>
      <c r="B64" s="306"/>
      <c r="C64" s="182" t="e">
        <f>SUM(Önkorm.2018!#REF!)</f>
        <v>#REF!</v>
      </c>
      <c r="D64" s="183">
        <f t="shared" ref="D64:K64" si="17">SUM(D61:D63)</f>
        <v>0</v>
      </c>
      <c r="E64" s="183" t="e">
        <f t="shared" si="17"/>
        <v>#REF!</v>
      </c>
      <c r="F64" s="182">
        <f t="shared" si="17"/>
        <v>0</v>
      </c>
      <c r="G64" s="183">
        <f t="shared" si="17"/>
        <v>0</v>
      </c>
      <c r="H64" s="185">
        <f t="shared" si="17"/>
        <v>0</v>
      </c>
      <c r="I64" s="182">
        <f t="shared" si="17"/>
        <v>0</v>
      </c>
      <c r="J64" s="183">
        <f t="shared" si="17"/>
        <v>0</v>
      </c>
      <c r="K64" s="185">
        <f t="shared" si="17"/>
        <v>0</v>
      </c>
      <c r="L64" s="185">
        <v>0</v>
      </c>
      <c r="M64" s="183">
        <v>0</v>
      </c>
      <c r="N64" s="185">
        <v>0</v>
      </c>
      <c r="O64" s="182" t="e">
        <f t="shared" si="14"/>
        <v>#REF!</v>
      </c>
      <c r="P64" s="183">
        <f>SUM(P61:P63)</f>
        <v>0</v>
      </c>
      <c r="Q64" s="183" t="e">
        <f>SUM(Q61:Q63)</f>
        <v>#REF!</v>
      </c>
    </row>
    <row r="65" spans="1:17" ht="15.6" customHeight="1" x14ac:dyDescent="0.25">
      <c r="A65" s="59" t="s">
        <v>51</v>
      </c>
      <c r="B65" s="76" t="s">
        <v>136</v>
      </c>
      <c r="C65" s="180" t="e">
        <f>SUM(Önkorm.2018!#REF!)</f>
        <v>#REF!</v>
      </c>
      <c r="D65" s="181"/>
      <c r="E65" s="176" t="e">
        <f t="shared" si="0"/>
        <v>#REF!</v>
      </c>
      <c r="F65" s="180" t="e">
        <f>SUM(KözHiv.2018!#REF!)</f>
        <v>#REF!</v>
      </c>
      <c r="G65" s="181">
        <v>0</v>
      </c>
      <c r="H65" s="178" t="e">
        <f t="shared" si="1"/>
        <v>#REF!</v>
      </c>
      <c r="I65" s="180" t="e">
        <f>SUM(Óvoda2018!#REF!)</f>
        <v>#REF!</v>
      </c>
      <c r="J65" s="181">
        <v>0</v>
      </c>
      <c r="K65" s="178" t="e">
        <f t="shared" si="2"/>
        <v>#REF!</v>
      </c>
      <c r="L65" s="96">
        <v>0</v>
      </c>
      <c r="M65" s="176">
        <v>0</v>
      </c>
      <c r="N65" s="179">
        <v>0</v>
      </c>
      <c r="O65" s="175" t="e">
        <f t="shared" si="3"/>
        <v>#REF!</v>
      </c>
      <c r="P65" s="181">
        <f t="shared" si="5"/>
        <v>0</v>
      </c>
      <c r="Q65" s="58" t="e">
        <f t="shared" si="4"/>
        <v>#REF!</v>
      </c>
    </row>
    <row r="66" spans="1:17" ht="19.899999999999999" customHeight="1" x14ac:dyDescent="0.25">
      <c r="A66" s="305" t="s">
        <v>52</v>
      </c>
      <c r="B66" s="306"/>
      <c r="C66" s="182" t="e">
        <f>SUM(Önkorm.2018!#REF!)</f>
        <v>#REF!</v>
      </c>
      <c r="D66" s="183">
        <f t="shared" ref="D66" si="18">SUM(D65)</f>
        <v>0</v>
      </c>
      <c r="E66" s="183" t="e">
        <f t="shared" ref="E66:K66" si="19">SUM(E65)</f>
        <v>#REF!</v>
      </c>
      <c r="F66" s="182" t="e">
        <f t="shared" si="19"/>
        <v>#REF!</v>
      </c>
      <c r="G66" s="183">
        <f t="shared" si="19"/>
        <v>0</v>
      </c>
      <c r="H66" s="185" t="e">
        <f t="shared" si="19"/>
        <v>#REF!</v>
      </c>
      <c r="I66" s="182" t="e">
        <f t="shared" si="19"/>
        <v>#REF!</v>
      </c>
      <c r="J66" s="183">
        <f t="shared" si="19"/>
        <v>0</v>
      </c>
      <c r="K66" s="185" t="e">
        <f t="shared" si="19"/>
        <v>#REF!</v>
      </c>
      <c r="L66" s="185">
        <v>0</v>
      </c>
      <c r="M66" s="183">
        <v>0</v>
      </c>
      <c r="N66" s="185">
        <v>0</v>
      </c>
      <c r="O66" s="182" t="e">
        <f t="shared" si="14"/>
        <v>#REF!</v>
      </c>
      <c r="P66" s="183">
        <f>SUM(P65)</f>
        <v>0</v>
      </c>
      <c r="Q66" s="183" t="e">
        <f>SUM(Q65)</f>
        <v>#REF!</v>
      </c>
    </row>
    <row r="67" spans="1:17" s="1" customFormat="1" ht="15.6" customHeight="1" x14ac:dyDescent="0.2">
      <c r="A67" s="59" t="s">
        <v>53</v>
      </c>
      <c r="B67" s="76" t="s">
        <v>137</v>
      </c>
      <c r="C67" s="180">
        <f>SUM(Önkorm.2018!C56)</f>
        <v>0</v>
      </c>
      <c r="D67" s="181"/>
      <c r="E67" s="176">
        <f t="shared" si="0"/>
        <v>0</v>
      </c>
      <c r="F67" s="180" t="e">
        <f>SUM(KözHiv.2018!#REF!)</f>
        <v>#REF!</v>
      </c>
      <c r="G67" s="181">
        <v>0</v>
      </c>
      <c r="H67" s="178" t="e">
        <f t="shared" si="1"/>
        <v>#REF!</v>
      </c>
      <c r="I67" s="180" t="e">
        <f>SUM(Óvoda2018!#REF!)</f>
        <v>#REF!</v>
      </c>
      <c r="J67" s="181">
        <v>0</v>
      </c>
      <c r="K67" s="178" t="e">
        <f t="shared" si="2"/>
        <v>#REF!</v>
      </c>
      <c r="L67" s="96">
        <v>0</v>
      </c>
      <c r="M67" s="176">
        <v>0</v>
      </c>
      <c r="N67" s="179">
        <v>0</v>
      </c>
      <c r="O67" s="175" t="e">
        <f t="shared" si="3"/>
        <v>#REF!</v>
      </c>
      <c r="P67" s="181">
        <f t="shared" si="5"/>
        <v>0</v>
      </c>
      <c r="Q67" s="58" t="e">
        <f t="shared" si="4"/>
        <v>#REF!</v>
      </c>
    </row>
    <row r="68" spans="1:17" s="1" customFormat="1" ht="15.6" customHeight="1" x14ac:dyDescent="0.2">
      <c r="A68" s="59" t="s">
        <v>54</v>
      </c>
      <c r="B68" s="76" t="s">
        <v>138</v>
      </c>
      <c r="C68" s="180">
        <f>SUM(Önkorm.2018!C57)</f>
        <v>71141709</v>
      </c>
      <c r="D68" s="181"/>
      <c r="E68" s="176">
        <f t="shared" si="0"/>
        <v>-71141709</v>
      </c>
      <c r="F68" s="180" t="e">
        <f>SUM(KözHiv.2018!#REF!)</f>
        <v>#REF!</v>
      </c>
      <c r="G68" s="181">
        <v>0</v>
      </c>
      <c r="H68" s="178" t="e">
        <f t="shared" si="1"/>
        <v>#REF!</v>
      </c>
      <c r="I68" s="180" t="e">
        <f>SUM(Óvoda2018!#REF!)</f>
        <v>#REF!</v>
      </c>
      <c r="J68" s="181">
        <v>0</v>
      </c>
      <c r="K68" s="178" t="e">
        <f t="shared" si="2"/>
        <v>#REF!</v>
      </c>
      <c r="L68" s="96">
        <v>0</v>
      </c>
      <c r="M68" s="176">
        <v>0</v>
      </c>
      <c r="N68" s="179">
        <v>0</v>
      </c>
      <c r="O68" s="175" t="e">
        <f t="shared" si="3"/>
        <v>#REF!</v>
      </c>
      <c r="P68" s="181">
        <f t="shared" si="5"/>
        <v>0</v>
      </c>
      <c r="Q68" s="58" t="e">
        <f t="shared" si="4"/>
        <v>#REF!</v>
      </c>
    </row>
    <row r="69" spans="1:17" ht="19.899999999999999" customHeight="1" thickBot="1" x14ac:dyDescent="0.3">
      <c r="A69" s="307" t="s">
        <v>55</v>
      </c>
      <c r="B69" s="308"/>
      <c r="C69" s="190">
        <f>SUM(Önkorm.2018!C58)</f>
        <v>71141709</v>
      </c>
      <c r="D69" s="191">
        <f t="shared" ref="D69:K69" si="20">SUM(D67:D68)</f>
        <v>0</v>
      </c>
      <c r="E69" s="191">
        <f t="shared" si="20"/>
        <v>-71141709</v>
      </c>
      <c r="F69" s="190" t="e">
        <f t="shared" si="20"/>
        <v>#REF!</v>
      </c>
      <c r="G69" s="191">
        <f t="shared" si="20"/>
        <v>0</v>
      </c>
      <c r="H69" s="192" t="e">
        <f t="shared" si="20"/>
        <v>#REF!</v>
      </c>
      <c r="I69" s="190" t="e">
        <f t="shared" si="20"/>
        <v>#REF!</v>
      </c>
      <c r="J69" s="191">
        <f t="shared" si="20"/>
        <v>0</v>
      </c>
      <c r="K69" s="192" t="e">
        <f t="shared" si="20"/>
        <v>#REF!</v>
      </c>
      <c r="L69" s="192">
        <v>0</v>
      </c>
      <c r="M69" s="191">
        <v>0</v>
      </c>
      <c r="N69" s="192">
        <v>0</v>
      </c>
      <c r="O69" s="190" t="e">
        <f t="shared" si="14"/>
        <v>#REF!</v>
      </c>
      <c r="P69" s="191">
        <f>SUM(P67:P68)</f>
        <v>0</v>
      </c>
      <c r="Q69" s="191" t="e">
        <f>SUM(Q67:Q68)</f>
        <v>#REF!</v>
      </c>
    </row>
    <row r="70" spans="1:17" ht="19.899999999999999" customHeight="1" thickTop="1" thickBot="1" x14ac:dyDescent="0.3">
      <c r="A70" s="309" t="s">
        <v>56</v>
      </c>
      <c r="B70" s="310"/>
      <c r="C70" s="193">
        <f>SUM(Önkorm.2018!C59)</f>
        <v>134770535</v>
      </c>
      <c r="D70" s="194">
        <f t="shared" ref="D70" si="21">SUM(D24)+D26+D42+D48+D55+D60+D64+D66+D69</f>
        <v>0</v>
      </c>
      <c r="E70" s="194" t="e">
        <f t="shared" ref="E70:N70" si="22">SUM(E24)+E26+E42+E48+E55+E60+E64+E66+E69</f>
        <v>#REF!</v>
      </c>
      <c r="F70" s="193" t="e">
        <f t="shared" si="22"/>
        <v>#REF!</v>
      </c>
      <c r="G70" s="194">
        <f t="shared" ref="G70" si="23">SUM(G24)+G26+G42+G48+G55+G60+G64+G66+G69</f>
        <v>0</v>
      </c>
      <c r="H70" s="195" t="e">
        <f t="shared" si="22"/>
        <v>#REF!</v>
      </c>
      <c r="I70" s="193" t="e">
        <f t="shared" si="22"/>
        <v>#REF!</v>
      </c>
      <c r="J70" s="194">
        <f t="shared" ref="J70" si="24">SUM(J24)+J26+J42+J48+J55+J60+J64+J66+J69</f>
        <v>0</v>
      </c>
      <c r="K70" s="195" t="e">
        <f t="shared" si="22"/>
        <v>#REF!</v>
      </c>
      <c r="L70" s="195">
        <v>0</v>
      </c>
      <c r="M70" s="195">
        <f t="shared" si="22"/>
        <v>0</v>
      </c>
      <c r="N70" s="195">
        <f t="shared" si="22"/>
        <v>2898400</v>
      </c>
      <c r="O70" s="193" t="e">
        <f t="shared" si="14"/>
        <v>#REF!</v>
      </c>
      <c r="P70" s="194">
        <f>SUM(P69,P66,P64,P60,P55,P48,P42,P26,P24)</f>
        <v>0</v>
      </c>
      <c r="Q70" s="194" t="e">
        <f>SUM(Q69,Q66,Q64,Q60,Q55,Q48,Q42,Q26,Q24)</f>
        <v>#REF!</v>
      </c>
    </row>
    <row r="71" spans="1:17" ht="15.6" customHeight="1" thickTop="1" x14ac:dyDescent="0.25">
      <c r="A71" s="57" t="s">
        <v>67</v>
      </c>
      <c r="B71" s="75" t="s">
        <v>139</v>
      </c>
      <c r="C71" s="175">
        <f>SUM(Önkorm.2018!C68)</f>
        <v>0</v>
      </c>
      <c r="D71" s="176"/>
      <c r="E71" s="176">
        <f t="shared" ref="E71:E107" si="25">SUM(D71-C71)</f>
        <v>0</v>
      </c>
      <c r="F71" s="175">
        <f>SUM(KözHiv.2018!E52)</f>
        <v>0</v>
      </c>
      <c r="G71" s="176">
        <v>0</v>
      </c>
      <c r="H71" s="178">
        <f t="shared" ref="H71:H107" si="26">SUM(G71-F71)</f>
        <v>0</v>
      </c>
      <c r="I71" s="175">
        <f>SUM(Óvoda2018!C54)</f>
        <v>0</v>
      </c>
      <c r="J71" s="176">
        <v>0</v>
      </c>
      <c r="K71" s="178">
        <f t="shared" ref="K71:K107" si="27">SUM(J71)-I71</f>
        <v>0</v>
      </c>
      <c r="L71" s="96">
        <v>0</v>
      </c>
      <c r="M71" s="176">
        <v>0</v>
      </c>
      <c r="N71" s="179">
        <v>0</v>
      </c>
      <c r="O71" s="175">
        <f t="shared" ref="O71:Q107" si="28">SUM(C71+F71+I71+L71)</f>
        <v>0</v>
      </c>
      <c r="P71" s="181">
        <f t="shared" si="28"/>
        <v>0</v>
      </c>
      <c r="Q71" s="58">
        <f t="shared" si="28"/>
        <v>0</v>
      </c>
    </row>
    <row r="72" spans="1:17" ht="15.6" customHeight="1" x14ac:dyDescent="0.25">
      <c r="A72" s="59" t="s">
        <v>68</v>
      </c>
      <c r="B72" s="76" t="s">
        <v>140</v>
      </c>
      <c r="C72" s="180">
        <f>SUM(Önkorm.2018!C69)</f>
        <v>32119000</v>
      </c>
      <c r="D72" s="181"/>
      <c r="E72" s="176">
        <f t="shared" si="25"/>
        <v>-32119000</v>
      </c>
      <c r="F72" s="180">
        <f>SUM(KözHiv.2018!E53)</f>
        <v>0</v>
      </c>
      <c r="G72" s="181">
        <v>0</v>
      </c>
      <c r="H72" s="178">
        <f t="shared" si="26"/>
        <v>0</v>
      </c>
      <c r="I72" s="180">
        <f>SUM(Óvoda2018!C55)</f>
        <v>0</v>
      </c>
      <c r="J72" s="181">
        <v>0</v>
      </c>
      <c r="K72" s="178">
        <f t="shared" si="27"/>
        <v>0</v>
      </c>
      <c r="L72" s="96">
        <v>0</v>
      </c>
      <c r="M72" s="176">
        <v>0</v>
      </c>
      <c r="N72" s="179">
        <v>0</v>
      </c>
      <c r="O72" s="175">
        <f t="shared" si="28"/>
        <v>32119000</v>
      </c>
      <c r="P72" s="181">
        <f t="shared" si="28"/>
        <v>0</v>
      </c>
      <c r="Q72" s="58">
        <f t="shared" si="28"/>
        <v>-32119000</v>
      </c>
    </row>
    <row r="73" spans="1:17" ht="15.6" customHeight="1" x14ac:dyDescent="0.25">
      <c r="A73" s="59" t="s">
        <v>69</v>
      </c>
      <c r="B73" s="76" t="s">
        <v>141</v>
      </c>
      <c r="C73" s="180">
        <f>SUM(Önkorm.2018!C70)</f>
        <v>37588180</v>
      </c>
      <c r="D73" s="181"/>
      <c r="E73" s="176">
        <f t="shared" si="25"/>
        <v>-37588180</v>
      </c>
      <c r="F73" s="180">
        <f>SUM(KözHiv.2018!E54)</f>
        <v>0</v>
      </c>
      <c r="G73" s="181">
        <v>0</v>
      </c>
      <c r="H73" s="178">
        <f t="shared" si="26"/>
        <v>0</v>
      </c>
      <c r="I73" s="180">
        <f>SUM(Óvoda2018!C56)</f>
        <v>0</v>
      </c>
      <c r="J73" s="181">
        <v>0</v>
      </c>
      <c r="K73" s="178">
        <f t="shared" si="27"/>
        <v>0</v>
      </c>
      <c r="L73" s="96">
        <v>0</v>
      </c>
      <c r="M73" s="176">
        <v>0</v>
      </c>
      <c r="N73" s="179">
        <v>0</v>
      </c>
      <c r="O73" s="175">
        <f t="shared" si="28"/>
        <v>37588180</v>
      </c>
      <c r="P73" s="181">
        <f t="shared" si="28"/>
        <v>0</v>
      </c>
      <c r="Q73" s="58">
        <f t="shared" si="28"/>
        <v>-37588180</v>
      </c>
    </row>
    <row r="74" spans="1:17" ht="15.6" customHeight="1" x14ac:dyDescent="0.25">
      <c r="A74" s="59" t="s">
        <v>70</v>
      </c>
      <c r="B74" s="76" t="s">
        <v>142</v>
      </c>
      <c r="C74" s="180">
        <f>SUM(Önkorm.2018!C71)</f>
        <v>1860237</v>
      </c>
      <c r="D74" s="181"/>
      <c r="E74" s="176">
        <f t="shared" si="25"/>
        <v>-1860237</v>
      </c>
      <c r="F74" s="180">
        <f>SUM(KözHiv.2018!E55)</f>
        <v>0</v>
      </c>
      <c r="G74" s="181">
        <v>0</v>
      </c>
      <c r="H74" s="178">
        <f t="shared" si="26"/>
        <v>0</v>
      </c>
      <c r="I74" s="180">
        <f>SUM(Óvoda2018!C57)</f>
        <v>0</v>
      </c>
      <c r="J74" s="181">
        <v>0</v>
      </c>
      <c r="K74" s="178">
        <f t="shared" si="27"/>
        <v>0</v>
      </c>
      <c r="L74" s="96">
        <v>0</v>
      </c>
      <c r="M74" s="176">
        <v>0</v>
      </c>
      <c r="N74" s="179">
        <v>0</v>
      </c>
      <c r="O74" s="175">
        <f t="shared" si="28"/>
        <v>1860237</v>
      </c>
      <c r="P74" s="181">
        <f t="shared" si="28"/>
        <v>0</v>
      </c>
      <c r="Q74" s="58">
        <f t="shared" si="28"/>
        <v>-1860237</v>
      </c>
    </row>
    <row r="75" spans="1:17" s="1" customFormat="1" ht="15.6" customHeight="1" x14ac:dyDescent="0.2">
      <c r="A75" s="59" t="s">
        <v>71</v>
      </c>
      <c r="B75" s="76" t="s">
        <v>143</v>
      </c>
      <c r="C75" s="180">
        <f>SUM(Önkorm.2018!C72)</f>
        <v>0</v>
      </c>
      <c r="D75" s="181"/>
      <c r="E75" s="176">
        <f t="shared" si="25"/>
        <v>0</v>
      </c>
      <c r="F75" s="180">
        <f>SUM(KözHiv.2018!E56)</f>
        <v>0</v>
      </c>
      <c r="G75" s="181">
        <v>0</v>
      </c>
      <c r="H75" s="178">
        <f t="shared" si="26"/>
        <v>0</v>
      </c>
      <c r="I75" s="180">
        <f>SUM(Óvoda2018!C58)</f>
        <v>0</v>
      </c>
      <c r="J75" s="181">
        <v>0</v>
      </c>
      <c r="K75" s="178">
        <f t="shared" si="27"/>
        <v>0</v>
      </c>
      <c r="L75" s="96">
        <v>0</v>
      </c>
      <c r="M75" s="176">
        <v>0</v>
      </c>
      <c r="N75" s="179">
        <v>0</v>
      </c>
      <c r="O75" s="175">
        <f t="shared" si="28"/>
        <v>0</v>
      </c>
      <c r="P75" s="181">
        <f t="shared" si="28"/>
        <v>0</v>
      </c>
      <c r="Q75" s="58">
        <f t="shared" si="28"/>
        <v>0</v>
      </c>
    </row>
    <row r="76" spans="1:17" ht="15.6" customHeight="1" x14ac:dyDescent="0.25">
      <c r="A76" s="59" t="s">
        <v>72</v>
      </c>
      <c r="B76" s="76" t="s">
        <v>144</v>
      </c>
      <c r="C76" s="180">
        <f>SUM(Önkorm.2018!C73)</f>
        <v>6656800</v>
      </c>
      <c r="D76" s="181"/>
      <c r="E76" s="176">
        <f t="shared" si="25"/>
        <v>-6656800</v>
      </c>
      <c r="F76" s="180">
        <f>SUM(KözHiv.2018!E57)</f>
        <v>6734</v>
      </c>
      <c r="G76" s="181"/>
      <c r="H76" s="178">
        <f t="shared" si="26"/>
        <v>-6734</v>
      </c>
      <c r="I76" s="180">
        <f>SUM(Óvoda2018!C59)</f>
        <v>0</v>
      </c>
      <c r="J76" s="181">
        <v>0</v>
      </c>
      <c r="K76" s="178">
        <f t="shared" si="27"/>
        <v>0</v>
      </c>
      <c r="L76" s="96">
        <v>0</v>
      </c>
      <c r="M76" s="176">
        <v>0</v>
      </c>
      <c r="N76" s="179">
        <v>0</v>
      </c>
      <c r="O76" s="175">
        <f t="shared" si="28"/>
        <v>6663534</v>
      </c>
      <c r="P76" s="181">
        <f t="shared" si="28"/>
        <v>0</v>
      </c>
      <c r="Q76" s="58">
        <f t="shared" si="28"/>
        <v>-6663534</v>
      </c>
    </row>
    <row r="77" spans="1:17" ht="19.899999999999999" customHeight="1" x14ac:dyDescent="0.25">
      <c r="A77" s="301" t="s">
        <v>73</v>
      </c>
      <c r="B77" s="302"/>
      <c r="C77" s="196">
        <f>SUM(Önkorm.2018!C74)</f>
        <v>78224217</v>
      </c>
      <c r="D77" s="197">
        <f t="shared" ref="D77:I77" si="29">SUM(D71:D76)</f>
        <v>0</v>
      </c>
      <c r="E77" s="197">
        <f t="shared" si="29"/>
        <v>-78224217</v>
      </c>
      <c r="F77" s="196">
        <f t="shared" si="29"/>
        <v>6734</v>
      </c>
      <c r="G77" s="197">
        <f t="shared" si="29"/>
        <v>0</v>
      </c>
      <c r="H77" s="198">
        <f t="shared" si="29"/>
        <v>-6734</v>
      </c>
      <c r="I77" s="196">
        <f t="shared" si="29"/>
        <v>0</v>
      </c>
      <c r="J77" s="197"/>
      <c r="K77" s="199"/>
      <c r="L77" s="198">
        <v>0</v>
      </c>
      <c r="M77" s="197">
        <v>0</v>
      </c>
      <c r="N77" s="200">
        <v>0</v>
      </c>
      <c r="O77" s="196">
        <f t="shared" ref="O77" si="30">SUM(C77+F77+I77)</f>
        <v>78230951</v>
      </c>
      <c r="P77" s="197">
        <f>SUM(P71:P76)</f>
        <v>0</v>
      </c>
      <c r="Q77" s="197">
        <f>SUM(Q71:Q76)</f>
        <v>-78230951</v>
      </c>
    </row>
    <row r="78" spans="1:17" s="1" customFormat="1" ht="15.6" customHeight="1" x14ac:dyDescent="0.2">
      <c r="A78" s="59" t="s">
        <v>185</v>
      </c>
      <c r="B78" s="76" t="s">
        <v>186</v>
      </c>
      <c r="C78" s="180">
        <f>SUM(Önkorm.2018!C75)</f>
        <v>0</v>
      </c>
      <c r="D78" s="181"/>
      <c r="E78" s="176">
        <f t="shared" si="25"/>
        <v>0</v>
      </c>
      <c r="F78" s="180" t="e">
        <f>SUM(KözHiv.2018!#REF!)</f>
        <v>#REF!</v>
      </c>
      <c r="G78" s="181">
        <v>0</v>
      </c>
      <c r="H78" s="178" t="e">
        <f t="shared" si="26"/>
        <v>#REF!</v>
      </c>
      <c r="I78" s="180" t="e">
        <f>SUM(Óvoda2018!#REF!)</f>
        <v>#REF!</v>
      </c>
      <c r="J78" s="181">
        <v>0</v>
      </c>
      <c r="K78" s="178" t="e">
        <f t="shared" si="27"/>
        <v>#REF!</v>
      </c>
      <c r="L78" s="96">
        <v>0</v>
      </c>
      <c r="M78" s="176">
        <v>0</v>
      </c>
      <c r="N78" s="179">
        <v>0</v>
      </c>
      <c r="O78" s="175" t="e">
        <f t="shared" si="28"/>
        <v>#REF!</v>
      </c>
      <c r="P78" s="181">
        <f t="shared" si="28"/>
        <v>0</v>
      </c>
      <c r="Q78" s="58" t="e">
        <f t="shared" si="28"/>
        <v>#REF!</v>
      </c>
    </row>
    <row r="79" spans="1:17" ht="15.6" customHeight="1" x14ac:dyDescent="0.25">
      <c r="A79" s="59" t="s">
        <v>191</v>
      </c>
      <c r="B79" s="76" t="s">
        <v>192</v>
      </c>
      <c r="C79" s="180">
        <f>SUM(Önkorm.2018!C76)</f>
        <v>0</v>
      </c>
      <c r="D79" s="181"/>
      <c r="E79" s="176">
        <f t="shared" si="25"/>
        <v>0</v>
      </c>
      <c r="F79" s="180" t="e">
        <f>SUM(KözHiv.2018!#REF!)</f>
        <v>#REF!</v>
      </c>
      <c r="G79" s="181">
        <v>0</v>
      </c>
      <c r="H79" s="178" t="e">
        <f t="shared" si="26"/>
        <v>#REF!</v>
      </c>
      <c r="I79" s="180" t="e">
        <f>SUM(Óvoda2018!#REF!)</f>
        <v>#REF!</v>
      </c>
      <c r="J79" s="181">
        <v>0</v>
      </c>
      <c r="K79" s="178" t="e">
        <f t="shared" si="27"/>
        <v>#REF!</v>
      </c>
      <c r="L79" s="96">
        <v>0</v>
      </c>
      <c r="M79" s="176">
        <v>0</v>
      </c>
      <c r="N79" s="179">
        <v>0</v>
      </c>
      <c r="O79" s="175" t="e">
        <f t="shared" si="28"/>
        <v>#REF!</v>
      </c>
      <c r="P79" s="181">
        <f t="shared" si="28"/>
        <v>0</v>
      </c>
      <c r="Q79" s="58" t="e">
        <f t="shared" si="28"/>
        <v>#REF!</v>
      </c>
    </row>
    <row r="80" spans="1:17" ht="19.899999999999999" customHeight="1" x14ac:dyDescent="0.25">
      <c r="A80" s="301" t="s">
        <v>187</v>
      </c>
      <c r="B80" s="302"/>
      <c r="C80" s="196">
        <f t="shared" ref="C80:I80" si="31">SUM(C78:C79)</f>
        <v>0</v>
      </c>
      <c r="D80" s="197">
        <f t="shared" si="31"/>
        <v>0</v>
      </c>
      <c r="E80" s="197">
        <f t="shared" si="31"/>
        <v>0</v>
      </c>
      <c r="F80" s="196" t="e">
        <f t="shared" si="31"/>
        <v>#REF!</v>
      </c>
      <c r="G80" s="197">
        <f t="shared" si="31"/>
        <v>0</v>
      </c>
      <c r="H80" s="198" t="e">
        <f t="shared" si="31"/>
        <v>#REF!</v>
      </c>
      <c r="I80" s="196" t="e">
        <f t="shared" si="31"/>
        <v>#REF!</v>
      </c>
      <c r="J80" s="197"/>
      <c r="K80" s="199"/>
      <c r="L80" s="198">
        <v>0</v>
      </c>
      <c r="M80" s="197">
        <v>0</v>
      </c>
      <c r="N80" s="200">
        <v>0</v>
      </c>
      <c r="O80" s="196"/>
      <c r="P80" s="197">
        <f>SUM(P78:P79)</f>
        <v>0</v>
      </c>
      <c r="Q80" s="197" t="e">
        <f>SUM(Q78:Q79)</f>
        <v>#REF!</v>
      </c>
    </row>
    <row r="81" spans="1:17" ht="15.6" customHeight="1" x14ac:dyDescent="0.25">
      <c r="A81" s="59" t="s">
        <v>74</v>
      </c>
      <c r="B81" s="76" t="s">
        <v>145</v>
      </c>
      <c r="C81" s="180">
        <f>SUM(Önkorm.2018!C78)</f>
        <v>100000</v>
      </c>
      <c r="D81" s="181"/>
      <c r="E81" s="176">
        <f t="shared" si="25"/>
        <v>-100000</v>
      </c>
      <c r="F81" s="180" t="e">
        <f>SUM(KözHiv.2018!#REF!)</f>
        <v>#REF!</v>
      </c>
      <c r="G81" s="181">
        <v>0</v>
      </c>
      <c r="H81" s="178" t="e">
        <f t="shared" si="26"/>
        <v>#REF!</v>
      </c>
      <c r="I81" s="180" t="e">
        <f>SUM(Óvoda2018!#REF!)</f>
        <v>#REF!</v>
      </c>
      <c r="J81" s="181">
        <v>0</v>
      </c>
      <c r="K81" s="178" t="e">
        <f t="shared" si="27"/>
        <v>#REF!</v>
      </c>
      <c r="L81" s="96">
        <v>0</v>
      </c>
      <c r="M81" s="176">
        <v>0</v>
      </c>
      <c r="N81" s="179">
        <v>0</v>
      </c>
      <c r="O81" s="175" t="e">
        <f t="shared" si="28"/>
        <v>#REF!</v>
      </c>
      <c r="P81" s="181">
        <f t="shared" si="28"/>
        <v>0</v>
      </c>
      <c r="Q81" s="58" t="e">
        <f t="shared" si="28"/>
        <v>#REF!</v>
      </c>
    </row>
    <row r="82" spans="1:17" ht="15.6" customHeight="1" x14ac:dyDescent="0.25">
      <c r="A82" s="59" t="s">
        <v>75</v>
      </c>
      <c r="B82" s="76" t="s">
        <v>146</v>
      </c>
      <c r="C82" s="180">
        <f>SUM(Önkorm.2018!C79)</f>
        <v>4800000</v>
      </c>
      <c r="D82" s="181"/>
      <c r="E82" s="176">
        <f t="shared" si="25"/>
        <v>-4800000</v>
      </c>
      <c r="F82" s="180" t="e">
        <f>SUM(KözHiv.2018!#REF!)</f>
        <v>#REF!</v>
      </c>
      <c r="G82" s="181">
        <v>0</v>
      </c>
      <c r="H82" s="178" t="e">
        <f t="shared" si="26"/>
        <v>#REF!</v>
      </c>
      <c r="I82" s="180" t="e">
        <f>SUM(Óvoda2018!#REF!)</f>
        <v>#REF!</v>
      </c>
      <c r="J82" s="181">
        <v>0</v>
      </c>
      <c r="K82" s="178" t="e">
        <f t="shared" si="27"/>
        <v>#REF!</v>
      </c>
      <c r="L82" s="96">
        <v>0</v>
      </c>
      <c r="M82" s="176">
        <v>0</v>
      </c>
      <c r="N82" s="179">
        <v>0</v>
      </c>
      <c r="O82" s="175" t="e">
        <f t="shared" si="28"/>
        <v>#REF!</v>
      </c>
      <c r="P82" s="181">
        <f t="shared" si="28"/>
        <v>0</v>
      </c>
      <c r="Q82" s="58" t="e">
        <f t="shared" si="28"/>
        <v>#REF!</v>
      </c>
    </row>
    <row r="83" spans="1:17" ht="15.6" customHeight="1" x14ac:dyDescent="0.25">
      <c r="A83" s="59" t="s">
        <v>76</v>
      </c>
      <c r="B83" s="76" t="s">
        <v>147</v>
      </c>
      <c r="C83" s="180">
        <f>SUM(Önkorm.2018!C80)</f>
        <v>27000000</v>
      </c>
      <c r="D83" s="181"/>
      <c r="E83" s="176">
        <v>2898400</v>
      </c>
      <c r="F83" s="180" t="e">
        <f>SUM(KözHiv.2018!#REF!)</f>
        <v>#REF!</v>
      </c>
      <c r="G83" s="181">
        <v>0</v>
      </c>
      <c r="H83" s="178" t="e">
        <f t="shared" si="26"/>
        <v>#REF!</v>
      </c>
      <c r="I83" s="180" t="e">
        <f>SUM(Óvoda2018!#REF!)</f>
        <v>#REF!</v>
      </c>
      <c r="J83" s="181">
        <v>0</v>
      </c>
      <c r="K83" s="178" t="e">
        <f t="shared" si="27"/>
        <v>#REF!</v>
      </c>
      <c r="L83" s="96">
        <v>0</v>
      </c>
      <c r="M83" s="176">
        <v>0</v>
      </c>
      <c r="N83" s="179">
        <v>0</v>
      </c>
      <c r="O83" s="175" t="e">
        <f t="shared" si="28"/>
        <v>#REF!</v>
      </c>
      <c r="P83" s="181">
        <f t="shared" si="28"/>
        <v>0</v>
      </c>
      <c r="Q83" s="58" t="e">
        <f t="shared" si="28"/>
        <v>#REF!</v>
      </c>
    </row>
    <row r="84" spans="1:17" ht="15.6" customHeight="1" x14ac:dyDescent="0.25">
      <c r="A84" s="59" t="s">
        <v>170</v>
      </c>
      <c r="B84" s="76" t="s">
        <v>171</v>
      </c>
      <c r="C84" s="180">
        <f>SUM(Önkorm.2018!C81)</f>
        <v>0</v>
      </c>
      <c r="D84" s="181"/>
      <c r="E84" s="176">
        <f t="shared" si="25"/>
        <v>0</v>
      </c>
      <c r="F84" s="180" t="e">
        <f>SUM(KözHiv.2018!#REF!)</f>
        <v>#REF!</v>
      </c>
      <c r="G84" s="181">
        <v>0</v>
      </c>
      <c r="H84" s="178" t="e">
        <f t="shared" si="26"/>
        <v>#REF!</v>
      </c>
      <c r="I84" s="180" t="e">
        <f>SUM(Óvoda2018!#REF!)</f>
        <v>#REF!</v>
      </c>
      <c r="J84" s="181">
        <v>0</v>
      </c>
      <c r="K84" s="178" t="e">
        <f t="shared" si="27"/>
        <v>#REF!</v>
      </c>
      <c r="L84" s="96">
        <v>0</v>
      </c>
      <c r="M84" s="176">
        <v>0</v>
      </c>
      <c r="N84" s="179">
        <v>0</v>
      </c>
      <c r="O84" s="175" t="e">
        <f t="shared" si="28"/>
        <v>#REF!</v>
      </c>
      <c r="P84" s="181">
        <f t="shared" si="28"/>
        <v>0</v>
      </c>
      <c r="Q84" s="58" t="e">
        <f t="shared" si="28"/>
        <v>#REF!</v>
      </c>
    </row>
    <row r="85" spans="1:17" ht="15.6" customHeight="1" x14ac:dyDescent="0.25">
      <c r="A85" s="59" t="s">
        <v>77</v>
      </c>
      <c r="B85" s="76" t="s">
        <v>148</v>
      </c>
      <c r="C85" s="180">
        <f>SUM(Önkorm.2018!C82)</f>
        <v>4300000</v>
      </c>
      <c r="D85" s="181"/>
      <c r="E85" s="176">
        <f t="shared" si="25"/>
        <v>-4300000</v>
      </c>
      <c r="F85" s="180" t="e">
        <f>SUM(KözHiv.2018!#REF!)</f>
        <v>#REF!</v>
      </c>
      <c r="G85" s="181">
        <v>0</v>
      </c>
      <c r="H85" s="178" t="e">
        <f t="shared" si="26"/>
        <v>#REF!</v>
      </c>
      <c r="I85" s="180" t="e">
        <f>SUM(Óvoda2018!#REF!)</f>
        <v>#REF!</v>
      </c>
      <c r="J85" s="181">
        <v>0</v>
      </c>
      <c r="K85" s="178" t="e">
        <f t="shared" si="27"/>
        <v>#REF!</v>
      </c>
      <c r="L85" s="96">
        <v>0</v>
      </c>
      <c r="M85" s="176">
        <v>0</v>
      </c>
      <c r="N85" s="179">
        <v>0</v>
      </c>
      <c r="O85" s="175" t="e">
        <f t="shared" si="28"/>
        <v>#REF!</v>
      </c>
      <c r="P85" s="181">
        <f t="shared" si="28"/>
        <v>0</v>
      </c>
      <c r="Q85" s="58" t="e">
        <f t="shared" si="28"/>
        <v>#REF!</v>
      </c>
    </row>
    <row r="86" spans="1:17" s="1" customFormat="1" ht="15.6" customHeight="1" x14ac:dyDescent="0.2">
      <c r="A86" s="59" t="s">
        <v>78</v>
      </c>
      <c r="B86" s="76" t="s">
        <v>149</v>
      </c>
      <c r="C86" s="180">
        <f>SUM(Önkorm.2018!C83)</f>
        <v>0</v>
      </c>
      <c r="D86" s="181"/>
      <c r="E86" s="176">
        <f t="shared" si="25"/>
        <v>0</v>
      </c>
      <c r="F86" s="180">
        <f>SUM(KözHiv.2018!E59)</f>
        <v>0</v>
      </c>
      <c r="G86" s="181">
        <v>0</v>
      </c>
      <c r="H86" s="178">
        <f t="shared" si="26"/>
        <v>0</v>
      </c>
      <c r="I86" s="180" t="e">
        <f>SUM(Óvoda2018!#REF!)</f>
        <v>#REF!</v>
      </c>
      <c r="J86" s="181">
        <v>0</v>
      </c>
      <c r="K86" s="178" t="e">
        <f t="shared" si="27"/>
        <v>#REF!</v>
      </c>
      <c r="L86" s="96">
        <v>0</v>
      </c>
      <c r="M86" s="176">
        <v>0</v>
      </c>
      <c r="N86" s="179">
        <v>0</v>
      </c>
      <c r="O86" s="175" t="e">
        <f t="shared" si="28"/>
        <v>#REF!</v>
      </c>
      <c r="P86" s="181">
        <f t="shared" si="28"/>
        <v>0</v>
      </c>
      <c r="Q86" s="58" t="e">
        <f t="shared" si="28"/>
        <v>#REF!</v>
      </c>
    </row>
    <row r="87" spans="1:17" ht="15.6" customHeight="1" x14ac:dyDescent="0.25">
      <c r="A87" s="59" t="s">
        <v>79</v>
      </c>
      <c r="B87" s="76" t="s">
        <v>150</v>
      </c>
      <c r="C87" s="180">
        <f>SUM(Önkorm.2018!C84)</f>
        <v>0</v>
      </c>
      <c r="D87" s="181"/>
      <c r="E87" s="176">
        <f t="shared" si="25"/>
        <v>0</v>
      </c>
      <c r="F87" s="180">
        <f>SUM(KözHiv.2018!E60)</f>
        <v>0</v>
      </c>
      <c r="G87" s="181">
        <v>0</v>
      </c>
      <c r="H87" s="178">
        <f t="shared" si="26"/>
        <v>0</v>
      </c>
      <c r="I87" s="180" t="e">
        <f>SUM(Óvoda2018!#REF!)</f>
        <v>#REF!</v>
      </c>
      <c r="J87" s="181">
        <v>0</v>
      </c>
      <c r="K87" s="178" t="e">
        <f t="shared" si="27"/>
        <v>#REF!</v>
      </c>
      <c r="L87" s="96">
        <v>0</v>
      </c>
      <c r="M87" s="176">
        <v>0</v>
      </c>
      <c r="N87" s="179">
        <v>0</v>
      </c>
      <c r="O87" s="175" t="e">
        <f t="shared" si="28"/>
        <v>#REF!</v>
      </c>
      <c r="P87" s="181">
        <f t="shared" si="28"/>
        <v>0</v>
      </c>
      <c r="Q87" s="58" t="e">
        <f t="shared" si="28"/>
        <v>#REF!</v>
      </c>
    </row>
    <row r="88" spans="1:17" ht="19.899999999999999" customHeight="1" x14ac:dyDescent="0.25">
      <c r="A88" s="301" t="s">
        <v>80</v>
      </c>
      <c r="B88" s="302"/>
      <c r="C88" s="196">
        <f>SUM(Önkorm.2018!C85)</f>
        <v>36200000</v>
      </c>
      <c r="D88" s="197">
        <f t="shared" ref="D88:K88" si="32">SUM(D81:D87)</f>
        <v>0</v>
      </c>
      <c r="E88" s="197">
        <f t="shared" si="32"/>
        <v>-6301600</v>
      </c>
      <c r="F88" s="196" t="e">
        <f t="shared" si="32"/>
        <v>#REF!</v>
      </c>
      <c r="G88" s="197">
        <f t="shared" si="32"/>
        <v>0</v>
      </c>
      <c r="H88" s="198" t="e">
        <f t="shared" si="32"/>
        <v>#REF!</v>
      </c>
      <c r="I88" s="196" t="e">
        <f t="shared" si="32"/>
        <v>#REF!</v>
      </c>
      <c r="J88" s="197">
        <f t="shared" si="32"/>
        <v>0</v>
      </c>
      <c r="K88" s="198" t="e">
        <f t="shared" si="32"/>
        <v>#REF!</v>
      </c>
      <c r="L88" s="198">
        <v>0</v>
      </c>
      <c r="M88" s="197">
        <v>0</v>
      </c>
      <c r="N88" s="198">
        <v>0</v>
      </c>
      <c r="O88" s="196" t="e">
        <f t="shared" ref="O88:O97" si="33">SUM(C88+F88+I88)</f>
        <v>#REF!</v>
      </c>
      <c r="P88" s="197">
        <f>SUM(P81:P87)</f>
        <v>0</v>
      </c>
      <c r="Q88" s="197" t="e">
        <f>SUM(Q81:Q87)</f>
        <v>#REF!</v>
      </c>
    </row>
    <row r="89" spans="1:17" ht="15.6" customHeight="1" x14ac:dyDescent="0.25">
      <c r="A89" s="59" t="s">
        <v>81</v>
      </c>
      <c r="B89" s="76" t="s">
        <v>151</v>
      </c>
      <c r="C89" s="180">
        <f>SUM(Önkorm.2018!C86)</f>
        <v>700000</v>
      </c>
      <c r="D89" s="181"/>
      <c r="E89" s="176">
        <f t="shared" si="25"/>
        <v>-700000</v>
      </c>
      <c r="F89" s="180">
        <f>SUM(KözHiv.2018!E62)</f>
        <v>0</v>
      </c>
      <c r="G89" s="181">
        <v>0</v>
      </c>
      <c r="H89" s="178">
        <f t="shared" si="26"/>
        <v>0</v>
      </c>
      <c r="I89" s="180">
        <f>SUM(Óvoda2018!C61)</f>
        <v>0</v>
      </c>
      <c r="J89" s="181">
        <v>0</v>
      </c>
      <c r="K89" s="178">
        <f t="shared" si="27"/>
        <v>0</v>
      </c>
      <c r="L89" s="96">
        <v>0</v>
      </c>
      <c r="M89" s="176">
        <v>0</v>
      </c>
      <c r="N89" s="179">
        <v>0</v>
      </c>
      <c r="O89" s="175">
        <f t="shared" si="28"/>
        <v>700000</v>
      </c>
      <c r="P89" s="181">
        <f t="shared" si="28"/>
        <v>0</v>
      </c>
      <c r="Q89" s="58">
        <f t="shared" si="28"/>
        <v>-700000</v>
      </c>
    </row>
    <row r="90" spans="1:17" ht="15.6" customHeight="1" x14ac:dyDescent="0.25">
      <c r="A90" s="59" t="s">
        <v>82</v>
      </c>
      <c r="B90" s="76" t="s">
        <v>152</v>
      </c>
      <c r="C90" s="180">
        <f>SUM(Önkorm.2018!C87)</f>
        <v>600000</v>
      </c>
      <c r="D90" s="181"/>
      <c r="E90" s="176">
        <f t="shared" si="25"/>
        <v>-600000</v>
      </c>
      <c r="F90" s="180">
        <f>SUM(KözHiv.2018!E63)</f>
        <v>0</v>
      </c>
      <c r="G90" s="181">
        <v>0</v>
      </c>
      <c r="H90" s="178">
        <f t="shared" si="26"/>
        <v>0</v>
      </c>
      <c r="I90" s="180">
        <f>SUM(Óvoda2018!C62)</f>
        <v>0</v>
      </c>
      <c r="J90" s="181">
        <v>0</v>
      </c>
      <c r="K90" s="178">
        <f t="shared" si="27"/>
        <v>0</v>
      </c>
      <c r="L90" s="96">
        <v>0</v>
      </c>
      <c r="M90" s="176">
        <v>0</v>
      </c>
      <c r="N90" s="179">
        <v>0</v>
      </c>
      <c r="O90" s="175">
        <f t="shared" si="28"/>
        <v>600000</v>
      </c>
      <c r="P90" s="181">
        <f t="shared" si="28"/>
        <v>0</v>
      </c>
      <c r="Q90" s="58">
        <f t="shared" si="28"/>
        <v>-600000</v>
      </c>
    </row>
    <row r="91" spans="1:17" ht="15.6" customHeight="1" x14ac:dyDescent="0.25">
      <c r="A91" s="59" t="s">
        <v>83</v>
      </c>
      <c r="B91" s="76" t="s">
        <v>153</v>
      </c>
      <c r="C91" s="180">
        <f>SUM(Önkorm.2018!C88)</f>
        <v>7600000</v>
      </c>
      <c r="D91" s="181"/>
      <c r="E91" s="176">
        <f t="shared" si="25"/>
        <v>-7600000</v>
      </c>
      <c r="F91" s="180">
        <v>0</v>
      </c>
      <c r="G91" s="181">
        <v>0</v>
      </c>
      <c r="H91" s="178">
        <f t="shared" si="26"/>
        <v>0</v>
      </c>
      <c r="I91" s="180">
        <f>SUM(Óvoda2018!C63)</f>
        <v>0</v>
      </c>
      <c r="J91" s="181">
        <v>0</v>
      </c>
      <c r="K91" s="178">
        <f t="shared" si="27"/>
        <v>0</v>
      </c>
      <c r="L91" s="96">
        <v>0</v>
      </c>
      <c r="M91" s="176">
        <v>0</v>
      </c>
      <c r="N91" s="179">
        <v>0</v>
      </c>
      <c r="O91" s="175">
        <f t="shared" si="28"/>
        <v>7600000</v>
      </c>
      <c r="P91" s="181">
        <f t="shared" si="28"/>
        <v>0</v>
      </c>
      <c r="Q91" s="58">
        <f t="shared" si="28"/>
        <v>-7600000</v>
      </c>
    </row>
    <row r="92" spans="1:17" ht="15.6" customHeight="1" x14ac:dyDescent="0.25">
      <c r="A92" s="59" t="s">
        <v>84</v>
      </c>
      <c r="B92" s="76" t="s">
        <v>154</v>
      </c>
      <c r="C92" s="180">
        <f>SUM(Önkorm.2018!C89)</f>
        <v>1400000</v>
      </c>
      <c r="D92" s="181"/>
      <c r="E92" s="176">
        <f t="shared" si="25"/>
        <v>-1400000</v>
      </c>
      <c r="F92" s="180"/>
      <c r="G92" s="181">
        <v>0</v>
      </c>
      <c r="H92" s="178">
        <f t="shared" si="26"/>
        <v>0</v>
      </c>
      <c r="I92" s="180">
        <f>SUM(Óvoda2018!C64)</f>
        <v>150000</v>
      </c>
      <c r="J92" s="181"/>
      <c r="K92" s="178">
        <f t="shared" si="27"/>
        <v>-150000</v>
      </c>
      <c r="L92" s="96">
        <v>0</v>
      </c>
      <c r="M92" s="176">
        <v>0</v>
      </c>
      <c r="N92" s="179">
        <v>0</v>
      </c>
      <c r="O92" s="175">
        <f t="shared" si="28"/>
        <v>1550000</v>
      </c>
      <c r="P92" s="181">
        <f t="shared" si="28"/>
        <v>0</v>
      </c>
      <c r="Q92" s="58">
        <f t="shared" si="28"/>
        <v>-1550000</v>
      </c>
    </row>
    <row r="93" spans="1:17" ht="15.6" customHeight="1" x14ac:dyDescent="0.25">
      <c r="A93" s="59" t="s">
        <v>156</v>
      </c>
      <c r="B93" s="76" t="s">
        <v>155</v>
      </c>
      <c r="C93" s="180">
        <f>SUM(Önkorm.2018!C90)</f>
        <v>1000000</v>
      </c>
      <c r="D93" s="181"/>
      <c r="E93" s="176">
        <f t="shared" si="25"/>
        <v>-1000000</v>
      </c>
      <c r="F93" s="180">
        <v>0</v>
      </c>
      <c r="G93" s="181">
        <v>0</v>
      </c>
      <c r="H93" s="178">
        <f t="shared" si="26"/>
        <v>0</v>
      </c>
      <c r="I93" s="180">
        <f>SUM(Óvoda2018!C65)</f>
        <v>0</v>
      </c>
      <c r="J93" s="181"/>
      <c r="K93" s="178">
        <f t="shared" si="27"/>
        <v>0</v>
      </c>
      <c r="L93" s="96">
        <v>0</v>
      </c>
      <c r="M93" s="176">
        <v>0</v>
      </c>
      <c r="N93" s="179">
        <v>0</v>
      </c>
      <c r="O93" s="175">
        <f t="shared" si="28"/>
        <v>1000000</v>
      </c>
      <c r="P93" s="181">
        <f t="shared" si="28"/>
        <v>0</v>
      </c>
      <c r="Q93" s="58">
        <f t="shared" si="28"/>
        <v>-1000000</v>
      </c>
    </row>
    <row r="94" spans="1:17" s="1" customFormat="1" ht="15.6" customHeight="1" x14ac:dyDescent="0.2">
      <c r="A94" s="59" t="s">
        <v>85</v>
      </c>
      <c r="B94" s="76" t="s">
        <v>157</v>
      </c>
      <c r="C94" s="180">
        <f>SUM(Önkorm.2018!C91)</f>
        <v>1000</v>
      </c>
      <c r="D94" s="181"/>
      <c r="E94" s="176">
        <f t="shared" si="25"/>
        <v>-1000</v>
      </c>
      <c r="F94" s="180">
        <v>1000</v>
      </c>
      <c r="G94" s="181"/>
      <c r="H94" s="178">
        <f t="shared" si="26"/>
        <v>-1000</v>
      </c>
      <c r="I94" s="180">
        <f>SUM(Óvoda2018!C66)</f>
        <v>0</v>
      </c>
      <c r="J94" s="181"/>
      <c r="K94" s="178">
        <f t="shared" si="27"/>
        <v>0</v>
      </c>
      <c r="L94" s="96">
        <v>0</v>
      </c>
      <c r="M94" s="176">
        <v>0</v>
      </c>
      <c r="N94" s="179">
        <v>0</v>
      </c>
      <c r="O94" s="175">
        <f t="shared" si="28"/>
        <v>2000</v>
      </c>
      <c r="P94" s="181">
        <f t="shared" si="28"/>
        <v>0</v>
      </c>
      <c r="Q94" s="58">
        <f t="shared" si="28"/>
        <v>-2000</v>
      </c>
    </row>
    <row r="95" spans="1:17" s="1" customFormat="1" ht="15.6" customHeight="1" x14ac:dyDescent="0.2">
      <c r="A95" s="59" t="s">
        <v>194</v>
      </c>
      <c r="B95" s="76" t="s">
        <v>196</v>
      </c>
      <c r="C95" s="180">
        <f>SUM(Önkorm.2018!C92)</f>
        <v>0</v>
      </c>
      <c r="D95" s="181"/>
      <c r="E95" s="176">
        <f t="shared" si="25"/>
        <v>0</v>
      </c>
      <c r="F95" s="180" t="e">
        <f>SUM(KözHiv.2018!#REF!)</f>
        <v>#REF!</v>
      </c>
      <c r="G95" s="181"/>
      <c r="H95" s="178" t="e">
        <f t="shared" si="26"/>
        <v>#REF!</v>
      </c>
      <c r="I95" s="180">
        <f>SUM(Óvoda2018!C67)</f>
        <v>0</v>
      </c>
      <c r="J95" s="181"/>
      <c r="K95" s="178">
        <f t="shared" si="27"/>
        <v>0</v>
      </c>
      <c r="L95" s="96">
        <v>0</v>
      </c>
      <c r="M95" s="176">
        <v>0</v>
      </c>
      <c r="N95" s="179">
        <v>0</v>
      </c>
      <c r="O95" s="175" t="e">
        <f t="shared" si="28"/>
        <v>#REF!</v>
      </c>
      <c r="P95" s="181">
        <f t="shared" si="28"/>
        <v>0</v>
      </c>
      <c r="Q95" s="58" t="e">
        <f t="shared" si="28"/>
        <v>#REF!</v>
      </c>
    </row>
    <row r="96" spans="1:17" ht="15.6" customHeight="1" x14ac:dyDescent="0.25">
      <c r="A96" s="59" t="s">
        <v>86</v>
      </c>
      <c r="B96" s="76" t="s">
        <v>158</v>
      </c>
      <c r="C96" s="180">
        <f>SUM(Önkorm.2018!C93)</f>
        <v>400000</v>
      </c>
      <c r="D96" s="181"/>
      <c r="E96" s="176">
        <f t="shared" si="25"/>
        <v>-400000</v>
      </c>
      <c r="F96" s="180">
        <v>137151</v>
      </c>
      <c r="G96" s="181"/>
      <c r="H96" s="178">
        <f t="shared" si="26"/>
        <v>-137151</v>
      </c>
      <c r="I96" s="180">
        <f>SUM(Óvoda2018!C68)</f>
        <v>20000</v>
      </c>
      <c r="J96" s="181"/>
      <c r="K96" s="178">
        <f t="shared" si="27"/>
        <v>-20000</v>
      </c>
      <c r="L96" s="96">
        <v>0</v>
      </c>
      <c r="M96" s="176">
        <v>0</v>
      </c>
      <c r="N96" s="179">
        <v>0</v>
      </c>
      <c r="O96" s="175">
        <f t="shared" si="28"/>
        <v>557151</v>
      </c>
      <c r="P96" s="181">
        <f t="shared" si="28"/>
        <v>0</v>
      </c>
      <c r="Q96" s="58">
        <f t="shared" si="28"/>
        <v>-557151</v>
      </c>
    </row>
    <row r="97" spans="1:17" s="1" customFormat="1" ht="19.899999999999999" customHeight="1" x14ac:dyDescent="0.25">
      <c r="A97" s="301" t="s">
        <v>87</v>
      </c>
      <c r="B97" s="302"/>
      <c r="C97" s="196">
        <f>SUM(Önkorm.2018!C94)</f>
        <v>11701000</v>
      </c>
      <c r="D97" s="197">
        <f t="shared" ref="D97:I97" si="34">SUM(D89:D96)</f>
        <v>0</v>
      </c>
      <c r="E97" s="197">
        <f t="shared" si="34"/>
        <v>-11701000</v>
      </c>
      <c r="F97" s="196" t="e">
        <f t="shared" si="34"/>
        <v>#REF!</v>
      </c>
      <c r="G97" s="197">
        <f t="shared" si="34"/>
        <v>0</v>
      </c>
      <c r="H97" s="198" t="e">
        <f t="shared" si="34"/>
        <v>#REF!</v>
      </c>
      <c r="I97" s="196">
        <f t="shared" si="34"/>
        <v>170000</v>
      </c>
      <c r="J97" s="197">
        <f>SUM(J89:J96)</f>
        <v>0</v>
      </c>
      <c r="K97" s="199">
        <f>SUM(K89:K96)</f>
        <v>-170000</v>
      </c>
      <c r="L97" s="198">
        <v>0</v>
      </c>
      <c r="M97" s="197">
        <v>0</v>
      </c>
      <c r="N97" s="200">
        <v>0</v>
      </c>
      <c r="O97" s="196" t="e">
        <f t="shared" si="33"/>
        <v>#REF!</v>
      </c>
      <c r="P97" s="197">
        <f>SUM(P89:P96)</f>
        <v>0</v>
      </c>
      <c r="Q97" s="197" t="e">
        <f>SUM(Q89:Q96)</f>
        <v>#REF!</v>
      </c>
    </row>
    <row r="98" spans="1:17" ht="15.6" customHeight="1" x14ac:dyDescent="0.25">
      <c r="A98" s="59" t="s">
        <v>188</v>
      </c>
      <c r="B98" s="76" t="s">
        <v>189</v>
      </c>
      <c r="C98" s="180">
        <f>SUM(Önkorm.2018!C95)</f>
        <v>0</v>
      </c>
      <c r="D98" s="181">
        <v>0</v>
      </c>
      <c r="E98" s="176">
        <f t="shared" si="25"/>
        <v>0</v>
      </c>
      <c r="F98" s="180">
        <v>0</v>
      </c>
      <c r="G98" s="181">
        <v>0</v>
      </c>
      <c r="H98" s="178">
        <f t="shared" si="26"/>
        <v>0</v>
      </c>
      <c r="I98" s="180">
        <v>0</v>
      </c>
      <c r="J98" s="181">
        <v>0</v>
      </c>
      <c r="K98" s="178">
        <f t="shared" si="27"/>
        <v>0</v>
      </c>
      <c r="L98" s="96">
        <v>0</v>
      </c>
      <c r="M98" s="176">
        <v>0</v>
      </c>
      <c r="N98" s="179">
        <v>0</v>
      </c>
      <c r="O98" s="175">
        <f t="shared" si="28"/>
        <v>0</v>
      </c>
      <c r="P98" s="181">
        <f t="shared" si="28"/>
        <v>0</v>
      </c>
      <c r="Q98" s="58">
        <f t="shared" si="28"/>
        <v>0</v>
      </c>
    </row>
    <row r="99" spans="1:17" s="1" customFormat="1" ht="19.899999999999999" customHeight="1" x14ac:dyDescent="0.25">
      <c r="A99" s="301" t="s">
        <v>190</v>
      </c>
      <c r="B99" s="302"/>
      <c r="C99" s="196">
        <f t="shared" ref="C99:I99" si="35">SUM(C98)</f>
        <v>0</v>
      </c>
      <c r="D99" s="197">
        <f t="shared" ref="D99" si="36">SUM(D98)</f>
        <v>0</v>
      </c>
      <c r="E99" s="197">
        <f t="shared" si="35"/>
        <v>0</v>
      </c>
      <c r="F99" s="196">
        <f t="shared" si="35"/>
        <v>0</v>
      </c>
      <c r="G99" s="197">
        <f t="shared" ref="G99" si="37">SUM(G98)</f>
        <v>0</v>
      </c>
      <c r="H99" s="198">
        <f t="shared" si="35"/>
        <v>0</v>
      </c>
      <c r="I99" s="196">
        <f t="shared" si="35"/>
        <v>0</v>
      </c>
      <c r="J99" s="197"/>
      <c r="K99" s="199"/>
      <c r="L99" s="198">
        <v>0</v>
      </c>
      <c r="M99" s="197"/>
      <c r="N99" s="200">
        <v>0</v>
      </c>
      <c r="O99" s="196">
        <f>SUM(O98)</f>
        <v>0</v>
      </c>
      <c r="P99" s="197">
        <f>SUM(P98)</f>
        <v>0</v>
      </c>
      <c r="Q99" s="197">
        <f>SUM(Q98)</f>
        <v>0</v>
      </c>
    </row>
    <row r="100" spans="1:17" ht="15.6" customHeight="1" x14ac:dyDescent="0.25">
      <c r="A100" s="59" t="s">
        <v>327</v>
      </c>
      <c r="B100" s="76" t="s">
        <v>329</v>
      </c>
      <c r="C100" s="180"/>
      <c r="D100" s="181"/>
      <c r="E100" s="176">
        <f t="shared" si="25"/>
        <v>0</v>
      </c>
      <c r="F100" s="180"/>
      <c r="G100" s="181">
        <v>0</v>
      </c>
      <c r="H100" s="178">
        <f t="shared" si="26"/>
        <v>0</v>
      </c>
      <c r="I100" s="180"/>
      <c r="J100" s="181">
        <v>0</v>
      </c>
      <c r="K100" s="178">
        <f t="shared" si="27"/>
        <v>0</v>
      </c>
      <c r="L100" s="96">
        <v>0</v>
      </c>
      <c r="M100" s="176">
        <v>0</v>
      </c>
      <c r="N100" s="179">
        <v>0</v>
      </c>
      <c r="O100" s="175">
        <f t="shared" si="28"/>
        <v>0</v>
      </c>
      <c r="P100" s="181">
        <f t="shared" si="28"/>
        <v>0</v>
      </c>
      <c r="Q100" s="58">
        <f t="shared" si="28"/>
        <v>0</v>
      </c>
    </row>
    <row r="101" spans="1:17" ht="15.6" customHeight="1" x14ac:dyDescent="0.25">
      <c r="A101" s="59" t="s">
        <v>88</v>
      </c>
      <c r="B101" s="76" t="s">
        <v>159</v>
      </c>
      <c r="C101" s="180">
        <f>SUM(Önkorm.2018!C97)</f>
        <v>0</v>
      </c>
      <c r="D101" s="181"/>
      <c r="E101" s="176">
        <f t="shared" si="25"/>
        <v>0</v>
      </c>
      <c r="F101" s="180" t="e">
        <f>SUM(KözHiv.2018!#REF!)</f>
        <v>#REF!</v>
      </c>
      <c r="G101" s="181">
        <v>0</v>
      </c>
      <c r="H101" s="178" t="e">
        <f t="shared" si="26"/>
        <v>#REF!</v>
      </c>
      <c r="I101" s="180" t="e">
        <f>SUM(Óvoda2018!#REF!)</f>
        <v>#REF!</v>
      </c>
      <c r="J101" s="181">
        <v>0</v>
      </c>
      <c r="K101" s="178" t="e">
        <f t="shared" si="27"/>
        <v>#REF!</v>
      </c>
      <c r="L101" s="96">
        <v>0</v>
      </c>
      <c r="M101" s="176">
        <v>0</v>
      </c>
      <c r="N101" s="179">
        <v>0</v>
      </c>
      <c r="O101" s="175" t="e">
        <f t="shared" si="28"/>
        <v>#REF!</v>
      </c>
      <c r="P101" s="181">
        <f t="shared" si="28"/>
        <v>0</v>
      </c>
      <c r="Q101" s="58" t="e">
        <f t="shared" si="28"/>
        <v>#REF!</v>
      </c>
    </row>
    <row r="102" spans="1:17" s="1" customFormat="1" ht="19.899999999999999" customHeight="1" x14ac:dyDescent="0.25">
      <c r="A102" s="301" t="s">
        <v>89</v>
      </c>
      <c r="B102" s="302"/>
      <c r="C102" s="196">
        <f>SUM(Önkorm.2018!C98)</f>
        <v>0</v>
      </c>
      <c r="D102" s="197">
        <f>SUM(D100:D101)</f>
        <v>0</v>
      </c>
      <c r="E102" s="197">
        <f>SUM(E100:E101)</f>
        <v>0</v>
      </c>
      <c r="F102" s="196" t="e">
        <f>SUM(F101)</f>
        <v>#REF!</v>
      </c>
      <c r="G102" s="197">
        <f>SUM(G100:G101)</f>
        <v>0</v>
      </c>
      <c r="H102" s="198" t="e">
        <f>SUM(H100:H101)</f>
        <v>#REF!</v>
      </c>
      <c r="I102" s="196" t="e">
        <f>SUM(I101)</f>
        <v>#REF!</v>
      </c>
      <c r="J102" s="197"/>
      <c r="K102" s="199"/>
      <c r="L102" s="198">
        <v>0</v>
      </c>
      <c r="M102" s="197">
        <v>0</v>
      </c>
      <c r="N102" s="200">
        <v>0</v>
      </c>
      <c r="O102" s="196" t="e">
        <f t="shared" ref="O102:O108" si="38">SUM(C102+F102+I102)</f>
        <v>#REF!</v>
      </c>
      <c r="P102" s="197">
        <f>SUM(P100:P101)</f>
        <v>0</v>
      </c>
      <c r="Q102" s="197" t="e">
        <f>SUM(Q100:Q101)</f>
        <v>#REF!</v>
      </c>
    </row>
    <row r="103" spans="1:17" s="35" customFormat="1" ht="15.6" customHeight="1" x14ac:dyDescent="0.25">
      <c r="A103" s="59" t="s">
        <v>90</v>
      </c>
      <c r="B103" s="76" t="s">
        <v>160</v>
      </c>
      <c r="C103" s="180">
        <f>SUM(Önkorm.2018!C99)</f>
        <v>0</v>
      </c>
      <c r="D103" s="181"/>
      <c r="E103" s="176">
        <f t="shared" si="25"/>
        <v>0</v>
      </c>
      <c r="F103" s="180">
        <f>SUM(KözHiv.2018!E69)</f>
        <v>0</v>
      </c>
      <c r="G103" s="181">
        <v>0</v>
      </c>
      <c r="H103" s="178">
        <f t="shared" si="26"/>
        <v>0</v>
      </c>
      <c r="I103" s="180" t="e">
        <f>SUM(Óvoda2018!#REF!)</f>
        <v>#REF!</v>
      </c>
      <c r="J103" s="181">
        <v>0</v>
      </c>
      <c r="K103" s="178" t="e">
        <f t="shared" si="27"/>
        <v>#REF!</v>
      </c>
      <c r="L103" s="96">
        <v>0</v>
      </c>
      <c r="M103" s="176">
        <v>0</v>
      </c>
      <c r="N103" s="179">
        <v>0</v>
      </c>
      <c r="O103" s="175" t="e">
        <f t="shared" si="28"/>
        <v>#REF!</v>
      </c>
      <c r="P103" s="181">
        <f t="shared" si="28"/>
        <v>0</v>
      </c>
      <c r="Q103" s="58" t="e">
        <f t="shared" si="28"/>
        <v>#REF!</v>
      </c>
    </row>
    <row r="104" spans="1:17" ht="19.899999999999999" customHeight="1" x14ac:dyDescent="0.25">
      <c r="A104" s="301" t="s">
        <v>91</v>
      </c>
      <c r="B104" s="302"/>
      <c r="C104" s="196">
        <f>SUM(Önkorm.2018!C100)</f>
        <v>0</v>
      </c>
      <c r="D104" s="197">
        <f t="shared" ref="D104" si="39">SUM(D103)</f>
        <v>0</v>
      </c>
      <c r="E104" s="197">
        <f t="shared" ref="E104:I104" si="40">SUM(E103)</f>
        <v>0</v>
      </c>
      <c r="F104" s="196">
        <f t="shared" si="40"/>
        <v>0</v>
      </c>
      <c r="G104" s="197">
        <f t="shared" si="40"/>
        <v>0</v>
      </c>
      <c r="H104" s="198">
        <f t="shared" si="40"/>
        <v>0</v>
      </c>
      <c r="I104" s="196" t="e">
        <f t="shared" si="40"/>
        <v>#REF!</v>
      </c>
      <c r="J104" s="197"/>
      <c r="K104" s="199"/>
      <c r="L104" s="198">
        <v>0</v>
      </c>
      <c r="M104" s="197">
        <v>0</v>
      </c>
      <c r="N104" s="200">
        <v>0</v>
      </c>
      <c r="O104" s="196" t="e">
        <f t="shared" si="38"/>
        <v>#REF!</v>
      </c>
      <c r="P104" s="197">
        <f>SUM(P103)</f>
        <v>0</v>
      </c>
      <c r="Q104" s="197" t="e">
        <f>SUM(Q103)</f>
        <v>#REF!</v>
      </c>
    </row>
    <row r="105" spans="1:17" s="1" customFormat="1" ht="15.6" customHeight="1" x14ac:dyDescent="0.2">
      <c r="A105" s="89" t="s">
        <v>92</v>
      </c>
      <c r="B105" s="90" t="s">
        <v>161</v>
      </c>
      <c r="C105" s="180">
        <f>SUM(Önkorm.2018!C101)</f>
        <v>12187000</v>
      </c>
      <c r="D105" s="181"/>
      <c r="E105" s="176">
        <f t="shared" si="25"/>
        <v>-12187000</v>
      </c>
      <c r="F105" s="180">
        <v>647000</v>
      </c>
      <c r="G105" s="181"/>
      <c r="H105" s="178">
        <f t="shared" si="26"/>
        <v>-647000</v>
      </c>
      <c r="I105" s="180">
        <f>SUM(Óvoda2018!C70)</f>
        <v>0</v>
      </c>
      <c r="J105" s="181"/>
      <c r="K105" s="178">
        <f t="shared" si="27"/>
        <v>0</v>
      </c>
      <c r="L105" s="96">
        <v>0</v>
      </c>
      <c r="M105" s="176">
        <v>0</v>
      </c>
      <c r="N105" s="179">
        <v>0</v>
      </c>
      <c r="O105" s="175">
        <f t="shared" si="28"/>
        <v>12834000</v>
      </c>
      <c r="P105" s="181">
        <f t="shared" si="28"/>
        <v>0</v>
      </c>
      <c r="Q105" s="58">
        <f t="shared" si="28"/>
        <v>-12834000</v>
      </c>
    </row>
    <row r="106" spans="1:17" s="1" customFormat="1" ht="15.6" customHeight="1" x14ac:dyDescent="0.2">
      <c r="A106" s="89" t="s">
        <v>93</v>
      </c>
      <c r="B106" s="90" t="s">
        <v>179</v>
      </c>
      <c r="C106" s="180">
        <f>SUM(Önkorm.2018!C102)</f>
        <v>0</v>
      </c>
      <c r="D106" s="181"/>
      <c r="E106" s="176">
        <f t="shared" si="25"/>
        <v>0</v>
      </c>
      <c r="F106" s="180">
        <v>0</v>
      </c>
      <c r="G106" s="181"/>
      <c r="H106" s="178">
        <f t="shared" si="26"/>
        <v>0</v>
      </c>
      <c r="I106" s="180">
        <f>SUM(Óvoda2018!C71)</f>
        <v>0</v>
      </c>
      <c r="J106" s="181"/>
      <c r="K106" s="178">
        <f t="shared" si="27"/>
        <v>0</v>
      </c>
      <c r="L106" s="96">
        <v>0</v>
      </c>
      <c r="M106" s="176">
        <v>0</v>
      </c>
      <c r="N106" s="179">
        <v>0</v>
      </c>
      <c r="O106" s="175">
        <f t="shared" si="28"/>
        <v>0</v>
      </c>
      <c r="P106" s="181">
        <f t="shared" si="28"/>
        <v>0</v>
      </c>
      <c r="Q106" s="58">
        <f t="shared" si="28"/>
        <v>0</v>
      </c>
    </row>
    <row r="107" spans="1:17" s="1" customFormat="1" ht="15.6" customHeight="1" x14ac:dyDescent="0.2">
      <c r="A107" s="59" t="s">
        <v>167</v>
      </c>
      <c r="B107" s="76" t="s">
        <v>173</v>
      </c>
      <c r="C107" s="180">
        <f>SUM(Önkorm.2018!C103)</f>
        <v>0</v>
      </c>
      <c r="D107" s="181"/>
      <c r="E107" s="176">
        <f t="shared" si="25"/>
        <v>0</v>
      </c>
      <c r="F107" s="180">
        <f>SUM(KözHiv.2018!E70)</f>
        <v>45962112</v>
      </c>
      <c r="G107" s="181"/>
      <c r="H107" s="178">
        <f t="shared" si="26"/>
        <v>-45962112</v>
      </c>
      <c r="I107" s="180">
        <f>SUM(Óvoda2018!C72)</f>
        <v>41031260</v>
      </c>
      <c r="J107" s="181"/>
      <c r="K107" s="178">
        <f t="shared" si="27"/>
        <v>-41031260</v>
      </c>
      <c r="L107" s="96">
        <v>0</v>
      </c>
      <c r="M107" s="176"/>
      <c r="N107" s="179">
        <v>2898400</v>
      </c>
      <c r="O107" s="175">
        <f t="shared" si="28"/>
        <v>86993372</v>
      </c>
      <c r="P107" s="181">
        <f t="shared" si="28"/>
        <v>0</v>
      </c>
      <c r="Q107" s="58">
        <f t="shared" si="28"/>
        <v>-84094972</v>
      </c>
    </row>
    <row r="108" spans="1:17" s="34" customFormat="1" ht="19.899999999999999" customHeight="1" thickBot="1" x14ac:dyDescent="0.3">
      <c r="A108" s="303" t="s">
        <v>94</v>
      </c>
      <c r="B108" s="304"/>
      <c r="C108" s="201">
        <f>SUM(Önkorm.2018!C104)</f>
        <v>12187000</v>
      </c>
      <c r="D108" s="202">
        <f t="shared" ref="D108:I108" si="41">SUM(D105:D107)</f>
        <v>0</v>
      </c>
      <c r="E108" s="202">
        <f t="shared" si="41"/>
        <v>-12187000</v>
      </c>
      <c r="F108" s="203">
        <f t="shared" si="41"/>
        <v>46609112</v>
      </c>
      <c r="G108" s="204">
        <f t="shared" si="41"/>
        <v>0</v>
      </c>
      <c r="H108" s="205">
        <f t="shared" si="41"/>
        <v>-46609112</v>
      </c>
      <c r="I108" s="203">
        <f t="shared" si="41"/>
        <v>41031260</v>
      </c>
      <c r="J108" s="204">
        <f>SUM(J105:J107)</f>
        <v>0</v>
      </c>
      <c r="K108" s="206">
        <f>SUM(K105:K107)</f>
        <v>-41031260</v>
      </c>
      <c r="L108" s="205">
        <v>0</v>
      </c>
      <c r="M108" s="206">
        <f>SUM(M105:M107)</f>
        <v>0</v>
      </c>
      <c r="N108" s="206">
        <f>SUM(N105:N107)</f>
        <v>2898400</v>
      </c>
      <c r="O108" s="203">
        <f t="shared" si="38"/>
        <v>99827372</v>
      </c>
      <c r="P108" s="204">
        <f>SUM(P105:P107)</f>
        <v>0</v>
      </c>
      <c r="Q108" s="204">
        <f>SUM(Q105:Q107)</f>
        <v>-96928972</v>
      </c>
    </row>
    <row r="109" spans="1:17" s="34" customFormat="1" ht="19.899999999999999" customHeight="1" thickTop="1" thickBot="1" x14ac:dyDescent="0.3">
      <c r="A109" s="299" t="s">
        <v>95</v>
      </c>
      <c r="B109" s="300"/>
      <c r="C109" s="207">
        <f>SUM(Önkorm.2018!C105)</f>
        <v>138312217</v>
      </c>
      <c r="D109" s="208">
        <f t="shared" ref="D109" si="42">SUM(D77)+D80+D88+D97+D99+D102+D104+D108</f>
        <v>0</v>
      </c>
      <c r="E109" s="208">
        <f t="shared" ref="E109:N109" si="43">SUM(E77)+E80+E88+E97+E99+E102+E104+E108</f>
        <v>-108413817</v>
      </c>
      <c r="F109" s="207" t="e">
        <f t="shared" si="43"/>
        <v>#REF!</v>
      </c>
      <c r="G109" s="208">
        <f t="shared" ref="G109" si="44">SUM(G77)+G80+G88+G97+G99+G102+G104+G108</f>
        <v>0</v>
      </c>
      <c r="H109" s="209" t="e">
        <f t="shared" si="43"/>
        <v>#REF!</v>
      </c>
      <c r="I109" s="207" t="e">
        <f t="shared" si="43"/>
        <v>#REF!</v>
      </c>
      <c r="J109" s="210">
        <f t="shared" si="43"/>
        <v>0</v>
      </c>
      <c r="K109" s="209" t="e">
        <f t="shared" si="43"/>
        <v>#REF!</v>
      </c>
      <c r="L109" s="209">
        <v>0</v>
      </c>
      <c r="M109" s="209">
        <f t="shared" si="43"/>
        <v>0</v>
      </c>
      <c r="N109" s="209">
        <f t="shared" si="43"/>
        <v>2898400</v>
      </c>
      <c r="O109" s="207" t="e">
        <f>SUM(O77)+O80+O88+O97+O99+O102+O104+O108</f>
        <v>#REF!</v>
      </c>
      <c r="P109" s="208">
        <f>SUM(P77)+P80+P88+P97+P99+P102+P104+P108</f>
        <v>0</v>
      </c>
      <c r="Q109" s="208" t="e">
        <f>SUM(Q77)+Q80+Q88+Q97+Q99+Q102+Q104+Q108</f>
        <v>#REF!</v>
      </c>
    </row>
    <row r="110" spans="1:17" ht="16.5" thickTop="1" x14ac:dyDescent="0.25"/>
  </sheetData>
  <mergeCells count="28">
    <mergeCell ref="A1:C1"/>
    <mergeCell ref="A5:O5"/>
    <mergeCell ref="A9:A10"/>
    <mergeCell ref="B9:B10"/>
    <mergeCell ref="C9:E9"/>
    <mergeCell ref="F9:H9"/>
    <mergeCell ref="I9:K9"/>
    <mergeCell ref="O9:Q9"/>
    <mergeCell ref="L9:N9"/>
    <mergeCell ref="A80:B80"/>
    <mergeCell ref="A24:B24"/>
    <mergeCell ref="A26:B26"/>
    <mergeCell ref="A42:B42"/>
    <mergeCell ref="A48:B48"/>
    <mergeCell ref="A55:B55"/>
    <mergeCell ref="A60:B60"/>
    <mergeCell ref="A64:B64"/>
    <mergeCell ref="A66:B66"/>
    <mergeCell ref="A69:B69"/>
    <mergeCell ref="A70:B70"/>
    <mergeCell ref="A77:B77"/>
    <mergeCell ref="A109:B109"/>
    <mergeCell ref="A88:B88"/>
    <mergeCell ref="A97:B97"/>
    <mergeCell ref="A99:B99"/>
    <mergeCell ref="A102:B102"/>
    <mergeCell ref="A104:B104"/>
    <mergeCell ref="A108:B108"/>
  </mergeCells>
  <pageMargins left="0.70866141732283472" right="0.70866141732283472" top="0.39370078740157483" bottom="0.39370078740157483" header="0.31496062992125984" footer="0.31496062992125984"/>
  <pageSetup paperSize="8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6450-9908-4C00-B577-9656D6A405F6}">
  <dimension ref="A1:Q110"/>
  <sheetViews>
    <sheetView workbookViewId="0">
      <selection activeCell="C23" sqref="C23"/>
    </sheetView>
  </sheetViews>
  <sheetFormatPr defaultColWidth="8.85546875" defaultRowHeight="15.75" x14ac:dyDescent="0.25"/>
  <cols>
    <col min="1" max="1" width="9.85546875" style="44" customWidth="1"/>
    <col min="2" max="2" width="24.28515625" style="2" customWidth="1"/>
    <col min="3" max="17" width="11.7109375" style="3" customWidth="1"/>
    <col min="18" max="16384" width="8.85546875" style="2"/>
  </cols>
  <sheetData>
    <row r="1" spans="1:17" s="29" customFormat="1" ht="20.25" x14ac:dyDescent="0.3">
      <c r="A1" s="282" t="s">
        <v>334</v>
      </c>
      <c r="B1" s="282"/>
      <c r="C1" s="282"/>
      <c r="D1" s="165"/>
      <c r="E1" s="165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29" customFormat="1" ht="20.25" x14ac:dyDescent="0.3">
      <c r="A2" s="44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28" customFormat="1" ht="28.15" customHeight="1" x14ac:dyDescent="0.3">
      <c r="A3" s="44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20.25" x14ac:dyDescent="0.3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s="4" customFormat="1" ht="41.45" customHeight="1" x14ac:dyDescent="0.25">
      <c r="A5" s="283" t="s">
        <v>371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</row>
    <row r="6" spans="1:17" s="4" customFormat="1" ht="41.45" customHeight="1" x14ac:dyDescent="0.25">
      <c r="A6" s="120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1:17" s="4" customFormat="1" ht="31.15" customHeight="1" x14ac:dyDescent="0.25">
      <c r="A7" s="44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s="4" customFormat="1" ht="31.15" customHeight="1" thickBot="1" x14ac:dyDescent="0.3">
      <c r="A8" s="4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52.5" customHeight="1" thickTop="1" x14ac:dyDescent="0.25">
      <c r="A9" s="311" t="s">
        <v>2</v>
      </c>
      <c r="B9" s="313" t="s">
        <v>3</v>
      </c>
      <c r="C9" s="315" t="s">
        <v>0</v>
      </c>
      <c r="D9" s="316"/>
      <c r="E9" s="317"/>
      <c r="F9" s="315" t="s">
        <v>163</v>
      </c>
      <c r="G9" s="316"/>
      <c r="H9" s="317"/>
      <c r="I9" s="315" t="s">
        <v>181</v>
      </c>
      <c r="J9" s="316"/>
      <c r="K9" s="317"/>
      <c r="L9" s="315" t="s">
        <v>333</v>
      </c>
      <c r="M9" s="316"/>
      <c r="N9" s="317"/>
      <c r="O9" s="315" t="s">
        <v>182</v>
      </c>
      <c r="P9" s="316"/>
      <c r="Q9" s="317"/>
    </row>
    <row r="10" spans="1:17" ht="32.25" customHeight="1" thickBot="1" x14ac:dyDescent="0.3">
      <c r="A10" s="312"/>
      <c r="B10" s="314"/>
      <c r="C10" s="263" t="s">
        <v>372</v>
      </c>
      <c r="D10" s="264" t="s">
        <v>66</v>
      </c>
      <c r="E10" s="264" t="s">
        <v>331</v>
      </c>
      <c r="F10" s="263" t="s">
        <v>372</v>
      </c>
      <c r="G10" s="264" t="s">
        <v>66</v>
      </c>
      <c r="H10" s="264" t="s">
        <v>331</v>
      </c>
      <c r="I10" s="263" t="s">
        <v>372</v>
      </c>
      <c r="J10" s="264" t="s">
        <v>66</v>
      </c>
      <c r="K10" s="264" t="s">
        <v>331</v>
      </c>
      <c r="L10" s="263" t="s">
        <v>372</v>
      </c>
      <c r="M10" s="264" t="s">
        <v>66</v>
      </c>
      <c r="N10" s="265" t="s">
        <v>331</v>
      </c>
      <c r="O10" s="263" t="s">
        <v>372</v>
      </c>
      <c r="P10" s="264" t="s">
        <v>66</v>
      </c>
      <c r="Q10" s="264" t="s">
        <v>331</v>
      </c>
    </row>
    <row r="11" spans="1:17" ht="15.6" customHeight="1" thickTop="1" x14ac:dyDescent="0.25">
      <c r="A11" s="57" t="s">
        <v>5</v>
      </c>
      <c r="B11" s="75" t="s">
        <v>96</v>
      </c>
      <c r="C11" s="175"/>
      <c r="D11" s="176"/>
      <c r="E11" s="176">
        <f>SUM(D11-C11)</f>
        <v>0</v>
      </c>
      <c r="F11" s="175"/>
      <c r="G11" s="177"/>
      <c r="H11" s="178">
        <f>SUM(G11-F11)</f>
        <v>0</v>
      </c>
      <c r="I11" s="175"/>
      <c r="J11" s="177"/>
      <c r="K11" s="178">
        <f>SUM(J11)-I11</f>
        <v>0</v>
      </c>
      <c r="L11" s="96">
        <v>0</v>
      </c>
      <c r="M11" s="176"/>
      <c r="N11" s="179">
        <v>0</v>
      </c>
      <c r="O11" s="175">
        <f>SUM(C11+F11+I11+L11)</f>
        <v>0</v>
      </c>
      <c r="P11" s="177">
        <f>SUM(D11+G11+J11+M11)</f>
        <v>0</v>
      </c>
      <c r="Q11" s="64">
        <f>SUM(E11+H11+K11+N11)</f>
        <v>0</v>
      </c>
    </row>
    <row r="12" spans="1:17" ht="15.6" customHeight="1" x14ac:dyDescent="0.25">
      <c r="A12" s="57" t="s">
        <v>164</v>
      </c>
      <c r="B12" s="75" t="s">
        <v>165</v>
      </c>
      <c r="C12" s="180"/>
      <c r="D12" s="181"/>
      <c r="E12" s="176">
        <f t="shared" ref="E12:E68" si="0">SUM(D12-C12)</f>
        <v>0</v>
      </c>
      <c r="F12" s="180"/>
      <c r="G12" s="181"/>
      <c r="H12" s="178">
        <f t="shared" ref="H12:H68" si="1">SUM(G12-F12)</f>
        <v>0</v>
      </c>
      <c r="I12" s="180"/>
      <c r="J12" s="181"/>
      <c r="K12" s="178">
        <f t="shared" ref="K12:K68" si="2">SUM(J12)-I12</f>
        <v>0</v>
      </c>
      <c r="L12" s="96">
        <v>0</v>
      </c>
      <c r="M12" s="176"/>
      <c r="N12" s="179">
        <v>0</v>
      </c>
      <c r="O12" s="175">
        <f t="shared" ref="O12:P68" si="3">SUM(C12+F12+I12+L12)</f>
        <v>0</v>
      </c>
      <c r="P12" s="181">
        <f>SUM(D12+G12+J12+M12)</f>
        <v>0</v>
      </c>
      <c r="Q12" s="58">
        <f t="shared" ref="Q12:Q68" si="4">SUM(E12+H12+K12+N12)</f>
        <v>0</v>
      </c>
    </row>
    <row r="13" spans="1:17" ht="15.6" customHeight="1" x14ac:dyDescent="0.25">
      <c r="A13" s="57" t="s">
        <v>175</v>
      </c>
      <c r="B13" s="75" t="s">
        <v>176</v>
      </c>
      <c r="C13" s="180"/>
      <c r="D13" s="181"/>
      <c r="E13" s="176">
        <f t="shared" si="0"/>
        <v>0</v>
      </c>
      <c r="F13" s="180"/>
      <c r="G13" s="181"/>
      <c r="H13" s="178">
        <f t="shared" si="1"/>
        <v>0</v>
      </c>
      <c r="I13" s="180"/>
      <c r="J13" s="181"/>
      <c r="K13" s="178">
        <f t="shared" si="2"/>
        <v>0</v>
      </c>
      <c r="L13" s="96">
        <v>0</v>
      </c>
      <c r="M13" s="176"/>
      <c r="N13" s="179">
        <v>0</v>
      </c>
      <c r="O13" s="175">
        <f t="shared" si="3"/>
        <v>0</v>
      </c>
      <c r="P13" s="181">
        <f t="shared" si="3"/>
        <v>0</v>
      </c>
      <c r="Q13" s="58">
        <f t="shared" si="4"/>
        <v>0</v>
      </c>
    </row>
    <row r="14" spans="1:17" ht="15.6" customHeight="1" x14ac:dyDescent="0.25">
      <c r="A14" s="57" t="s">
        <v>177</v>
      </c>
      <c r="B14" s="75" t="s">
        <v>178</v>
      </c>
      <c r="C14" s="180"/>
      <c r="D14" s="181"/>
      <c r="E14" s="176">
        <f t="shared" si="0"/>
        <v>0</v>
      </c>
      <c r="F14" s="180"/>
      <c r="G14" s="181"/>
      <c r="H14" s="178">
        <f t="shared" si="1"/>
        <v>0</v>
      </c>
      <c r="I14" s="180"/>
      <c r="J14" s="181"/>
      <c r="K14" s="178">
        <f t="shared" si="2"/>
        <v>0</v>
      </c>
      <c r="L14" s="96">
        <v>0</v>
      </c>
      <c r="M14" s="176"/>
      <c r="N14" s="179">
        <v>0</v>
      </c>
      <c r="O14" s="175">
        <f t="shared" si="3"/>
        <v>0</v>
      </c>
      <c r="P14" s="181">
        <f t="shared" si="3"/>
        <v>0</v>
      </c>
      <c r="Q14" s="58">
        <f t="shared" si="4"/>
        <v>0</v>
      </c>
    </row>
    <row r="15" spans="1:17" ht="15.6" customHeight="1" x14ac:dyDescent="0.25">
      <c r="A15" s="59" t="s">
        <v>6</v>
      </c>
      <c r="B15" s="76" t="s">
        <v>97</v>
      </c>
      <c r="C15" s="180"/>
      <c r="D15" s="181"/>
      <c r="E15" s="176">
        <f t="shared" si="0"/>
        <v>0</v>
      </c>
      <c r="F15" s="180"/>
      <c r="G15" s="181"/>
      <c r="H15" s="178">
        <f t="shared" si="1"/>
        <v>0</v>
      </c>
      <c r="I15" s="180"/>
      <c r="J15" s="181"/>
      <c r="K15" s="178">
        <f t="shared" si="2"/>
        <v>0</v>
      </c>
      <c r="L15" s="96">
        <v>0</v>
      </c>
      <c r="M15" s="176"/>
      <c r="N15" s="179">
        <v>0</v>
      </c>
      <c r="O15" s="175">
        <f t="shared" si="3"/>
        <v>0</v>
      </c>
      <c r="P15" s="181">
        <f t="shared" si="3"/>
        <v>0</v>
      </c>
      <c r="Q15" s="58">
        <f t="shared" si="4"/>
        <v>0</v>
      </c>
    </row>
    <row r="16" spans="1:17" ht="15.6" customHeight="1" x14ac:dyDescent="0.25">
      <c r="A16" s="59" t="s">
        <v>7</v>
      </c>
      <c r="B16" s="76" t="s">
        <v>98</v>
      </c>
      <c r="C16" s="180"/>
      <c r="D16" s="181"/>
      <c r="E16" s="176">
        <f t="shared" si="0"/>
        <v>0</v>
      </c>
      <c r="F16" s="180"/>
      <c r="G16" s="181"/>
      <c r="H16" s="178">
        <f t="shared" si="1"/>
        <v>0</v>
      </c>
      <c r="I16" s="180"/>
      <c r="J16" s="181"/>
      <c r="K16" s="178">
        <f t="shared" si="2"/>
        <v>0</v>
      </c>
      <c r="L16" s="96">
        <v>0</v>
      </c>
      <c r="M16" s="176"/>
      <c r="N16" s="179">
        <v>0</v>
      </c>
      <c r="O16" s="175">
        <f t="shared" si="3"/>
        <v>0</v>
      </c>
      <c r="P16" s="181">
        <f t="shared" si="3"/>
        <v>0</v>
      </c>
      <c r="Q16" s="58">
        <f t="shared" si="4"/>
        <v>0</v>
      </c>
    </row>
    <row r="17" spans="1:17" ht="15.6" customHeight="1" x14ac:dyDescent="0.25">
      <c r="A17" s="59" t="s">
        <v>8</v>
      </c>
      <c r="B17" s="76" t="s">
        <v>99</v>
      </c>
      <c r="C17" s="180"/>
      <c r="D17" s="181"/>
      <c r="E17" s="176">
        <f t="shared" si="0"/>
        <v>0</v>
      </c>
      <c r="F17" s="180"/>
      <c r="G17" s="181"/>
      <c r="H17" s="178">
        <f t="shared" si="1"/>
        <v>0</v>
      </c>
      <c r="I17" s="180"/>
      <c r="J17" s="181"/>
      <c r="K17" s="178">
        <f t="shared" si="2"/>
        <v>0</v>
      </c>
      <c r="L17" s="96">
        <v>0</v>
      </c>
      <c r="M17" s="176"/>
      <c r="N17" s="179">
        <v>0</v>
      </c>
      <c r="O17" s="175">
        <f t="shared" si="3"/>
        <v>0</v>
      </c>
      <c r="P17" s="181">
        <f t="shared" si="3"/>
        <v>0</v>
      </c>
      <c r="Q17" s="58">
        <f t="shared" si="4"/>
        <v>0</v>
      </c>
    </row>
    <row r="18" spans="1:17" ht="15.6" customHeight="1" x14ac:dyDescent="0.25">
      <c r="A18" s="59" t="s">
        <v>166</v>
      </c>
      <c r="B18" s="76" t="s">
        <v>172</v>
      </c>
      <c r="C18" s="180"/>
      <c r="D18" s="181"/>
      <c r="E18" s="176">
        <f t="shared" si="0"/>
        <v>0</v>
      </c>
      <c r="F18" s="180"/>
      <c r="G18" s="181"/>
      <c r="H18" s="178">
        <f t="shared" si="1"/>
        <v>0</v>
      </c>
      <c r="I18" s="180"/>
      <c r="J18" s="181"/>
      <c r="K18" s="178">
        <f t="shared" si="2"/>
        <v>0</v>
      </c>
      <c r="L18" s="96">
        <v>0</v>
      </c>
      <c r="M18" s="176"/>
      <c r="N18" s="179">
        <v>0</v>
      </c>
      <c r="O18" s="175">
        <f t="shared" si="3"/>
        <v>0</v>
      </c>
      <c r="P18" s="181">
        <f t="shared" si="3"/>
        <v>0</v>
      </c>
      <c r="Q18" s="58">
        <f t="shared" si="4"/>
        <v>0</v>
      </c>
    </row>
    <row r="19" spans="1:17" ht="15.6" customHeight="1" x14ac:dyDescent="0.25">
      <c r="A19" s="59" t="s">
        <v>9</v>
      </c>
      <c r="B19" s="76" t="s">
        <v>100</v>
      </c>
      <c r="C19" s="180"/>
      <c r="D19" s="181"/>
      <c r="E19" s="176">
        <f t="shared" si="0"/>
        <v>0</v>
      </c>
      <c r="F19" s="180"/>
      <c r="G19" s="181"/>
      <c r="H19" s="178">
        <f t="shared" si="1"/>
        <v>0</v>
      </c>
      <c r="I19" s="180"/>
      <c r="J19" s="181"/>
      <c r="K19" s="178">
        <f t="shared" si="2"/>
        <v>0</v>
      </c>
      <c r="L19" s="96">
        <v>0</v>
      </c>
      <c r="M19" s="176"/>
      <c r="N19" s="179">
        <v>0</v>
      </c>
      <c r="O19" s="175">
        <f t="shared" si="3"/>
        <v>0</v>
      </c>
      <c r="P19" s="181">
        <f t="shared" si="3"/>
        <v>0</v>
      </c>
      <c r="Q19" s="58">
        <f t="shared" si="4"/>
        <v>0</v>
      </c>
    </row>
    <row r="20" spans="1:17" ht="15.6" customHeight="1" x14ac:dyDescent="0.25">
      <c r="A20" s="59" t="s">
        <v>10</v>
      </c>
      <c r="B20" s="76" t="s">
        <v>101</v>
      </c>
      <c r="C20" s="180"/>
      <c r="D20" s="181"/>
      <c r="E20" s="176">
        <f t="shared" si="0"/>
        <v>0</v>
      </c>
      <c r="F20" s="180"/>
      <c r="G20" s="181"/>
      <c r="H20" s="178">
        <f t="shared" si="1"/>
        <v>0</v>
      </c>
      <c r="I20" s="180"/>
      <c r="J20" s="181"/>
      <c r="K20" s="178">
        <f t="shared" si="2"/>
        <v>0</v>
      </c>
      <c r="L20" s="96">
        <v>0</v>
      </c>
      <c r="M20" s="176"/>
      <c r="N20" s="179">
        <v>0</v>
      </c>
      <c r="O20" s="175">
        <f t="shared" si="3"/>
        <v>0</v>
      </c>
      <c r="P20" s="181">
        <f t="shared" si="3"/>
        <v>0</v>
      </c>
      <c r="Q20" s="58">
        <f t="shared" si="4"/>
        <v>0</v>
      </c>
    </row>
    <row r="21" spans="1:17" ht="15.6" customHeight="1" x14ac:dyDescent="0.25">
      <c r="A21" s="59" t="s">
        <v>11</v>
      </c>
      <c r="B21" s="76" t="s">
        <v>102</v>
      </c>
      <c r="C21" s="180"/>
      <c r="D21" s="181"/>
      <c r="E21" s="176">
        <f t="shared" si="0"/>
        <v>0</v>
      </c>
      <c r="F21" s="180"/>
      <c r="G21" s="181"/>
      <c r="H21" s="178">
        <f t="shared" si="1"/>
        <v>0</v>
      </c>
      <c r="I21" s="180"/>
      <c r="J21" s="181"/>
      <c r="K21" s="178">
        <f t="shared" si="2"/>
        <v>0</v>
      </c>
      <c r="L21" s="96">
        <v>0</v>
      </c>
      <c r="M21" s="176"/>
      <c r="N21" s="179">
        <v>0</v>
      </c>
      <c r="O21" s="175">
        <f t="shared" si="3"/>
        <v>0</v>
      </c>
      <c r="P21" s="181">
        <f t="shared" si="3"/>
        <v>0</v>
      </c>
      <c r="Q21" s="58">
        <f t="shared" si="4"/>
        <v>0</v>
      </c>
    </row>
    <row r="22" spans="1:17" s="1" customFormat="1" ht="15.6" customHeight="1" x14ac:dyDescent="0.2">
      <c r="A22" s="59" t="s">
        <v>12</v>
      </c>
      <c r="B22" s="76" t="s">
        <v>103</v>
      </c>
      <c r="C22" s="180"/>
      <c r="D22" s="181"/>
      <c r="E22" s="176">
        <f t="shared" si="0"/>
        <v>0</v>
      </c>
      <c r="F22" s="180"/>
      <c r="G22" s="181"/>
      <c r="H22" s="178">
        <f t="shared" si="1"/>
        <v>0</v>
      </c>
      <c r="I22" s="180"/>
      <c r="J22" s="181"/>
      <c r="K22" s="178">
        <f t="shared" si="2"/>
        <v>0</v>
      </c>
      <c r="L22" s="96">
        <v>0</v>
      </c>
      <c r="M22" s="176"/>
      <c r="N22" s="179">
        <v>0</v>
      </c>
      <c r="O22" s="175">
        <f t="shared" si="3"/>
        <v>0</v>
      </c>
      <c r="P22" s="181">
        <f t="shared" si="3"/>
        <v>0</v>
      </c>
      <c r="Q22" s="58">
        <f t="shared" si="4"/>
        <v>0</v>
      </c>
    </row>
    <row r="23" spans="1:17" s="18" customFormat="1" ht="15.6" customHeight="1" x14ac:dyDescent="0.25">
      <c r="A23" s="59" t="s">
        <v>13</v>
      </c>
      <c r="B23" s="76" t="s">
        <v>104</v>
      </c>
      <c r="C23" s="180"/>
      <c r="D23" s="181"/>
      <c r="E23" s="176">
        <f t="shared" si="0"/>
        <v>0</v>
      </c>
      <c r="F23" s="180"/>
      <c r="G23" s="181"/>
      <c r="H23" s="178">
        <f t="shared" si="1"/>
        <v>0</v>
      </c>
      <c r="I23" s="180"/>
      <c r="J23" s="181"/>
      <c r="K23" s="178">
        <f t="shared" si="2"/>
        <v>0</v>
      </c>
      <c r="L23" s="96">
        <v>0</v>
      </c>
      <c r="M23" s="176"/>
      <c r="N23" s="179">
        <v>0</v>
      </c>
      <c r="O23" s="175">
        <f t="shared" si="3"/>
        <v>0</v>
      </c>
      <c r="P23" s="181">
        <f t="shared" si="3"/>
        <v>0</v>
      </c>
      <c r="Q23" s="58">
        <f t="shared" si="4"/>
        <v>0</v>
      </c>
    </row>
    <row r="24" spans="1:17" s="1" customFormat="1" ht="19.899999999999999" customHeight="1" x14ac:dyDescent="0.25">
      <c r="A24" s="305" t="s">
        <v>14</v>
      </c>
      <c r="B24" s="306"/>
      <c r="C24" s="182">
        <v>0</v>
      </c>
      <c r="D24" s="183">
        <f t="shared" ref="D24:K24" si="5">SUM(D11:D23)</f>
        <v>0</v>
      </c>
      <c r="E24" s="183">
        <f t="shared" si="5"/>
        <v>0</v>
      </c>
      <c r="F24" s="184"/>
      <c r="G24" s="183"/>
      <c r="H24" s="185">
        <f t="shared" si="5"/>
        <v>0</v>
      </c>
      <c r="I24" s="184"/>
      <c r="J24" s="186"/>
      <c r="K24" s="187">
        <f t="shared" si="5"/>
        <v>0</v>
      </c>
      <c r="L24" s="187">
        <v>0</v>
      </c>
      <c r="M24" s="186"/>
      <c r="N24" s="186">
        <f>SUM(N11:N23)</f>
        <v>0</v>
      </c>
      <c r="O24" s="188">
        <f>SUM(O11:O23)</f>
        <v>0</v>
      </c>
      <c r="P24" s="183">
        <f>SUM(P11:P23)</f>
        <v>0</v>
      </c>
      <c r="Q24" s="189">
        <f>SUM(Q11:Q23)</f>
        <v>0</v>
      </c>
    </row>
    <row r="25" spans="1:17" ht="15.6" customHeight="1" x14ac:dyDescent="0.25">
      <c r="A25" s="67" t="s">
        <v>105</v>
      </c>
      <c r="B25" s="77" t="s">
        <v>106</v>
      </c>
      <c r="C25" s="180"/>
      <c r="D25" s="181"/>
      <c r="E25" s="176">
        <f t="shared" si="0"/>
        <v>0</v>
      </c>
      <c r="F25" s="180"/>
      <c r="G25" s="181"/>
      <c r="H25" s="178">
        <f t="shared" si="1"/>
        <v>0</v>
      </c>
      <c r="I25" s="180"/>
      <c r="J25" s="181"/>
      <c r="K25" s="178">
        <f t="shared" si="2"/>
        <v>0</v>
      </c>
      <c r="L25" s="96">
        <v>0</v>
      </c>
      <c r="M25" s="176"/>
      <c r="N25" s="179">
        <v>0</v>
      </c>
      <c r="O25" s="175">
        <f t="shared" si="3"/>
        <v>0</v>
      </c>
      <c r="P25" s="181">
        <f t="shared" si="3"/>
        <v>0</v>
      </c>
      <c r="Q25" s="58">
        <f t="shared" si="4"/>
        <v>0</v>
      </c>
    </row>
    <row r="26" spans="1:17" ht="19.899999999999999" customHeight="1" x14ac:dyDescent="0.25">
      <c r="A26" s="305" t="s">
        <v>15</v>
      </c>
      <c r="B26" s="306"/>
      <c r="C26" s="184">
        <f t="shared" ref="C26:K26" si="6">SUM(C25)</f>
        <v>0</v>
      </c>
      <c r="D26" s="186">
        <f t="shared" ref="D26" si="7">SUM(D25)</f>
        <v>0</v>
      </c>
      <c r="E26" s="186">
        <f t="shared" si="6"/>
        <v>0</v>
      </c>
      <c r="F26" s="184"/>
      <c r="G26" s="186"/>
      <c r="H26" s="187">
        <f t="shared" si="6"/>
        <v>0</v>
      </c>
      <c r="I26" s="182"/>
      <c r="J26" s="183"/>
      <c r="K26" s="185">
        <f t="shared" si="6"/>
        <v>0</v>
      </c>
      <c r="L26" s="185">
        <v>0</v>
      </c>
      <c r="M26" s="183"/>
      <c r="N26" s="185">
        <f>SUM(N25)</f>
        <v>0</v>
      </c>
      <c r="O26" s="182">
        <f t="shared" ref="O26:O42" si="8">SUM(C26+F26+I26)</f>
        <v>0</v>
      </c>
      <c r="P26" s="183">
        <f>SUM(P25)</f>
        <v>0</v>
      </c>
      <c r="Q26" s="183">
        <f>SUM(Q25)</f>
        <v>0</v>
      </c>
    </row>
    <row r="27" spans="1:17" ht="15.6" customHeight="1" x14ac:dyDescent="0.25">
      <c r="A27" s="59" t="s">
        <v>16</v>
      </c>
      <c r="B27" s="76" t="s">
        <v>107</v>
      </c>
      <c r="C27" s="180"/>
      <c r="D27" s="181"/>
      <c r="E27" s="176">
        <f t="shared" si="0"/>
        <v>0</v>
      </c>
      <c r="F27" s="180"/>
      <c r="G27" s="181"/>
      <c r="H27" s="178">
        <f t="shared" si="1"/>
        <v>0</v>
      </c>
      <c r="I27" s="180"/>
      <c r="J27" s="181"/>
      <c r="K27" s="178">
        <f t="shared" si="2"/>
        <v>0</v>
      </c>
      <c r="L27" s="96">
        <v>0</v>
      </c>
      <c r="M27" s="176"/>
      <c r="N27" s="179">
        <v>0</v>
      </c>
      <c r="O27" s="175">
        <f t="shared" si="3"/>
        <v>0</v>
      </c>
      <c r="P27" s="181">
        <f t="shared" si="3"/>
        <v>0</v>
      </c>
      <c r="Q27" s="58">
        <f t="shared" si="4"/>
        <v>0</v>
      </c>
    </row>
    <row r="28" spans="1:17" ht="15.6" customHeight="1" x14ac:dyDescent="0.25">
      <c r="A28" s="59" t="s">
        <v>17</v>
      </c>
      <c r="B28" s="76" t="s">
        <v>108</v>
      </c>
      <c r="C28" s="180"/>
      <c r="D28" s="181"/>
      <c r="E28" s="176">
        <f t="shared" si="0"/>
        <v>0</v>
      </c>
      <c r="F28" s="180"/>
      <c r="G28" s="181"/>
      <c r="H28" s="178">
        <f t="shared" si="1"/>
        <v>0</v>
      </c>
      <c r="I28" s="180"/>
      <c r="J28" s="181"/>
      <c r="K28" s="178">
        <f t="shared" si="2"/>
        <v>0</v>
      </c>
      <c r="L28" s="96">
        <v>0</v>
      </c>
      <c r="M28" s="176"/>
      <c r="N28" s="179">
        <v>0</v>
      </c>
      <c r="O28" s="175">
        <f t="shared" si="3"/>
        <v>0</v>
      </c>
      <c r="P28" s="181">
        <f t="shared" si="3"/>
        <v>0</v>
      </c>
      <c r="Q28" s="58">
        <f t="shared" si="4"/>
        <v>0</v>
      </c>
    </row>
    <row r="29" spans="1:17" ht="15.6" customHeight="1" x14ac:dyDescent="0.25">
      <c r="A29" s="59" t="s">
        <v>18</v>
      </c>
      <c r="B29" s="76" t="s">
        <v>109</v>
      </c>
      <c r="C29" s="180"/>
      <c r="D29" s="181"/>
      <c r="E29" s="176">
        <f t="shared" si="0"/>
        <v>0</v>
      </c>
      <c r="F29" s="180"/>
      <c r="G29" s="181"/>
      <c r="H29" s="178">
        <f t="shared" si="1"/>
        <v>0</v>
      </c>
      <c r="I29" s="180"/>
      <c r="J29" s="181"/>
      <c r="K29" s="178">
        <f t="shared" si="2"/>
        <v>0</v>
      </c>
      <c r="L29" s="96">
        <v>0</v>
      </c>
      <c r="M29" s="176"/>
      <c r="N29" s="179">
        <v>0</v>
      </c>
      <c r="O29" s="175">
        <f t="shared" si="3"/>
        <v>0</v>
      </c>
      <c r="P29" s="181">
        <f t="shared" si="3"/>
        <v>0</v>
      </c>
      <c r="Q29" s="58">
        <f t="shared" si="4"/>
        <v>0</v>
      </c>
    </row>
    <row r="30" spans="1:17" ht="15.6" customHeight="1" x14ac:dyDescent="0.25">
      <c r="A30" s="59" t="s">
        <v>19</v>
      </c>
      <c r="B30" s="76" t="s">
        <v>110</v>
      </c>
      <c r="C30" s="180"/>
      <c r="D30" s="181"/>
      <c r="E30" s="176">
        <f t="shared" si="0"/>
        <v>0</v>
      </c>
      <c r="F30" s="180"/>
      <c r="G30" s="181"/>
      <c r="H30" s="178">
        <f t="shared" si="1"/>
        <v>0</v>
      </c>
      <c r="I30" s="180"/>
      <c r="J30" s="181"/>
      <c r="K30" s="178">
        <f t="shared" si="2"/>
        <v>0</v>
      </c>
      <c r="L30" s="96">
        <v>0</v>
      </c>
      <c r="M30" s="176"/>
      <c r="N30" s="179">
        <v>0</v>
      </c>
      <c r="O30" s="175">
        <f t="shared" si="3"/>
        <v>0</v>
      </c>
      <c r="P30" s="181">
        <f t="shared" si="3"/>
        <v>0</v>
      </c>
      <c r="Q30" s="58">
        <f t="shared" si="4"/>
        <v>0</v>
      </c>
    </row>
    <row r="31" spans="1:17" ht="15.6" customHeight="1" x14ac:dyDescent="0.25">
      <c r="A31" s="59" t="s">
        <v>20</v>
      </c>
      <c r="B31" s="76" t="s">
        <v>111</v>
      </c>
      <c r="C31" s="180"/>
      <c r="D31" s="181"/>
      <c r="E31" s="176">
        <f t="shared" si="0"/>
        <v>0</v>
      </c>
      <c r="F31" s="180"/>
      <c r="G31" s="181"/>
      <c r="H31" s="178">
        <f t="shared" si="1"/>
        <v>0</v>
      </c>
      <c r="I31" s="180"/>
      <c r="J31" s="181"/>
      <c r="K31" s="178">
        <f t="shared" si="2"/>
        <v>0</v>
      </c>
      <c r="L31" s="96">
        <v>0</v>
      </c>
      <c r="M31" s="176"/>
      <c r="N31" s="179">
        <v>0</v>
      </c>
      <c r="O31" s="175">
        <f t="shared" si="3"/>
        <v>0</v>
      </c>
      <c r="P31" s="181">
        <f t="shared" si="3"/>
        <v>0</v>
      </c>
      <c r="Q31" s="58">
        <f t="shared" si="4"/>
        <v>0</v>
      </c>
    </row>
    <row r="32" spans="1:17" ht="15.6" customHeight="1" x14ac:dyDescent="0.25">
      <c r="A32" s="59" t="s">
        <v>21</v>
      </c>
      <c r="B32" s="76" t="s">
        <v>112</v>
      </c>
      <c r="C32" s="180"/>
      <c r="D32" s="181"/>
      <c r="E32" s="176">
        <f t="shared" si="0"/>
        <v>0</v>
      </c>
      <c r="F32" s="180"/>
      <c r="G32" s="181"/>
      <c r="H32" s="178">
        <f t="shared" si="1"/>
        <v>0</v>
      </c>
      <c r="I32" s="180"/>
      <c r="J32" s="181"/>
      <c r="K32" s="178">
        <f t="shared" si="2"/>
        <v>0</v>
      </c>
      <c r="L32" s="96">
        <v>0</v>
      </c>
      <c r="M32" s="176"/>
      <c r="N32" s="179">
        <v>0</v>
      </c>
      <c r="O32" s="175">
        <f t="shared" si="3"/>
        <v>0</v>
      </c>
      <c r="P32" s="181">
        <f t="shared" si="3"/>
        <v>0</v>
      </c>
      <c r="Q32" s="58">
        <f t="shared" si="4"/>
        <v>0</v>
      </c>
    </row>
    <row r="33" spans="1:17" ht="15.6" customHeight="1" x14ac:dyDescent="0.25">
      <c r="A33" s="59" t="s">
        <v>22</v>
      </c>
      <c r="B33" s="76" t="s">
        <v>113</v>
      </c>
      <c r="C33" s="180"/>
      <c r="D33" s="181"/>
      <c r="E33" s="176">
        <f t="shared" si="0"/>
        <v>0</v>
      </c>
      <c r="F33" s="180"/>
      <c r="G33" s="181"/>
      <c r="H33" s="178">
        <f t="shared" si="1"/>
        <v>0</v>
      </c>
      <c r="I33" s="180"/>
      <c r="J33" s="181"/>
      <c r="K33" s="178">
        <f t="shared" si="2"/>
        <v>0</v>
      </c>
      <c r="L33" s="96">
        <v>0</v>
      </c>
      <c r="M33" s="176"/>
      <c r="N33" s="179">
        <v>0</v>
      </c>
      <c r="O33" s="175">
        <f t="shared" si="3"/>
        <v>0</v>
      </c>
      <c r="P33" s="181">
        <f t="shared" si="3"/>
        <v>0</v>
      </c>
      <c r="Q33" s="58">
        <f t="shared" si="4"/>
        <v>0</v>
      </c>
    </row>
    <row r="34" spans="1:17" ht="15.6" customHeight="1" x14ac:dyDescent="0.25">
      <c r="A34" s="59" t="s">
        <v>23</v>
      </c>
      <c r="B34" s="76" t="s">
        <v>114</v>
      </c>
      <c r="C34" s="180"/>
      <c r="D34" s="181"/>
      <c r="E34" s="176">
        <f t="shared" si="0"/>
        <v>0</v>
      </c>
      <c r="F34" s="180"/>
      <c r="G34" s="181"/>
      <c r="H34" s="178">
        <f t="shared" si="1"/>
        <v>0</v>
      </c>
      <c r="I34" s="180"/>
      <c r="J34" s="181"/>
      <c r="K34" s="178">
        <f t="shared" si="2"/>
        <v>0</v>
      </c>
      <c r="L34" s="96">
        <v>0</v>
      </c>
      <c r="M34" s="176"/>
      <c r="N34" s="179">
        <v>0</v>
      </c>
      <c r="O34" s="175">
        <f t="shared" si="3"/>
        <v>0</v>
      </c>
      <c r="P34" s="181">
        <f t="shared" si="3"/>
        <v>0</v>
      </c>
      <c r="Q34" s="58">
        <f t="shared" si="4"/>
        <v>0</v>
      </c>
    </row>
    <row r="35" spans="1:17" ht="15.6" customHeight="1" x14ac:dyDescent="0.25">
      <c r="A35" s="59" t="s">
        <v>24</v>
      </c>
      <c r="B35" s="76" t="s">
        <v>115</v>
      </c>
      <c r="C35" s="180"/>
      <c r="D35" s="181"/>
      <c r="E35" s="176">
        <f t="shared" si="0"/>
        <v>0</v>
      </c>
      <c r="F35" s="180"/>
      <c r="G35" s="181"/>
      <c r="H35" s="178">
        <f t="shared" si="1"/>
        <v>0</v>
      </c>
      <c r="I35" s="180"/>
      <c r="J35" s="181"/>
      <c r="K35" s="178">
        <f t="shared" si="2"/>
        <v>0</v>
      </c>
      <c r="L35" s="96">
        <v>0</v>
      </c>
      <c r="M35" s="176"/>
      <c r="N35" s="179">
        <v>0</v>
      </c>
      <c r="O35" s="175">
        <f t="shared" si="3"/>
        <v>0</v>
      </c>
      <c r="P35" s="181">
        <f t="shared" si="3"/>
        <v>0</v>
      </c>
      <c r="Q35" s="58">
        <f t="shared" si="4"/>
        <v>0</v>
      </c>
    </row>
    <row r="36" spans="1:17" ht="15.6" customHeight="1" x14ac:dyDescent="0.25">
      <c r="A36" s="59" t="s">
        <v>25</v>
      </c>
      <c r="B36" s="76" t="s">
        <v>116</v>
      </c>
      <c r="C36" s="180"/>
      <c r="D36" s="181"/>
      <c r="E36" s="176">
        <f t="shared" si="0"/>
        <v>0</v>
      </c>
      <c r="F36" s="180"/>
      <c r="G36" s="181"/>
      <c r="H36" s="178">
        <f t="shared" si="1"/>
        <v>0</v>
      </c>
      <c r="I36" s="180"/>
      <c r="J36" s="181"/>
      <c r="K36" s="178">
        <f t="shared" si="2"/>
        <v>0</v>
      </c>
      <c r="L36" s="96">
        <v>0</v>
      </c>
      <c r="M36" s="176"/>
      <c r="N36" s="179">
        <v>0</v>
      </c>
      <c r="O36" s="175">
        <f t="shared" si="3"/>
        <v>0</v>
      </c>
      <c r="P36" s="181">
        <f t="shared" si="3"/>
        <v>0</v>
      </c>
      <c r="Q36" s="58">
        <f t="shared" si="4"/>
        <v>0</v>
      </c>
    </row>
    <row r="37" spans="1:17" ht="15.6" customHeight="1" x14ac:dyDescent="0.25">
      <c r="A37" s="59" t="s">
        <v>26</v>
      </c>
      <c r="B37" s="76" t="s">
        <v>117</v>
      </c>
      <c r="C37" s="180"/>
      <c r="D37" s="181"/>
      <c r="E37" s="176">
        <f t="shared" si="0"/>
        <v>0</v>
      </c>
      <c r="F37" s="180"/>
      <c r="G37" s="181"/>
      <c r="H37" s="178">
        <f t="shared" si="1"/>
        <v>0</v>
      </c>
      <c r="I37" s="180"/>
      <c r="J37" s="181"/>
      <c r="K37" s="178">
        <f t="shared" si="2"/>
        <v>0</v>
      </c>
      <c r="L37" s="96">
        <v>0</v>
      </c>
      <c r="M37" s="176"/>
      <c r="N37" s="179">
        <v>0</v>
      </c>
      <c r="O37" s="175">
        <f t="shared" si="3"/>
        <v>0</v>
      </c>
      <c r="P37" s="181">
        <f t="shared" si="3"/>
        <v>0</v>
      </c>
      <c r="Q37" s="58">
        <f t="shared" si="4"/>
        <v>0</v>
      </c>
    </row>
    <row r="38" spans="1:17" ht="15.6" customHeight="1" x14ac:dyDescent="0.25">
      <c r="A38" s="59" t="s">
        <v>27</v>
      </c>
      <c r="B38" s="76" t="s">
        <v>118</v>
      </c>
      <c r="C38" s="180"/>
      <c r="D38" s="181"/>
      <c r="E38" s="176">
        <f t="shared" si="0"/>
        <v>0</v>
      </c>
      <c r="F38" s="180"/>
      <c r="G38" s="181"/>
      <c r="H38" s="178">
        <f t="shared" si="1"/>
        <v>0</v>
      </c>
      <c r="I38" s="180"/>
      <c r="J38" s="181"/>
      <c r="K38" s="178">
        <f t="shared" si="2"/>
        <v>0</v>
      </c>
      <c r="L38" s="96">
        <v>0</v>
      </c>
      <c r="M38" s="176"/>
      <c r="N38" s="179">
        <v>0</v>
      </c>
      <c r="O38" s="175">
        <f t="shared" si="3"/>
        <v>0</v>
      </c>
      <c r="P38" s="181">
        <f t="shared" si="3"/>
        <v>0</v>
      </c>
      <c r="Q38" s="58">
        <f t="shared" si="4"/>
        <v>0</v>
      </c>
    </row>
    <row r="39" spans="1:17" ht="15.6" customHeight="1" x14ac:dyDescent="0.25">
      <c r="A39" s="59" t="s">
        <v>168</v>
      </c>
      <c r="B39" s="76" t="s">
        <v>169</v>
      </c>
      <c r="C39" s="180"/>
      <c r="D39" s="181"/>
      <c r="E39" s="176">
        <f t="shared" si="0"/>
        <v>0</v>
      </c>
      <c r="F39" s="180"/>
      <c r="G39" s="181"/>
      <c r="H39" s="178">
        <f t="shared" si="1"/>
        <v>0</v>
      </c>
      <c r="I39" s="180"/>
      <c r="J39" s="181"/>
      <c r="K39" s="178">
        <f t="shared" si="2"/>
        <v>0</v>
      </c>
      <c r="L39" s="96">
        <v>0</v>
      </c>
      <c r="M39" s="176"/>
      <c r="N39" s="179">
        <v>0</v>
      </c>
      <c r="O39" s="175">
        <f t="shared" si="3"/>
        <v>0</v>
      </c>
      <c r="P39" s="181">
        <f t="shared" si="3"/>
        <v>0</v>
      </c>
      <c r="Q39" s="58">
        <f t="shared" si="4"/>
        <v>0</v>
      </c>
    </row>
    <row r="40" spans="1:17" s="1" customFormat="1" ht="15.6" customHeight="1" x14ac:dyDescent="0.2">
      <c r="A40" s="59" t="s">
        <v>28</v>
      </c>
      <c r="B40" s="76" t="s">
        <v>119</v>
      </c>
      <c r="C40" s="180"/>
      <c r="D40" s="181"/>
      <c r="E40" s="176">
        <f t="shared" si="0"/>
        <v>0</v>
      </c>
      <c r="F40" s="180"/>
      <c r="G40" s="181"/>
      <c r="H40" s="178">
        <f t="shared" si="1"/>
        <v>0</v>
      </c>
      <c r="I40" s="180"/>
      <c r="J40" s="181"/>
      <c r="K40" s="178">
        <f t="shared" si="2"/>
        <v>0</v>
      </c>
      <c r="L40" s="96">
        <v>0</v>
      </c>
      <c r="M40" s="176"/>
      <c r="N40" s="179">
        <v>0</v>
      </c>
      <c r="O40" s="175">
        <f t="shared" si="3"/>
        <v>0</v>
      </c>
      <c r="P40" s="181">
        <f t="shared" si="3"/>
        <v>0</v>
      </c>
      <c r="Q40" s="58">
        <f t="shared" si="4"/>
        <v>0</v>
      </c>
    </row>
    <row r="41" spans="1:17" ht="15.6" customHeight="1" x14ac:dyDescent="0.25">
      <c r="A41" s="59" t="s">
        <v>29</v>
      </c>
      <c r="B41" s="76" t="s">
        <v>120</v>
      </c>
      <c r="C41" s="180"/>
      <c r="D41" s="181"/>
      <c r="E41" s="176">
        <f t="shared" si="0"/>
        <v>0</v>
      </c>
      <c r="F41" s="180"/>
      <c r="G41" s="181"/>
      <c r="H41" s="178">
        <f t="shared" si="1"/>
        <v>0</v>
      </c>
      <c r="I41" s="180"/>
      <c r="J41" s="181"/>
      <c r="K41" s="178">
        <f t="shared" si="2"/>
        <v>0</v>
      </c>
      <c r="L41" s="96">
        <v>0</v>
      </c>
      <c r="M41" s="176"/>
      <c r="N41" s="179">
        <v>0</v>
      </c>
      <c r="O41" s="175">
        <f t="shared" si="3"/>
        <v>0</v>
      </c>
      <c r="P41" s="181">
        <f t="shared" si="3"/>
        <v>0</v>
      </c>
      <c r="Q41" s="58">
        <f t="shared" si="4"/>
        <v>0</v>
      </c>
    </row>
    <row r="42" spans="1:17" ht="19.899999999999999" customHeight="1" x14ac:dyDescent="0.25">
      <c r="A42" s="305" t="s">
        <v>30</v>
      </c>
      <c r="B42" s="306"/>
      <c r="C42" s="182"/>
      <c r="D42" s="183">
        <f t="shared" ref="D42:K42" si="9">SUM(D27:D41)</f>
        <v>0</v>
      </c>
      <c r="E42" s="183">
        <f t="shared" si="9"/>
        <v>0</v>
      </c>
      <c r="F42" s="184"/>
      <c r="G42" s="186"/>
      <c r="H42" s="187">
        <f t="shared" si="9"/>
        <v>0</v>
      </c>
      <c r="I42" s="182"/>
      <c r="J42" s="183"/>
      <c r="K42" s="185">
        <f t="shared" si="9"/>
        <v>0</v>
      </c>
      <c r="L42" s="185">
        <v>0</v>
      </c>
      <c r="M42" s="183"/>
      <c r="N42" s="183">
        <f>SUM(N27:N41)</f>
        <v>0</v>
      </c>
      <c r="O42" s="182">
        <f t="shared" si="8"/>
        <v>0</v>
      </c>
      <c r="P42" s="183">
        <f>SUM(P27:P41)</f>
        <v>0</v>
      </c>
      <c r="Q42" s="183">
        <f>SUM(Q27:Q41)</f>
        <v>0</v>
      </c>
    </row>
    <row r="43" spans="1:17" ht="15.6" customHeight="1" x14ac:dyDescent="0.25">
      <c r="A43" s="59" t="s">
        <v>31</v>
      </c>
      <c r="B43" s="76" t="s">
        <v>121</v>
      </c>
      <c r="C43" s="180"/>
      <c r="D43" s="181"/>
      <c r="E43" s="176">
        <f t="shared" si="0"/>
        <v>0</v>
      </c>
      <c r="F43" s="180"/>
      <c r="G43" s="181"/>
      <c r="H43" s="178">
        <f t="shared" si="1"/>
        <v>0</v>
      </c>
      <c r="I43" s="180"/>
      <c r="J43" s="181"/>
      <c r="K43" s="178">
        <f t="shared" si="2"/>
        <v>0</v>
      </c>
      <c r="L43" s="96">
        <v>0</v>
      </c>
      <c r="M43" s="176"/>
      <c r="N43" s="179">
        <v>0</v>
      </c>
      <c r="O43" s="175">
        <f t="shared" si="3"/>
        <v>0</v>
      </c>
      <c r="P43" s="181">
        <f t="shared" si="3"/>
        <v>0</v>
      </c>
      <c r="Q43" s="58">
        <f t="shared" si="4"/>
        <v>0</v>
      </c>
    </row>
    <row r="44" spans="1:17" ht="15.6" customHeight="1" x14ac:dyDescent="0.25">
      <c r="A44" s="59" t="s">
        <v>32</v>
      </c>
      <c r="B44" s="76" t="s">
        <v>122</v>
      </c>
      <c r="C44" s="180"/>
      <c r="D44" s="181"/>
      <c r="E44" s="176">
        <f t="shared" si="0"/>
        <v>0</v>
      </c>
      <c r="F44" s="180"/>
      <c r="G44" s="181"/>
      <c r="H44" s="178">
        <f t="shared" si="1"/>
        <v>0</v>
      </c>
      <c r="I44" s="180"/>
      <c r="J44" s="181"/>
      <c r="K44" s="178">
        <f t="shared" si="2"/>
        <v>0</v>
      </c>
      <c r="L44" s="96">
        <v>0</v>
      </c>
      <c r="M44" s="176"/>
      <c r="N44" s="179">
        <v>0</v>
      </c>
      <c r="O44" s="175">
        <f t="shared" si="3"/>
        <v>0</v>
      </c>
      <c r="P44" s="181">
        <f t="shared" si="3"/>
        <v>0</v>
      </c>
      <c r="Q44" s="58">
        <f t="shared" si="4"/>
        <v>0</v>
      </c>
    </row>
    <row r="45" spans="1:17" ht="15.6" customHeight="1" x14ac:dyDescent="0.25">
      <c r="A45" s="59" t="s">
        <v>33</v>
      </c>
      <c r="B45" s="76" t="s">
        <v>123</v>
      </c>
      <c r="C45" s="180"/>
      <c r="D45" s="181"/>
      <c r="E45" s="176">
        <f t="shared" si="0"/>
        <v>0</v>
      </c>
      <c r="F45" s="180"/>
      <c r="G45" s="181"/>
      <c r="H45" s="178">
        <f t="shared" si="1"/>
        <v>0</v>
      </c>
      <c r="I45" s="180"/>
      <c r="J45" s="181"/>
      <c r="K45" s="178">
        <f t="shared" si="2"/>
        <v>0</v>
      </c>
      <c r="L45" s="96">
        <v>0</v>
      </c>
      <c r="M45" s="176"/>
      <c r="N45" s="179">
        <v>0</v>
      </c>
      <c r="O45" s="175">
        <f t="shared" si="3"/>
        <v>0</v>
      </c>
      <c r="P45" s="181">
        <f t="shared" si="3"/>
        <v>0</v>
      </c>
      <c r="Q45" s="58">
        <f t="shared" si="4"/>
        <v>0</v>
      </c>
    </row>
    <row r="46" spans="1:17" s="1" customFormat="1" ht="15.6" customHeight="1" x14ac:dyDescent="0.2">
      <c r="A46" s="59" t="s">
        <v>34</v>
      </c>
      <c r="B46" s="76" t="s">
        <v>124</v>
      </c>
      <c r="C46" s="180"/>
      <c r="D46" s="181"/>
      <c r="E46" s="176">
        <f t="shared" si="0"/>
        <v>0</v>
      </c>
      <c r="F46" s="180"/>
      <c r="G46" s="181"/>
      <c r="H46" s="178">
        <f t="shared" si="1"/>
        <v>0</v>
      </c>
      <c r="I46" s="180"/>
      <c r="J46" s="181"/>
      <c r="K46" s="178">
        <f t="shared" si="2"/>
        <v>0</v>
      </c>
      <c r="L46" s="96">
        <v>0</v>
      </c>
      <c r="M46" s="176"/>
      <c r="N46" s="179">
        <v>0</v>
      </c>
      <c r="O46" s="175">
        <f t="shared" si="3"/>
        <v>0</v>
      </c>
      <c r="P46" s="181">
        <f t="shared" si="3"/>
        <v>0</v>
      </c>
      <c r="Q46" s="58">
        <f t="shared" si="4"/>
        <v>0</v>
      </c>
    </row>
    <row r="47" spans="1:17" ht="15.6" customHeight="1" x14ac:dyDescent="0.25">
      <c r="A47" s="59" t="s">
        <v>35</v>
      </c>
      <c r="B47" s="76" t="s">
        <v>125</v>
      </c>
      <c r="C47" s="180"/>
      <c r="D47" s="181"/>
      <c r="E47" s="176">
        <f t="shared" si="0"/>
        <v>0</v>
      </c>
      <c r="F47" s="180"/>
      <c r="G47" s="181"/>
      <c r="H47" s="178">
        <f t="shared" si="1"/>
        <v>0</v>
      </c>
      <c r="I47" s="180"/>
      <c r="J47" s="181"/>
      <c r="K47" s="178">
        <f t="shared" si="2"/>
        <v>0</v>
      </c>
      <c r="L47" s="96">
        <v>0</v>
      </c>
      <c r="M47" s="176"/>
      <c r="N47" s="179">
        <v>0</v>
      </c>
      <c r="O47" s="175">
        <f t="shared" si="3"/>
        <v>0</v>
      </c>
      <c r="P47" s="181">
        <f t="shared" si="3"/>
        <v>0</v>
      </c>
      <c r="Q47" s="58">
        <f t="shared" si="4"/>
        <v>0</v>
      </c>
    </row>
    <row r="48" spans="1:17" ht="19.899999999999999" customHeight="1" x14ac:dyDescent="0.25">
      <c r="A48" s="305" t="s">
        <v>36</v>
      </c>
      <c r="B48" s="306"/>
      <c r="C48" s="182"/>
      <c r="D48" s="183">
        <f t="shared" ref="D48:K48" si="10">SUM(D43:D47)</f>
        <v>0</v>
      </c>
      <c r="E48" s="183">
        <f t="shared" si="10"/>
        <v>0</v>
      </c>
      <c r="F48" s="182"/>
      <c r="G48" s="183"/>
      <c r="H48" s="185">
        <f t="shared" si="10"/>
        <v>0</v>
      </c>
      <c r="I48" s="182"/>
      <c r="J48" s="183"/>
      <c r="K48" s="185">
        <f t="shared" si="10"/>
        <v>0</v>
      </c>
      <c r="L48" s="185">
        <v>0</v>
      </c>
      <c r="M48" s="183"/>
      <c r="N48" s="185">
        <v>0</v>
      </c>
      <c r="O48" s="182">
        <f t="shared" ref="O48:O70" si="11">SUM(C48+F48+I48)</f>
        <v>0</v>
      </c>
      <c r="P48" s="183">
        <f>SUM(P43:P47)</f>
        <v>0</v>
      </c>
      <c r="Q48" s="183">
        <f>SUM(Q43:Q47)</f>
        <v>0</v>
      </c>
    </row>
    <row r="49" spans="1:17" ht="15.6" customHeight="1" x14ac:dyDescent="0.25">
      <c r="A49" s="59" t="s">
        <v>37</v>
      </c>
      <c r="B49" s="76" t="s">
        <v>126</v>
      </c>
      <c r="C49" s="180"/>
      <c r="D49" s="181"/>
      <c r="E49" s="176">
        <f t="shared" si="0"/>
        <v>0</v>
      </c>
      <c r="F49" s="180"/>
      <c r="G49" s="181"/>
      <c r="H49" s="178">
        <f t="shared" si="1"/>
        <v>0</v>
      </c>
      <c r="I49" s="180"/>
      <c r="J49" s="181"/>
      <c r="K49" s="178">
        <f t="shared" si="2"/>
        <v>0</v>
      </c>
      <c r="L49" s="96">
        <v>0</v>
      </c>
      <c r="M49" s="176"/>
      <c r="N49" s="179">
        <v>0</v>
      </c>
      <c r="O49" s="175">
        <f t="shared" si="3"/>
        <v>0</v>
      </c>
      <c r="P49" s="181">
        <f t="shared" si="3"/>
        <v>0</v>
      </c>
      <c r="Q49" s="58">
        <f t="shared" si="4"/>
        <v>0</v>
      </c>
    </row>
    <row r="50" spans="1:17" ht="15.6" customHeight="1" x14ac:dyDescent="0.25">
      <c r="A50" s="59" t="s">
        <v>38</v>
      </c>
      <c r="B50" s="76" t="s">
        <v>127</v>
      </c>
      <c r="C50" s="180"/>
      <c r="D50" s="181"/>
      <c r="E50" s="176">
        <f t="shared" si="0"/>
        <v>0</v>
      </c>
      <c r="F50" s="180"/>
      <c r="G50" s="181"/>
      <c r="H50" s="178">
        <f t="shared" si="1"/>
        <v>0</v>
      </c>
      <c r="I50" s="180"/>
      <c r="J50" s="181"/>
      <c r="K50" s="178">
        <f t="shared" si="2"/>
        <v>0</v>
      </c>
      <c r="L50" s="96">
        <v>0</v>
      </c>
      <c r="M50" s="176"/>
      <c r="N50" s="179">
        <v>0</v>
      </c>
      <c r="O50" s="175">
        <f t="shared" si="3"/>
        <v>0</v>
      </c>
      <c r="P50" s="181">
        <f t="shared" si="3"/>
        <v>0</v>
      </c>
      <c r="Q50" s="58">
        <f t="shared" si="4"/>
        <v>0</v>
      </c>
    </row>
    <row r="51" spans="1:17" ht="15.6" customHeight="1" x14ac:dyDescent="0.25">
      <c r="A51" s="59" t="s">
        <v>39</v>
      </c>
      <c r="B51" s="76" t="s">
        <v>128</v>
      </c>
      <c r="C51" s="180"/>
      <c r="D51" s="181"/>
      <c r="E51" s="176">
        <f t="shared" si="0"/>
        <v>0</v>
      </c>
      <c r="F51" s="180"/>
      <c r="G51" s="181"/>
      <c r="H51" s="178">
        <f t="shared" si="1"/>
        <v>0</v>
      </c>
      <c r="I51" s="180"/>
      <c r="J51" s="181"/>
      <c r="K51" s="178">
        <f t="shared" si="2"/>
        <v>0</v>
      </c>
      <c r="L51" s="96">
        <v>0</v>
      </c>
      <c r="M51" s="176"/>
      <c r="N51" s="179">
        <v>0</v>
      </c>
      <c r="O51" s="175">
        <f t="shared" si="3"/>
        <v>0</v>
      </c>
      <c r="P51" s="181">
        <f t="shared" si="3"/>
        <v>0</v>
      </c>
      <c r="Q51" s="58">
        <f t="shared" si="4"/>
        <v>0</v>
      </c>
    </row>
    <row r="52" spans="1:17" ht="15.6" customHeight="1" x14ac:dyDescent="0.25">
      <c r="A52" s="59" t="s">
        <v>326</v>
      </c>
      <c r="B52" s="76" t="s">
        <v>329</v>
      </c>
      <c r="C52" s="180"/>
      <c r="D52" s="181"/>
      <c r="E52" s="176">
        <f t="shared" si="0"/>
        <v>0</v>
      </c>
      <c r="F52" s="180"/>
      <c r="G52" s="181"/>
      <c r="H52" s="178">
        <f t="shared" si="1"/>
        <v>0</v>
      </c>
      <c r="I52" s="180"/>
      <c r="J52" s="181"/>
      <c r="K52" s="178">
        <f t="shared" si="2"/>
        <v>0</v>
      </c>
      <c r="L52" s="96">
        <v>0</v>
      </c>
      <c r="M52" s="176"/>
      <c r="N52" s="179">
        <v>0</v>
      </c>
      <c r="O52" s="175">
        <f t="shared" si="3"/>
        <v>0</v>
      </c>
      <c r="P52" s="181">
        <f t="shared" si="3"/>
        <v>0</v>
      </c>
      <c r="Q52" s="58">
        <f t="shared" si="4"/>
        <v>0</v>
      </c>
    </row>
    <row r="53" spans="1:17" s="1" customFormat="1" ht="15.6" customHeight="1" x14ac:dyDescent="0.2">
      <c r="A53" s="59" t="s">
        <v>40</v>
      </c>
      <c r="B53" s="76" t="s">
        <v>128</v>
      </c>
      <c r="C53" s="180"/>
      <c r="D53" s="181"/>
      <c r="E53" s="176">
        <f t="shared" si="0"/>
        <v>0</v>
      </c>
      <c r="F53" s="180"/>
      <c r="G53" s="181"/>
      <c r="H53" s="178">
        <f t="shared" si="1"/>
        <v>0</v>
      </c>
      <c r="I53" s="180"/>
      <c r="J53" s="181"/>
      <c r="K53" s="178">
        <f t="shared" si="2"/>
        <v>0</v>
      </c>
      <c r="L53" s="96">
        <v>0</v>
      </c>
      <c r="M53" s="176"/>
      <c r="N53" s="179">
        <v>0</v>
      </c>
      <c r="O53" s="175">
        <f t="shared" si="3"/>
        <v>0</v>
      </c>
      <c r="P53" s="181">
        <f t="shared" si="3"/>
        <v>0</v>
      </c>
      <c r="Q53" s="58">
        <f t="shared" si="4"/>
        <v>0</v>
      </c>
    </row>
    <row r="54" spans="1:17" ht="15.6" customHeight="1" x14ac:dyDescent="0.25">
      <c r="A54" s="59" t="s">
        <v>41</v>
      </c>
      <c r="B54" s="76" t="s">
        <v>129</v>
      </c>
      <c r="C54" s="180"/>
      <c r="D54" s="181"/>
      <c r="E54" s="176">
        <f t="shared" si="0"/>
        <v>0</v>
      </c>
      <c r="F54" s="180"/>
      <c r="G54" s="181"/>
      <c r="H54" s="178">
        <f t="shared" si="1"/>
        <v>0</v>
      </c>
      <c r="I54" s="180"/>
      <c r="J54" s="181"/>
      <c r="K54" s="178">
        <f t="shared" si="2"/>
        <v>0</v>
      </c>
      <c r="L54" s="96">
        <v>0</v>
      </c>
      <c r="M54" s="176"/>
      <c r="N54" s="179">
        <v>0</v>
      </c>
      <c r="O54" s="175">
        <f t="shared" si="3"/>
        <v>0</v>
      </c>
      <c r="P54" s="181">
        <f t="shared" si="3"/>
        <v>0</v>
      </c>
      <c r="Q54" s="58">
        <f t="shared" si="4"/>
        <v>0</v>
      </c>
    </row>
    <row r="55" spans="1:17" ht="19.899999999999999" customHeight="1" x14ac:dyDescent="0.25">
      <c r="A55" s="305" t="s">
        <v>42</v>
      </c>
      <c r="B55" s="306"/>
      <c r="C55" s="182"/>
      <c r="D55" s="183">
        <f t="shared" ref="D55:K55" si="12">SUM(D49:D54)</f>
        <v>0</v>
      </c>
      <c r="E55" s="183">
        <f t="shared" si="12"/>
        <v>0</v>
      </c>
      <c r="F55" s="182"/>
      <c r="G55" s="183"/>
      <c r="H55" s="185">
        <f t="shared" si="12"/>
        <v>0</v>
      </c>
      <c r="I55" s="182"/>
      <c r="J55" s="183"/>
      <c r="K55" s="185">
        <f t="shared" si="12"/>
        <v>0</v>
      </c>
      <c r="L55" s="185">
        <v>0</v>
      </c>
      <c r="M55" s="183"/>
      <c r="N55" s="185">
        <v>0</v>
      </c>
      <c r="O55" s="182">
        <f t="shared" si="11"/>
        <v>0</v>
      </c>
      <c r="P55" s="183">
        <f>SUM(P49:P54)</f>
        <v>0</v>
      </c>
      <c r="Q55" s="183">
        <f>SUM(Q49:Q54)</f>
        <v>0</v>
      </c>
    </row>
    <row r="56" spans="1:17" ht="15.6" customHeight="1" x14ac:dyDescent="0.25">
      <c r="A56" s="59" t="s">
        <v>183</v>
      </c>
      <c r="B56" s="76" t="s">
        <v>184</v>
      </c>
      <c r="C56" s="180"/>
      <c r="D56" s="181"/>
      <c r="E56" s="176">
        <f t="shared" si="0"/>
        <v>0</v>
      </c>
      <c r="F56" s="180"/>
      <c r="G56" s="181"/>
      <c r="H56" s="178">
        <f t="shared" si="1"/>
        <v>0</v>
      </c>
      <c r="I56" s="180"/>
      <c r="J56" s="181"/>
      <c r="K56" s="178">
        <f t="shared" si="2"/>
        <v>0</v>
      </c>
      <c r="L56" s="96">
        <v>0</v>
      </c>
      <c r="M56" s="176"/>
      <c r="N56" s="179">
        <v>0</v>
      </c>
      <c r="O56" s="175">
        <f t="shared" si="3"/>
        <v>0</v>
      </c>
      <c r="P56" s="181">
        <f t="shared" si="3"/>
        <v>0</v>
      </c>
      <c r="Q56" s="58">
        <f t="shared" si="4"/>
        <v>0</v>
      </c>
    </row>
    <row r="57" spans="1:17" ht="15.6" customHeight="1" x14ac:dyDescent="0.25">
      <c r="A57" s="59" t="s">
        <v>43</v>
      </c>
      <c r="B57" s="76" t="s">
        <v>130</v>
      </c>
      <c r="C57" s="180"/>
      <c r="D57" s="181"/>
      <c r="E57" s="176">
        <f t="shared" si="0"/>
        <v>0</v>
      </c>
      <c r="F57" s="180"/>
      <c r="G57" s="181"/>
      <c r="H57" s="178">
        <f t="shared" si="1"/>
        <v>0</v>
      </c>
      <c r="I57" s="180"/>
      <c r="J57" s="181"/>
      <c r="K57" s="178">
        <f t="shared" si="2"/>
        <v>0</v>
      </c>
      <c r="L57" s="96">
        <v>0</v>
      </c>
      <c r="M57" s="176"/>
      <c r="N57" s="179">
        <v>0</v>
      </c>
      <c r="O57" s="175">
        <f t="shared" si="3"/>
        <v>0</v>
      </c>
      <c r="P57" s="181">
        <f t="shared" si="3"/>
        <v>0</v>
      </c>
      <c r="Q57" s="58">
        <f t="shared" si="4"/>
        <v>0</v>
      </c>
    </row>
    <row r="58" spans="1:17" s="1" customFormat="1" ht="15.6" customHeight="1" x14ac:dyDescent="0.2">
      <c r="A58" s="59" t="s">
        <v>44</v>
      </c>
      <c r="B58" s="76" t="s">
        <v>131</v>
      </c>
      <c r="C58" s="180"/>
      <c r="D58" s="181"/>
      <c r="E58" s="176">
        <f t="shared" si="0"/>
        <v>0</v>
      </c>
      <c r="F58" s="180"/>
      <c r="G58" s="181"/>
      <c r="H58" s="178">
        <f t="shared" si="1"/>
        <v>0</v>
      </c>
      <c r="I58" s="180"/>
      <c r="J58" s="181"/>
      <c r="K58" s="178">
        <f t="shared" si="2"/>
        <v>0</v>
      </c>
      <c r="L58" s="96">
        <v>0</v>
      </c>
      <c r="M58" s="176"/>
      <c r="N58" s="179">
        <v>0</v>
      </c>
      <c r="O58" s="175">
        <f t="shared" si="3"/>
        <v>0</v>
      </c>
      <c r="P58" s="181">
        <f t="shared" si="3"/>
        <v>0</v>
      </c>
      <c r="Q58" s="58">
        <f t="shared" si="4"/>
        <v>0</v>
      </c>
    </row>
    <row r="59" spans="1:17" ht="15.6" customHeight="1" x14ac:dyDescent="0.25">
      <c r="A59" s="59" t="s">
        <v>45</v>
      </c>
      <c r="B59" s="76" t="s">
        <v>132</v>
      </c>
      <c r="C59" s="180"/>
      <c r="D59" s="181"/>
      <c r="E59" s="176">
        <f t="shared" si="0"/>
        <v>0</v>
      </c>
      <c r="F59" s="180"/>
      <c r="G59" s="181"/>
      <c r="H59" s="178">
        <f t="shared" si="1"/>
        <v>0</v>
      </c>
      <c r="I59" s="180"/>
      <c r="J59" s="181"/>
      <c r="K59" s="178">
        <f t="shared" si="2"/>
        <v>0</v>
      </c>
      <c r="L59" s="96">
        <v>0</v>
      </c>
      <c r="M59" s="176"/>
      <c r="N59" s="179">
        <v>0</v>
      </c>
      <c r="O59" s="175">
        <f t="shared" si="3"/>
        <v>0</v>
      </c>
      <c r="P59" s="181">
        <f t="shared" si="3"/>
        <v>0</v>
      </c>
      <c r="Q59" s="58">
        <f t="shared" si="4"/>
        <v>0</v>
      </c>
    </row>
    <row r="60" spans="1:17" ht="19.899999999999999" customHeight="1" x14ac:dyDescent="0.25">
      <c r="A60" s="305" t="s">
        <v>46</v>
      </c>
      <c r="B60" s="306"/>
      <c r="C60" s="184"/>
      <c r="D60" s="186">
        <f>SUM(D56:D59)</f>
        <v>0</v>
      </c>
      <c r="E60" s="186">
        <f t="shared" ref="E60:K60" si="13">SUM(E56:E59)</f>
        <v>0</v>
      </c>
      <c r="F60" s="182"/>
      <c r="G60" s="183"/>
      <c r="H60" s="185">
        <f t="shared" si="13"/>
        <v>0</v>
      </c>
      <c r="I60" s="182"/>
      <c r="J60" s="183"/>
      <c r="K60" s="185">
        <f t="shared" si="13"/>
        <v>0</v>
      </c>
      <c r="L60" s="185">
        <v>0</v>
      </c>
      <c r="M60" s="183"/>
      <c r="N60" s="185">
        <v>0</v>
      </c>
      <c r="O60" s="182">
        <f t="shared" si="11"/>
        <v>0</v>
      </c>
      <c r="P60" s="183">
        <f>SUM(P56:P59)</f>
        <v>0</v>
      </c>
      <c r="Q60" s="183">
        <f>SUM(Q56:Q59)</f>
        <v>0</v>
      </c>
    </row>
    <row r="61" spans="1:17" ht="15.6" customHeight="1" x14ac:dyDescent="0.25">
      <c r="A61" s="59" t="s">
        <v>47</v>
      </c>
      <c r="B61" s="76" t="s">
        <v>133</v>
      </c>
      <c r="C61" s="180"/>
      <c r="D61" s="181"/>
      <c r="E61" s="176">
        <f t="shared" si="0"/>
        <v>0</v>
      </c>
      <c r="F61" s="180"/>
      <c r="G61" s="181"/>
      <c r="H61" s="178">
        <f t="shared" si="1"/>
        <v>0</v>
      </c>
      <c r="I61" s="180"/>
      <c r="J61" s="181"/>
      <c r="K61" s="178">
        <f t="shared" si="2"/>
        <v>0</v>
      </c>
      <c r="L61" s="96">
        <v>0</v>
      </c>
      <c r="M61" s="176"/>
      <c r="N61" s="179">
        <v>0</v>
      </c>
      <c r="O61" s="175">
        <f t="shared" si="3"/>
        <v>0</v>
      </c>
      <c r="P61" s="181">
        <f t="shared" si="3"/>
        <v>0</v>
      </c>
      <c r="Q61" s="58">
        <f t="shared" si="4"/>
        <v>0</v>
      </c>
    </row>
    <row r="62" spans="1:17" s="1" customFormat="1" ht="15.6" customHeight="1" x14ac:dyDescent="0.2">
      <c r="A62" s="59" t="s">
        <v>48</v>
      </c>
      <c r="B62" s="76" t="s">
        <v>134</v>
      </c>
      <c r="C62" s="180"/>
      <c r="D62" s="181"/>
      <c r="E62" s="176">
        <f t="shared" si="0"/>
        <v>0</v>
      </c>
      <c r="F62" s="180"/>
      <c r="G62" s="181"/>
      <c r="H62" s="178">
        <f t="shared" si="1"/>
        <v>0</v>
      </c>
      <c r="I62" s="180"/>
      <c r="J62" s="181"/>
      <c r="K62" s="178">
        <f t="shared" si="2"/>
        <v>0</v>
      </c>
      <c r="L62" s="96">
        <v>0</v>
      </c>
      <c r="M62" s="176"/>
      <c r="N62" s="179">
        <v>0</v>
      </c>
      <c r="O62" s="175">
        <f t="shared" si="3"/>
        <v>0</v>
      </c>
      <c r="P62" s="181">
        <f t="shared" si="3"/>
        <v>0</v>
      </c>
      <c r="Q62" s="58">
        <f t="shared" si="4"/>
        <v>0</v>
      </c>
    </row>
    <row r="63" spans="1:17" ht="15.6" customHeight="1" x14ac:dyDescent="0.25">
      <c r="A63" s="59" t="s">
        <v>49</v>
      </c>
      <c r="B63" s="76" t="s">
        <v>135</v>
      </c>
      <c r="C63" s="180"/>
      <c r="D63" s="181"/>
      <c r="E63" s="176">
        <f t="shared" si="0"/>
        <v>0</v>
      </c>
      <c r="F63" s="180"/>
      <c r="G63" s="181"/>
      <c r="H63" s="178">
        <f t="shared" si="1"/>
        <v>0</v>
      </c>
      <c r="I63" s="180"/>
      <c r="J63" s="181"/>
      <c r="K63" s="178">
        <f t="shared" si="2"/>
        <v>0</v>
      </c>
      <c r="L63" s="96">
        <v>0</v>
      </c>
      <c r="M63" s="176"/>
      <c r="N63" s="179">
        <v>0</v>
      </c>
      <c r="O63" s="175">
        <f t="shared" si="3"/>
        <v>0</v>
      </c>
      <c r="P63" s="181">
        <f t="shared" si="3"/>
        <v>0</v>
      </c>
      <c r="Q63" s="58">
        <f t="shared" si="4"/>
        <v>0</v>
      </c>
    </row>
    <row r="64" spans="1:17" s="1" customFormat="1" ht="19.899999999999999" customHeight="1" x14ac:dyDescent="0.25">
      <c r="A64" s="305" t="s">
        <v>50</v>
      </c>
      <c r="B64" s="306"/>
      <c r="C64" s="182"/>
      <c r="D64" s="183">
        <f t="shared" ref="D64:K64" si="14">SUM(D61:D63)</f>
        <v>0</v>
      </c>
      <c r="E64" s="183">
        <f t="shared" si="14"/>
        <v>0</v>
      </c>
      <c r="F64" s="182"/>
      <c r="G64" s="183"/>
      <c r="H64" s="185">
        <f t="shared" si="14"/>
        <v>0</v>
      </c>
      <c r="I64" s="182"/>
      <c r="J64" s="183"/>
      <c r="K64" s="185">
        <f t="shared" si="14"/>
        <v>0</v>
      </c>
      <c r="L64" s="185">
        <v>0</v>
      </c>
      <c r="M64" s="183"/>
      <c r="N64" s="185">
        <v>0</v>
      </c>
      <c r="O64" s="182">
        <f t="shared" si="11"/>
        <v>0</v>
      </c>
      <c r="P64" s="183">
        <f>SUM(P61:P63)</f>
        <v>0</v>
      </c>
      <c r="Q64" s="183">
        <f>SUM(Q61:Q63)</f>
        <v>0</v>
      </c>
    </row>
    <row r="65" spans="1:17" ht="15.6" customHeight="1" x14ac:dyDescent="0.25">
      <c r="A65" s="59" t="s">
        <v>51</v>
      </c>
      <c r="B65" s="76" t="s">
        <v>136</v>
      </c>
      <c r="C65" s="180"/>
      <c r="D65" s="181"/>
      <c r="E65" s="176">
        <f t="shared" si="0"/>
        <v>0</v>
      </c>
      <c r="F65" s="180"/>
      <c r="G65" s="181"/>
      <c r="H65" s="178">
        <f t="shared" si="1"/>
        <v>0</v>
      </c>
      <c r="I65" s="180"/>
      <c r="J65" s="181"/>
      <c r="K65" s="178">
        <f t="shared" si="2"/>
        <v>0</v>
      </c>
      <c r="L65" s="96">
        <v>0</v>
      </c>
      <c r="M65" s="176"/>
      <c r="N65" s="179">
        <v>0</v>
      </c>
      <c r="O65" s="175">
        <f t="shared" si="3"/>
        <v>0</v>
      </c>
      <c r="P65" s="181">
        <f t="shared" si="3"/>
        <v>0</v>
      </c>
      <c r="Q65" s="58">
        <f t="shared" si="4"/>
        <v>0</v>
      </c>
    </row>
    <row r="66" spans="1:17" ht="19.899999999999999" customHeight="1" x14ac:dyDescent="0.25">
      <c r="A66" s="305" t="s">
        <v>52</v>
      </c>
      <c r="B66" s="306"/>
      <c r="C66" s="182"/>
      <c r="D66" s="183">
        <f t="shared" ref="D66" si="15">SUM(D65)</f>
        <v>0</v>
      </c>
      <c r="E66" s="183">
        <f t="shared" ref="E66:K66" si="16">SUM(E65)</f>
        <v>0</v>
      </c>
      <c r="F66" s="182"/>
      <c r="G66" s="183"/>
      <c r="H66" s="185">
        <f t="shared" si="16"/>
        <v>0</v>
      </c>
      <c r="I66" s="182"/>
      <c r="J66" s="183"/>
      <c r="K66" s="185">
        <f t="shared" si="16"/>
        <v>0</v>
      </c>
      <c r="L66" s="185">
        <v>0</v>
      </c>
      <c r="M66" s="183"/>
      <c r="N66" s="185">
        <v>0</v>
      </c>
      <c r="O66" s="182">
        <f t="shared" si="11"/>
        <v>0</v>
      </c>
      <c r="P66" s="183">
        <f>SUM(P65)</f>
        <v>0</v>
      </c>
      <c r="Q66" s="183">
        <f>SUM(Q65)</f>
        <v>0</v>
      </c>
    </row>
    <row r="67" spans="1:17" s="1" customFormat="1" ht="15.6" customHeight="1" x14ac:dyDescent="0.2">
      <c r="A67" s="59" t="s">
        <v>53</v>
      </c>
      <c r="B67" s="76" t="s">
        <v>137</v>
      </c>
      <c r="C67" s="180"/>
      <c r="D67" s="181"/>
      <c r="E67" s="176">
        <f t="shared" si="0"/>
        <v>0</v>
      </c>
      <c r="F67" s="180"/>
      <c r="G67" s="181"/>
      <c r="H67" s="178">
        <f t="shared" si="1"/>
        <v>0</v>
      </c>
      <c r="I67" s="180"/>
      <c r="J67" s="181"/>
      <c r="K67" s="178">
        <f t="shared" si="2"/>
        <v>0</v>
      </c>
      <c r="L67" s="96">
        <v>0</v>
      </c>
      <c r="M67" s="176"/>
      <c r="N67" s="179">
        <v>0</v>
      </c>
      <c r="O67" s="175">
        <f t="shared" si="3"/>
        <v>0</v>
      </c>
      <c r="P67" s="181">
        <f t="shared" si="3"/>
        <v>0</v>
      </c>
      <c r="Q67" s="58">
        <f t="shared" si="4"/>
        <v>0</v>
      </c>
    </row>
    <row r="68" spans="1:17" s="1" customFormat="1" ht="15.6" customHeight="1" x14ac:dyDescent="0.2">
      <c r="A68" s="59" t="s">
        <v>54</v>
      </c>
      <c r="B68" s="76" t="s">
        <v>138</v>
      </c>
      <c r="C68" s="180"/>
      <c r="D68" s="181"/>
      <c r="E68" s="176">
        <f t="shared" si="0"/>
        <v>0</v>
      </c>
      <c r="F68" s="180"/>
      <c r="G68" s="181"/>
      <c r="H68" s="178">
        <f t="shared" si="1"/>
        <v>0</v>
      </c>
      <c r="I68" s="180"/>
      <c r="J68" s="181"/>
      <c r="K68" s="178">
        <f t="shared" si="2"/>
        <v>0</v>
      </c>
      <c r="L68" s="96">
        <v>0</v>
      </c>
      <c r="M68" s="176"/>
      <c r="N68" s="179">
        <v>0</v>
      </c>
      <c r="O68" s="175">
        <f t="shared" si="3"/>
        <v>0</v>
      </c>
      <c r="P68" s="181">
        <f t="shared" si="3"/>
        <v>0</v>
      </c>
      <c r="Q68" s="58">
        <f t="shared" si="4"/>
        <v>0</v>
      </c>
    </row>
    <row r="69" spans="1:17" ht="19.899999999999999" customHeight="1" thickBot="1" x14ac:dyDescent="0.3">
      <c r="A69" s="307" t="s">
        <v>55</v>
      </c>
      <c r="B69" s="308"/>
      <c r="C69" s="190"/>
      <c r="D69" s="191">
        <f t="shared" ref="D69:K69" si="17">SUM(D67:D68)</f>
        <v>0</v>
      </c>
      <c r="E69" s="191">
        <f t="shared" si="17"/>
        <v>0</v>
      </c>
      <c r="F69" s="190"/>
      <c r="G69" s="191"/>
      <c r="H69" s="192">
        <f t="shared" si="17"/>
        <v>0</v>
      </c>
      <c r="I69" s="190"/>
      <c r="J69" s="191"/>
      <c r="K69" s="192">
        <f t="shared" si="17"/>
        <v>0</v>
      </c>
      <c r="L69" s="192">
        <v>0</v>
      </c>
      <c r="M69" s="191"/>
      <c r="N69" s="192">
        <v>0</v>
      </c>
      <c r="O69" s="190">
        <f t="shared" si="11"/>
        <v>0</v>
      </c>
      <c r="P69" s="191">
        <f>SUM(P67:P68)</f>
        <v>0</v>
      </c>
      <c r="Q69" s="191">
        <f>SUM(Q67:Q68)</f>
        <v>0</v>
      </c>
    </row>
    <row r="70" spans="1:17" ht="19.899999999999999" customHeight="1" thickTop="1" thickBot="1" x14ac:dyDescent="0.3">
      <c r="A70" s="309" t="s">
        <v>56</v>
      </c>
      <c r="B70" s="310"/>
      <c r="C70" s="193"/>
      <c r="D70" s="194">
        <f t="shared" ref="D70" si="18">SUM(D24)+D26+D42+D48+D55+D60+D64+D66+D69</f>
        <v>0</v>
      </c>
      <c r="E70" s="194">
        <f t="shared" ref="E70:N70" si="19">SUM(E24)+E26+E42+E48+E55+E60+E64+E66+E69</f>
        <v>0</v>
      </c>
      <c r="F70" s="193"/>
      <c r="G70" s="194"/>
      <c r="H70" s="195">
        <f t="shared" si="19"/>
        <v>0</v>
      </c>
      <c r="I70" s="193"/>
      <c r="J70" s="194"/>
      <c r="K70" s="195">
        <f t="shared" si="19"/>
        <v>0</v>
      </c>
      <c r="L70" s="195">
        <v>0</v>
      </c>
      <c r="M70" s="195"/>
      <c r="N70" s="195">
        <f t="shared" si="19"/>
        <v>0</v>
      </c>
      <c r="O70" s="193">
        <f t="shared" si="11"/>
        <v>0</v>
      </c>
      <c r="P70" s="194">
        <f>SUM(P69,P66,P64,P60,P55,P48,P42,P26,P24)</f>
        <v>0</v>
      </c>
      <c r="Q70" s="194">
        <f>SUM(Q69,Q66,Q64,Q60,Q55,Q48,Q42,Q26,Q24)</f>
        <v>0</v>
      </c>
    </row>
    <row r="71" spans="1:17" ht="15.6" customHeight="1" thickTop="1" x14ac:dyDescent="0.25">
      <c r="A71" s="57" t="s">
        <v>67</v>
      </c>
      <c r="B71" s="75" t="s">
        <v>139</v>
      </c>
      <c r="C71" s="175"/>
      <c r="D71" s="176"/>
      <c r="E71" s="176">
        <f t="shared" ref="E71:E107" si="20">SUM(D71-C71)</f>
        <v>0</v>
      </c>
      <c r="F71" s="175"/>
      <c r="G71" s="176"/>
      <c r="H71" s="178">
        <f t="shared" ref="H71:H107" si="21">SUM(G71-F71)</f>
        <v>0</v>
      </c>
      <c r="I71" s="175"/>
      <c r="J71" s="176"/>
      <c r="K71" s="178">
        <f t="shared" ref="K71:K107" si="22">SUM(J71)-I71</f>
        <v>0</v>
      </c>
      <c r="L71" s="96">
        <v>0</v>
      </c>
      <c r="M71" s="176"/>
      <c r="N71" s="179">
        <v>0</v>
      </c>
      <c r="O71" s="175">
        <f t="shared" ref="O71:Q107" si="23">SUM(C71+F71+I71+L71)</f>
        <v>0</v>
      </c>
      <c r="P71" s="181">
        <f t="shared" si="23"/>
        <v>0</v>
      </c>
      <c r="Q71" s="58">
        <f t="shared" si="23"/>
        <v>0</v>
      </c>
    </row>
    <row r="72" spans="1:17" ht="15.6" customHeight="1" x14ac:dyDescent="0.25">
      <c r="A72" s="59" t="s">
        <v>68</v>
      </c>
      <c r="B72" s="76" t="s">
        <v>140</v>
      </c>
      <c r="C72" s="180"/>
      <c r="D72" s="181"/>
      <c r="E72" s="176">
        <f t="shared" si="20"/>
        <v>0</v>
      </c>
      <c r="F72" s="180"/>
      <c r="G72" s="181"/>
      <c r="H72" s="178">
        <f t="shared" si="21"/>
        <v>0</v>
      </c>
      <c r="I72" s="180"/>
      <c r="J72" s="181"/>
      <c r="K72" s="178">
        <f t="shared" si="22"/>
        <v>0</v>
      </c>
      <c r="L72" s="96">
        <v>0</v>
      </c>
      <c r="M72" s="176"/>
      <c r="N72" s="179">
        <v>0</v>
      </c>
      <c r="O72" s="175">
        <f t="shared" si="23"/>
        <v>0</v>
      </c>
      <c r="P72" s="181">
        <f t="shared" si="23"/>
        <v>0</v>
      </c>
      <c r="Q72" s="58">
        <f t="shared" si="23"/>
        <v>0</v>
      </c>
    </row>
    <row r="73" spans="1:17" ht="15.6" customHeight="1" x14ac:dyDescent="0.25">
      <c r="A73" s="59" t="s">
        <v>69</v>
      </c>
      <c r="B73" s="76" t="s">
        <v>141</v>
      </c>
      <c r="C73" s="180"/>
      <c r="D73" s="181"/>
      <c r="E73" s="176">
        <f t="shared" si="20"/>
        <v>0</v>
      </c>
      <c r="F73" s="180"/>
      <c r="G73" s="181"/>
      <c r="H73" s="178">
        <f t="shared" si="21"/>
        <v>0</v>
      </c>
      <c r="I73" s="180"/>
      <c r="J73" s="181"/>
      <c r="K73" s="178">
        <f t="shared" si="22"/>
        <v>0</v>
      </c>
      <c r="L73" s="96">
        <v>0</v>
      </c>
      <c r="M73" s="176"/>
      <c r="N73" s="179">
        <v>0</v>
      </c>
      <c r="O73" s="175">
        <f t="shared" si="23"/>
        <v>0</v>
      </c>
      <c r="P73" s="181">
        <f t="shared" si="23"/>
        <v>0</v>
      </c>
      <c r="Q73" s="58">
        <f t="shared" si="23"/>
        <v>0</v>
      </c>
    </row>
    <row r="74" spans="1:17" ht="15.6" customHeight="1" x14ac:dyDescent="0.25">
      <c r="A74" s="59" t="s">
        <v>70</v>
      </c>
      <c r="B74" s="76" t="s">
        <v>142</v>
      </c>
      <c r="C74" s="180"/>
      <c r="D74" s="181"/>
      <c r="E74" s="176">
        <f t="shared" si="20"/>
        <v>0</v>
      </c>
      <c r="F74" s="180"/>
      <c r="G74" s="181"/>
      <c r="H74" s="178">
        <f t="shared" si="21"/>
        <v>0</v>
      </c>
      <c r="I74" s="180"/>
      <c r="J74" s="181"/>
      <c r="K74" s="178">
        <f t="shared" si="22"/>
        <v>0</v>
      </c>
      <c r="L74" s="96">
        <v>0</v>
      </c>
      <c r="M74" s="176"/>
      <c r="N74" s="179">
        <v>0</v>
      </c>
      <c r="O74" s="175">
        <f t="shared" si="23"/>
        <v>0</v>
      </c>
      <c r="P74" s="181">
        <f t="shared" si="23"/>
        <v>0</v>
      </c>
      <c r="Q74" s="58">
        <f t="shared" si="23"/>
        <v>0</v>
      </c>
    </row>
    <row r="75" spans="1:17" s="1" customFormat="1" ht="15.6" customHeight="1" x14ac:dyDescent="0.2">
      <c r="A75" s="59" t="s">
        <v>71</v>
      </c>
      <c r="B75" s="76" t="s">
        <v>143</v>
      </c>
      <c r="C75" s="180"/>
      <c r="D75" s="181"/>
      <c r="E75" s="176">
        <f t="shared" si="20"/>
        <v>0</v>
      </c>
      <c r="F75" s="180"/>
      <c r="G75" s="181"/>
      <c r="H75" s="178">
        <f t="shared" si="21"/>
        <v>0</v>
      </c>
      <c r="I75" s="180"/>
      <c r="J75" s="181"/>
      <c r="K75" s="178">
        <f t="shared" si="22"/>
        <v>0</v>
      </c>
      <c r="L75" s="96">
        <v>0</v>
      </c>
      <c r="M75" s="176"/>
      <c r="N75" s="179">
        <v>0</v>
      </c>
      <c r="O75" s="175">
        <f t="shared" si="23"/>
        <v>0</v>
      </c>
      <c r="P75" s="181">
        <f t="shared" si="23"/>
        <v>0</v>
      </c>
      <c r="Q75" s="58">
        <f t="shared" si="23"/>
        <v>0</v>
      </c>
    </row>
    <row r="76" spans="1:17" ht="15.6" customHeight="1" x14ac:dyDescent="0.25">
      <c r="A76" s="59" t="s">
        <v>72</v>
      </c>
      <c r="B76" s="76" t="s">
        <v>144</v>
      </c>
      <c r="C76" s="180"/>
      <c r="D76" s="181"/>
      <c r="E76" s="176">
        <f t="shared" si="20"/>
        <v>0</v>
      </c>
      <c r="F76" s="180"/>
      <c r="G76" s="181"/>
      <c r="H76" s="178">
        <f t="shared" si="21"/>
        <v>0</v>
      </c>
      <c r="I76" s="180"/>
      <c r="J76" s="181"/>
      <c r="K76" s="178">
        <f t="shared" si="22"/>
        <v>0</v>
      </c>
      <c r="L76" s="96">
        <v>0</v>
      </c>
      <c r="M76" s="176"/>
      <c r="N76" s="179">
        <v>0</v>
      </c>
      <c r="O76" s="175">
        <f t="shared" si="23"/>
        <v>0</v>
      </c>
      <c r="P76" s="181">
        <f t="shared" si="23"/>
        <v>0</v>
      </c>
      <c r="Q76" s="58">
        <f t="shared" si="23"/>
        <v>0</v>
      </c>
    </row>
    <row r="77" spans="1:17" ht="19.899999999999999" customHeight="1" x14ac:dyDescent="0.25">
      <c r="A77" s="301" t="s">
        <v>73</v>
      </c>
      <c r="B77" s="302"/>
      <c r="C77" s="196"/>
      <c r="D77" s="197">
        <f t="shared" ref="D77:H77" si="24">SUM(D71:D76)</f>
        <v>0</v>
      </c>
      <c r="E77" s="197">
        <f t="shared" si="24"/>
        <v>0</v>
      </c>
      <c r="F77" s="196"/>
      <c r="G77" s="197"/>
      <c r="H77" s="198">
        <f t="shared" si="24"/>
        <v>0</v>
      </c>
      <c r="I77" s="196"/>
      <c r="J77" s="197"/>
      <c r="K77" s="199"/>
      <c r="L77" s="198">
        <v>0</v>
      </c>
      <c r="M77" s="197"/>
      <c r="N77" s="200">
        <v>0</v>
      </c>
      <c r="O77" s="196">
        <f t="shared" ref="O77" si="25">SUM(C77+F77+I77)</f>
        <v>0</v>
      </c>
      <c r="P77" s="197">
        <f>SUM(P71:P76)</f>
        <v>0</v>
      </c>
      <c r="Q77" s="197">
        <f>SUM(Q71:Q76)</f>
        <v>0</v>
      </c>
    </row>
    <row r="78" spans="1:17" s="1" customFormat="1" ht="15.6" customHeight="1" x14ac:dyDescent="0.2">
      <c r="A78" s="59" t="s">
        <v>185</v>
      </c>
      <c r="B78" s="76" t="s">
        <v>186</v>
      </c>
      <c r="C78" s="180"/>
      <c r="D78" s="181"/>
      <c r="E78" s="176">
        <f t="shared" si="20"/>
        <v>0</v>
      </c>
      <c r="F78" s="180"/>
      <c r="G78" s="181"/>
      <c r="H78" s="178">
        <f t="shared" si="21"/>
        <v>0</v>
      </c>
      <c r="I78" s="180"/>
      <c r="J78" s="181"/>
      <c r="K78" s="178">
        <f t="shared" si="22"/>
        <v>0</v>
      </c>
      <c r="L78" s="96">
        <v>0</v>
      </c>
      <c r="M78" s="176"/>
      <c r="N78" s="179">
        <v>0</v>
      </c>
      <c r="O78" s="175">
        <f t="shared" si="23"/>
        <v>0</v>
      </c>
      <c r="P78" s="181">
        <f t="shared" si="23"/>
        <v>0</v>
      </c>
      <c r="Q78" s="58">
        <f t="shared" si="23"/>
        <v>0</v>
      </c>
    </row>
    <row r="79" spans="1:17" ht="15.6" customHeight="1" x14ac:dyDescent="0.25">
      <c r="A79" s="59" t="s">
        <v>191</v>
      </c>
      <c r="B79" s="76" t="s">
        <v>192</v>
      </c>
      <c r="C79" s="180"/>
      <c r="D79" s="181"/>
      <c r="E79" s="176">
        <f t="shared" si="20"/>
        <v>0</v>
      </c>
      <c r="F79" s="180"/>
      <c r="G79" s="181"/>
      <c r="H79" s="178">
        <f t="shared" si="21"/>
        <v>0</v>
      </c>
      <c r="I79" s="180"/>
      <c r="J79" s="181"/>
      <c r="K79" s="178">
        <f t="shared" si="22"/>
        <v>0</v>
      </c>
      <c r="L79" s="96">
        <v>0</v>
      </c>
      <c r="M79" s="176"/>
      <c r="N79" s="179">
        <v>0</v>
      </c>
      <c r="O79" s="175">
        <f t="shared" si="23"/>
        <v>0</v>
      </c>
      <c r="P79" s="181">
        <f t="shared" si="23"/>
        <v>0</v>
      </c>
      <c r="Q79" s="58">
        <f t="shared" si="23"/>
        <v>0</v>
      </c>
    </row>
    <row r="80" spans="1:17" ht="19.899999999999999" customHeight="1" x14ac:dyDescent="0.25">
      <c r="A80" s="301" t="s">
        <v>187</v>
      </c>
      <c r="B80" s="302"/>
      <c r="C80" s="196"/>
      <c r="D80" s="197">
        <f t="shared" ref="D80:H80" si="26">SUM(D78:D79)</f>
        <v>0</v>
      </c>
      <c r="E80" s="197">
        <f t="shared" si="26"/>
        <v>0</v>
      </c>
      <c r="F80" s="196"/>
      <c r="G80" s="197"/>
      <c r="H80" s="198">
        <f t="shared" si="26"/>
        <v>0</v>
      </c>
      <c r="I80" s="196"/>
      <c r="J80" s="197"/>
      <c r="K80" s="199"/>
      <c r="L80" s="198">
        <v>0</v>
      </c>
      <c r="M80" s="197"/>
      <c r="N80" s="200">
        <v>0</v>
      </c>
      <c r="O80" s="196"/>
      <c r="P80" s="197">
        <f>SUM(P78:P79)</f>
        <v>0</v>
      </c>
      <c r="Q80" s="197">
        <f>SUM(Q78:Q79)</f>
        <v>0</v>
      </c>
    </row>
    <row r="81" spans="1:17" ht="15.6" customHeight="1" x14ac:dyDescent="0.25">
      <c r="A81" s="59" t="s">
        <v>74</v>
      </c>
      <c r="B81" s="76" t="s">
        <v>145</v>
      </c>
      <c r="C81" s="180"/>
      <c r="D81" s="181"/>
      <c r="E81" s="176">
        <f t="shared" si="20"/>
        <v>0</v>
      </c>
      <c r="F81" s="180"/>
      <c r="G81" s="181"/>
      <c r="H81" s="178">
        <f t="shared" si="21"/>
        <v>0</v>
      </c>
      <c r="I81" s="180"/>
      <c r="J81" s="181"/>
      <c r="K81" s="178">
        <f t="shared" si="22"/>
        <v>0</v>
      </c>
      <c r="L81" s="96">
        <v>0</v>
      </c>
      <c r="M81" s="176"/>
      <c r="N81" s="179">
        <v>0</v>
      </c>
      <c r="O81" s="175">
        <f t="shared" si="23"/>
        <v>0</v>
      </c>
      <c r="P81" s="181">
        <f t="shared" si="23"/>
        <v>0</v>
      </c>
      <c r="Q81" s="58">
        <f t="shared" si="23"/>
        <v>0</v>
      </c>
    </row>
    <row r="82" spans="1:17" ht="15.6" customHeight="1" x14ac:dyDescent="0.25">
      <c r="A82" s="59" t="s">
        <v>75</v>
      </c>
      <c r="B82" s="76" t="s">
        <v>146</v>
      </c>
      <c r="C82" s="180"/>
      <c r="D82" s="181"/>
      <c r="E82" s="176">
        <f t="shared" si="20"/>
        <v>0</v>
      </c>
      <c r="F82" s="180"/>
      <c r="G82" s="181"/>
      <c r="H82" s="178">
        <f t="shared" si="21"/>
        <v>0</v>
      </c>
      <c r="I82" s="180"/>
      <c r="J82" s="181"/>
      <c r="K82" s="178">
        <f t="shared" si="22"/>
        <v>0</v>
      </c>
      <c r="L82" s="96">
        <v>0</v>
      </c>
      <c r="M82" s="176"/>
      <c r="N82" s="179">
        <v>0</v>
      </c>
      <c r="O82" s="175">
        <f t="shared" si="23"/>
        <v>0</v>
      </c>
      <c r="P82" s="181">
        <f t="shared" si="23"/>
        <v>0</v>
      </c>
      <c r="Q82" s="58">
        <f t="shared" si="23"/>
        <v>0</v>
      </c>
    </row>
    <row r="83" spans="1:17" ht="15.6" customHeight="1" x14ac:dyDescent="0.25">
      <c r="A83" s="59" t="s">
        <v>76</v>
      </c>
      <c r="B83" s="76" t="s">
        <v>147</v>
      </c>
      <c r="C83" s="180"/>
      <c r="D83" s="181"/>
      <c r="E83" s="176">
        <v>0</v>
      </c>
      <c r="F83" s="180"/>
      <c r="G83" s="181"/>
      <c r="H83" s="178">
        <f t="shared" si="21"/>
        <v>0</v>
      </c>
      <c r="I83" s="180"/>
      <c r="J83" s="181"/>
      <c r="K83" s="178">
        <f t="shared" si="22"/>
        <v>0</v>
      </c>
      <c r="L83" s="96">
        <v>0</v>
      </c>
      <c r="M83" s="176"/>
      <c r="N83" s="179">
        <v>0</v>
      </c>
      <c r="O83" s="175">
        <f t="shared" si="23"/>
        <v>0</v>
      </c>
      <c r="P83" s="181">
        <f t="shared" si="23"/>
        <v>0</v>
      </c>
      <c r="Q83" s="58">
        <f t="shared" si="23"/>
        <v>0</v>
      </c>
    </row>
    <row r="84" spans="1:17" ht="15.6" customHeight="1" x14ac:dyDescent="0.25">
      <c r="A84" s="59" t="s">
        <v>170</v>
      </c>
      <c r="B84" s="76" t="s">
        <v>171</v>
      </c>
      <c r="C84" s="180"/>
      <c r="D84" s="181"/>
      <c r="E84" s="176">
        <f t="shared" si="20"/>
        <v>0</v>
      </c>
      <c r="F84" s="180"/>
      <c r="G84" s="181"/>
      <c r="H84" s="178">
        <f t="shared" si="21"/>
        <v>0</v>
      </c>
      <c r="I84" s="180"/>
      <c r="J84" s="181"/>
      <c r="K84" s="178">
        <f t="shared" si="22"/>
        <v>0</v>
      </c>
      <c r="L84" s="96">
        <v>0</v>
      </c>
      <c r="M84" s="176"/>
      <c r="N84" s="179">
        <v>0</v>
      </c>
      <c r="O84" s="175">
        <f t="shared" si="23"/>
        <v>0</v>
      </c>
      <c r="P84" s="181">
        <f t="shared" si="23"/>
        <v>0</v>
      </c>
      <c r="Q84" s="58">
        <f t="shared" si="23"/>
        <v>0</v>
      </c>
    </row>
    <row r="85" spans="1:17" ht="15.6" customHeight="1" x14ac:dyDescent="0.25">
      <c r="A85" s="59" t="s">
        <v>77</v>
      </c>
      <c r="B85" s="76" t="s">
        <v>148</v>
      </c>
      <c r="C85" s="180"/>
      <c r="D85" s="181"/>
      <c r="E85" s="176">
        <f t="shared" si="20"/>
        <v>0</v>
      </c>
      <c r="F85" s="180"/>
      <c r="G85" s="181"/>
      <c r="H85" s="178">
        <f t="shared" si="21"/>
        <v>0</v>
      </c>
      <c r="I85" s="180"/>
      <c r="J85" s="181"/>
      <c r="K85" s="178">
        <f t="shared" si="22"/>
        <v>0</v>
      </c>
      <c r="L85" s="96">
        <v>0</v>
      </c>
      <c r="M85" s="176"/>
      <c r="N85" s="179">
        <v>0</v>
      </c>
      <c r="O85" s="175">
        <f t="shared" si="23"/>
        <v>0</v>
      </c>
      <c r="P85" s="181">
        <f t="shared" si="23"/>
        <v>0</v>
      </c>
      <c r="Q85" s="58">
        <f t="shared" si="23"/>
        <v>0</v>
      </c>
    </row>
    <row r="86" spans="1:17" s="1" customFormat="1" ht="15.6" customHeight="1" x14ac:dyDescent="0.2">
      <c r="A86" s="59" t="s">
        <v>78</v>
      </c>
      <c r="B86" s="76" t="s">
        <v>149</v>
      </c>
      <c r="C86" s="180"/>
      <c r="D86" s="181"/>
      <c r="E86" s="176">
        <f t="shared" si="20"/>
        <v>0</v>
      </c>
      <c r="F86" s="180"/>
      <c r="G86" s="181"/>
      <c r="H86" s="178">
        <f t="shared" si="21"/>
        <v>0</v>
      </c>
      <c r="I86" s="180"/>
      <c r="J86" s="181"/>
      <c r="K86" s="178">
        <f t="shared" si="22"/>
        <v>0</v>
      </c>
      <c r="L86" s="96">
        <v>0</v>
      </c>
      <c r="M86" s="176"/>
      <c r="N86" s="179">
        <v>0</v>
      </c>
      <c r="O86" s="175">
        <f t="shared" si="23"/>
        <v>0</v>
      </c>
      <c r="P86" s="181">
        <f t="shared" si="23"/>
        <v>0</v>
      </c>
      <c r="Q86" s="58">
        <f t="shared" si="23"/>
        <v>0</v>
      </c>
    </row>
    <row r="87" spans="1:17" ht="15.6" customHeight="1" x14ac:dyDescent="0.25">
      <c r="A87" s="59" t="s">
        <v>79</v>
      </c>
      <c r="B87" s="76" t="s">
        <v>150</v>
      </c>
      <c r="C87" s="180"/>
      <c r="D87" s="181"/>
      <c r="E87" s="176">
        <f t="shared" si="20"/>
        <v>0</v>
      </c>
      <c r="F87" s="180"/>
      <c r="G87" s="181"/>
      <c r="H87" s="178">
        <f t="shared" si="21"/>
        <v>0</v>
      </c>
      <c r="I87" s="180"/>
      <c r="J87" s="181"/>
      <c r="K87" s="178">
        <f t="shared" si="22"/>
        <v>0</v>
      </c>
      <c r="L87" s="96">
        <v>0</v>
      </c>
      <c r="M87" s="176"/>
      <c r="N87" s="179">
        <v>0</v>
      </c>
      <c r="O87" s="175">
        <f t="shared" si="23"/>
        <v>0</v>
      </c>
      <c r="P87" s="181">
        <f t="shared" si="23"/>
        <v>0</v>
      </c>
      <c r="Q87" s="58">
        <f t="shared" si="23"/>
        <v>0</v>
      </c>
    </row>
    <row r="88" spans="1:17" ht="19.899999999999999" customHeight="1" x14ac:dyDescent="0.25">
      <c r="A88" s="301" t="s">
        <v>80</v>
      </c>
      <c r="B88" s="302"/>
      <c r="C88" s="196"/>
      <c r="D88" s="197">
        <f t="shared" ref="D88:K88" si="27">SUM(D81:D87)</f>
        <v>0</v>
      </c>
      <c r="E88" s="197">
        <f t="shared" si="27"/>
        <v>0</v>
      </c>
      <c r="F88" s="196"/>
      <c r="G88" s="197"/>
      <c r="H88" s="198">
        <f t="shared" si="27"/>
        <v>0</v>
      </c>
      <c r="I88" s="196"/>
      <c r="J88" s="197"/>
      <c r="K88" s="198">
        <f t="shared" si="27"/>
        <v>0</v>
      </c>
      <c r="L88" s="198">
        <v>0</v>
      </c>
      <c r="M88" s="197"/>
      <c r="N88" s="198">
        <v>0</v>
      </c>
      <c r="O88" s="196">
        <f t="shared" ref="O88:O97" si="28">SUM(C88+F88+I88)</f>
        <v>0</v>
      </c>
      <c r="P88" s="197">
        <f>SUM(P81:P87)</f>
        <v>0</v>
      </c>
      <c r="Q88" s="197">
        <f>SUM(Q81:Q87)</f>
        <v>0</v>
      </c>
    </row>
    <row r="89" spans="1:17" ht="15.6" customHeight="1" x14ac:dyDescent="0.25">
      <c r="A89" s="59" t="s">
        <v>81</v>
      </c>
      <c r="B89" s="76" t="s">
        <v>151</v>
      </c>
      <c r="C89" s="180"/>
      <c r="D89" s="181"/>
      <c r="E89" s="176">
        <f t="shared" si="20"/>
        <v>0</v>
      </c>
      <c r="F89" s="180"/>
      <c r="G89" s="181"/>
      <c r="H89" s="178">
        <f t="shared" si="21"/>
        <v>0</v>
      </c>
      <c r="I89" s="180"/>
      <c r="J89" s="181"/>
      <c r="K89" s="178">
        <f t="shared" si="22"/>
        <v>0</v>
      </c>
      <c r="L89" s="96">
        <v>0</v>
      </c>
      <c r="M89" s="176"/>
      <c r="N89" s="179">
        <v>0</v>
      </c>
      <c r="O89" s="175">
        <f t="shared" si="23"/>
        <v>0</v>
      </c>
      <c r="P89" s="181">
        <f t="shared" si="23"/>
        <v>0</v>
      </c>
      <c r="Q89" s="58">
        <f t="shared" si="23"/>
        <v>0</v>
      </c>
    </row>
    <row r="90" spans="1:17" ht="15.6" customHeight="1" x14ac:dyDescent="0.25">
      <c r="A90" s="59" t="s">
        <v>82</v>
      </c>
      <c r="B90" s="76" t="s">
        <v>152</v>
      </c>
      <c r="C90" s="180"/>
      <c r="D90" s="181"/>
      <c r="E90" s="176">
        <f t="shared" si="20"/>
        <v>0</v>
      </c>
      <c r="F90" s="180"/>
      <c r="G90" s="181"/>
      <c r="H90" s="178">
        <f t="shared" si="21"/>
        <v>0</v>
      </c>
      <c r="I90" s="180"/>
      <c r="J90" s="181"/>
      <c r="K90" s="178">
        <f t="shared" si="22"/>
        <v>0</v>
      </c>
      <c r="L90" s="96">
        <v>0</v>
      </c>
      <c r="M90" s="176"/>
      <c r="N90" s="179">
        <v>0</v>
      </c>
      <c r="O90" s="175">
        <f t="shared" si="23"/>
        <v>0</v>
      </c>
      <c r="P90" s="181">
        <f t="shared" si="23"/>
        <v>0</v>
      </c>
      <c r="Q90" s="58">
        <f t="shared" si="23"/>
        <v>0</v>
      </c>
    </row>
    <row r="91" spans="1:17" ht="15.6" customHeight="1" x14ac:dyDescent="0.25">
      <c r="A91" s="59" t="s">
        <v>83</v>
      </c>
      <c r="B91" s="76" t="s">
        <v>153</v>
      </c>
      <c r="C91" s="180"/>
      <c r="D91" s="181"/>
      <c r="E91" s="176">
        <f t="shared" si="20"/>
        <v>0</v>
      </c>
      <c r="F91" s="180"/>
      <c r="G91" s="181"/>
      <c r="H91" s="178">
        <f t="shared" si="21"/>
        <v>0</v>
      </c>
      <c r="I91" s="180"/>
      <c r="J91" s="181"/>
      <c r="K91" s="178">
        <f t="shared" si="22"/>
        <v>0</v>
      </c>
      <c r="L91" s="96">
        <v>0</v>
      </c>
      <c r="M91" s="176"/>
      <c r="N91" s="179">
        <v>0</v>
      </c>
      <c r="O91" s="175">
        <f t="shared" si="23"/>
        <v>0</v>
      </c>
      <c r="P91" s="181">
        <f t="shared" si="23"/>
        <v>0</v>
      </c>
      <c r="Q91" s="58">
        <f t="shared" si="23"/>
        <v>0</v>
      </c>
    </row>
    <row r="92" spans="1:17" ht="15.6" customHeight="1" x14ac:dyDescent="0.25">
      <c r="A92" s="59" t="s">
        <v>84</v>
      </c>
      <c r="B92" s="76" t="s">
        <v>154</v>
      </c>
      <c r="C92" s="180"/>
      <c r="D92" s="181"/>
      <c r="E92" s="176">
        <f t="shared" si="20"/>
        <v>0</v>
      </c>
      <c r="F92" s="180"/>
      <c r="G92" s="181"/>
      <c r="H92" s="178">
        <f t="shared" si="21"/>
        <v>0</v>
      </c>
      <c r="I92" s="180"/>
      <c r="J92" s="181"/>
      <c r="K92" s="178">
        <f t="shared" si="22"/>
        <v>0</v>
      </c>
      <c r="L92" s="96">
        <v>0</v>
      </c>
      <c r="M92" s="176"/>
      <c r="N92" s="179">
        <v>0</v>
      </c>
      <c r="O92" s="175">
        <f t="shared" si="23"/>
        <v>0</v>
      </c>
      <c r="P92" s="181">
        <f t="shared" si="23"/>
        <v>0</v>
      </c>
      <c r="Q92" s="58">
        <f t="shared" si="23"/>
        <v>0</v>
      </c>
    </row>
    <row r="93" spans="1:17" ht="15.6" customHeight="1" x14ac:dyDescent="0.25">
      <c r="A93" s="59" t="s">
        <v>156</v>
      </c>
      <c r="B93" s="76" t="s">
        <v>155</v>
      </c>
      <c r="C93" s="180"/>
      <c r="D93" s="181"/>
      <c r="E93" s="176">
        <f t="shared" si="20"/>
        <v>0</v>
      </c>
      <c r="F93" s="180"/>
      <c r="G93" s="181"/>
      <c r="H93" s="178">
        <f t="shared" si="21"/>
        <v>0</v>
      </c>
      <c r="I93" s="180"/>
      <c r="J93" s="181"/>
      <c r="K93" s="178">
        <f t="shared" si="22"/>
        <v>0</v>
      </c>
      <c r="L93" s="96">
        <v>0</v>
      </c>
      <c r="M93" s="176"/>
      <c r="N93" s="179">
        <v>0</v>
      </c>
      <c r="O93" s="175">
        <f t="shared" si="23"/>
        <v>0</v>
      </c>
      <c r="P93" s="181">
        <f t="shared" si="23"/>
        <v>0</v>
      </c>
      <c r="Q93" s="58">
        <f t="shared" si="23"/>
        <v>0</v>
      </c>
    </row>
    <row r="94" spans="1:17" s="1" customFormat="1" ht="15.6" customHeight="1" x14ac:dyDescent="0.2">
      <c r="A94" s="59" t="s">
        <v>85</v>
      </c>
      <c r="B94" s="76" t="s">
        <v>157</v>
      </c>
      <c r="C94" s="180"/>
      <c r="D94" s="181"/>
      <c r="E94" s="176">
        <f t="shared" si="20"/>
        <v>0</v>
      </c>
      <c r="F94" s="180"/>
      <c r="G94" s="181"/>
      <c r="H94" s="178">
        <f t="shared" si="21"/>
        <v>0</v>
      </c>
      <c r="I94" s="180"/>
      <c r="J94" s="181"/>
      <c r="K94" s="178">
        <f t="shared" si="22"/>
        <v>0</v>
      </c>
      <c r="L94" s="96">
        <v>0</v>
      </c>
      <c r="M94" s="176"/>
      <c r="N94" s="179">
        <v>0</v>
      </c>
      <c r="O94" s="175">
        <f t="shared" si="23"/>
        <v>0</v>
      </c>
      <c r="P94" s="181">
        <f t="shared" si="23"/>
        <v>0</v>
      </c>
      <c r="Q94" s="58">
        <f t="shared" si="23"/>
        <v>0</v>
      </c>
    </row>
    <row r="95" spans="1:17" s="1" customFormat="1" ht="15.6" customHeight="1" x14ac:dyDescent="0.2">
      <c r="A95" s="59" t="s">
        <v>194</v>
      </c>
      <c r="B95" s="76" t="s">
        <v>196</v>
      </c>
      <c r="C95" s="180"/>
      <c r="D95" s="181"/>
      <c r="E95" s="176">
        <f t="shared" si="20"/>
        <v>0</v>
      </c>
      <c r="F95" s="180"/>
      <c r="G95" s="181"/>
      <c r="H95" s="178">
        <f t="shared" si="21"/>
        <v>0</v>
      </c>
      <c r="I95" s="180"/>
      <c r="J95" s="181"/>
      <c r="K95" s="178">
        <f t="shared" si="22"/>
        <v>0</v>
      </c>
      <c r="L95" s="96">
        <v>0</v>
      </c>
      <c r="M95" s="176"/>
      <c r="N95" s="179">
        <v>0</v>
      </c>
      <c r="O95" s="175">
        <f t="shared" si="23"/>
        <v>0</v>
      </c>
      <c r="P95" s="181">
        <f t="shared" si="23"/>
        <v>0</v>
      </c>
      <c r="Q95" s="58">
        <f t="shared" si="23"/>
        <v>0</v>
      </c>
    </row>
    <row r="96" spans="1:17" ht="15.6" customHeight="1" x14ac:dyDescent="0.25">
      <c r="A96" s="59" t="s">
        <v>86</v>
      </c>
      <c r="B96" s="76" t="s">
        <v>158</v>
      </c>
      <c r="C96" s="180"/>
      <c r="D96" s="181"/>
      <c r="E96" s="176">
        <f t="shared" si="20"/>
        <v>0</v>
      </c>
      <c r="F96" s="180"/>
      <c r="G96" s="181"/>
      <c r="H96" s="178">
        <f t="shared" si="21"/>
        <v>0</v>
      </c>
      <c r="I96" s="180"/>
      <c r="J96" s="181"/>
      <c r="K96" s="178">
        <f t="shared" si="22"/>
        <v>0</v>
      </c>
      <c r="L96" s="96">
        <v>0</v>
      </c>
      <c r="M96" s="176"/>
      <c r="N96" s="179">
        <v>0</v>
      </c>
      <c r="O96" s="175">
        <f t="shared" si="23"/>
        <v>0</v>
      </c>
      <c r="P96" s="181">
        <f t="shared" si="23"/>
        <v>0</v>
      </c>
      <c r="Q96" s="58">
        <f t="shared" si="23"/>
        <v>0</v>
      </c>
    </row>
    <row r="97" spans="1:17" s="1" customFormat="1" ht="19.899999999999999" customHeight="1" x14ac:dyDescent="0.25">
      <c r="A97" s="301" t="s">
        <v>87</v>
      </c>
      <c r="B97" s="302"/>
      <c r="C97" s="196"/>
      <c r="D97" s="197">
        <f t="shared" ref="D97:H97" si="29">SUM(D89:D96)</f>
        <v>0</v>
      </c>
      <c r="E97" s="197">
        <f t="shared" si="29"/>
        <v>0</v>
      </c>
      <c r="F97" s="196"/>
      <c r="G97" s="197"/>
      <c r="H97" s="198">
        <f t="shared" si="29"/>
        <v>0</v>
      </c>
      <c r="I97" s="196"/>
      <c r="J97" s="197"/>
      <c r="K97" s="199">
        <f>SUM(K89:K96)</f>
        <v>0</v>
      </c>
      <c r="L97" s="198">
        <v>0</v>
      </c>
      <c r="M97" s="197"/>
      <c r="N97" s="200">
        <v>0</v>
      </c>
      <c r="O97" s="196">
        <f t="shared" si="28"/>
        <v>0</v>
      </c>
      <c r="P97" s="197">
        <f>SUM(P89:P96)</f>
        <v>0</v>
      </c>
      <c r="Q97" s="197">
        <f>SUM(Q89:Q96)</f>
        <v>0</v>
      </c>
    </row>
    <row r="98" spans="1:17" ht="15.6" customHeight="1" x14ac:dyDescent="0.25">
      <c r="A98" s="59" t="s">
        <v>188</v>
      </c>
      <c r="B98" s="76" t="s">
        <v>189</v>
      </c>
      <c r="C98" s="180"/>
      <c r="D98" s="181">
        <v>0</v>
      </c>
      <c r="E98" s="176">
        <f t="shared" si="20"/>
        <v>0</v>
      </c>
      <c r="F98" s="180"/>
      <c r="G98" s="181"/>
      <c r="H98" s="178">
        <f t="shared" si="21"/>
        <v>0</v>
      </c>
      <c r="I98" s="180"/>
      <c r="J98" s="181"/>
      <c r="K98" s="178">
        <f t="shared" si="22"/>
        <v>0</v>
      </c>
      <c r="L98" s="96">
        <v>0</v>
      </c>
      <c r="M98" s="176"/>
      <c r="N98" s="179">
        <v>0</v>
      </c>
      <c r="O98" s="175">
        <f t="shared" si="23"/>
        <v>0</v>
      </c>
      <c r="P98" s="181">
        <f t="shared" si="23"/>
        <v>0</v>
      </c>
      <c r="Q98" s="58">
        <f t="shared" si="23"/>
        <v>0</v>
      </c>
    </row>
    <row r="99" spans="1:17" s="1" customFormat="1" ht="19.899999999999999" customHeight="1" x14ac:dyDescent="0.25">
      <c r="A99" s="301" t="s">
        <v>190</v>
      </c>
      <c r="B99" s="302"/>
      <c r="C99" s="196"/>
      <c r="D99" s="197">
        <f t="shared" ref="D99" si="30">SUM(D98)</f>
        <v>0</v>
      </c>
      <c r="E99" s="197">
        <f t="shared" ref="E99:H99" si="31">SUM(E98)</f>
        <v>0</v>
      </c>
      <c r="F99" s="196"/>
      <c r="G99" s="197"/>
      <c r="H99" s="198">
        <f t="shared" si="31"/>
        <v>0</v>
      </c>
      <c r="I99" s="196"/>
      <c r="J99" s="197"/>
      <c r="K99" s="199"/>
      <c r="L99" s="198">
        <v>0</v>
      </c>
      <c r="M99" s="197"/>
      <c r="N99" s="200">
        <v>0</v>
      </c>
      <c r="O99" s="196">
        <f>SUM(O98)</f>
        <v>0</v>
      </c>
      <c r="P99" s="197">
        <f>SUM(P98)</f>
        <v>0</v>
      </c>
      <c r="Q99" s="197">
        <f>SUM(Q98)</f>
        <v>0</v>
      </c>
    </row>
    <row r="100" spans="1:17" ht="15.6" customHeight="1" x14ac:dyDescent="0.25">
      <c r="A100" s="59" t="s">
        <v>327</v>
      </c>
      <c r="B100" s="76" t="s">
        <v>329</v>
      </c>
      <c r="C100" s="180"/>
      <c r="D100" s="181"/>
      <c r="E100" s="176">
        <f t="shared" si="20"/>
        <v>0</v>
      </c>
      <c r="F100" s="180"/>
      <c r="G100" s="181"/>
      <c r="H100" s="178">
        <f t="shared" si="21"/>
        <v>0</v>
      </c>
      <c r="I100" s="180"/>
      <c r="J100" s="181"/>
      <c r="K100" s="178">
        <f t="shared" si="22"/>
        <v>0</v>
      </c>
      <c r="L100" s="96">
        <v>0</v>
      </c>
      <c r="M100" s="176"/>
      <c r="N100" s="179">
        <v>0</v>
      </c>
      <c r="O100" s="175">
        <f t="shared" si="23"/>
        <v>0</v>
      </c>
      <c r="P100" s="181">
        <f t="shared" si="23"/>
        <v>0</v>
      </c>
      <c r="Q100" s="58">
        <f t="shared" si="23"/>
        <v>0</v>
      </c>
    </row>
    <row r="101" spans="1:17" ht="15.6" customHeight="1" x14ac:dyDescent="0.25">
      <c r="A101" s="59" t="s">
        <v>88</v>
      </c>
      <c r="B101" s="76" t="s">
        <v>159</v>
      </c>
      <c r="C101" s="180"/>
      <c r="D101" s="181"/>
      <c r="E101" s="176">
        <f t="shared" si="20"/>
        <v>0</v>
      </c>
      <c r="F101" s="180"/>
      <c r="G101" s="181"/>
      <c r="H101" s="178">
        <f t="shared" si="21"/>
        <v>0</v>
      </c>
      <c r="I101" s="180"/>
      <c r="J101" s="181"/>
      <c r="K101" s="178">
        <f t="shared" si="22"/>
        <v>0</v>
      </c>
      <c r="L101" s="96">
        <v>0</v>
      </c>
      <c r="M101" s="176"/>
      <c r="N101" s="179">
        <v>0</v>
      </c>
      <c r="O101" s="175">
        <f t="shared" si="23"/>
        <v>0</v>
      </c>
      <c r="P101" s="181">
        <f t="shared" si="23"/>
        <v>0</v>
      </c>
      <c r="Q101" s="58">
        <f t="shared" si="23"/>
        <v>0</v>
      </c>
    </row>
    <row r="102" spans="1:17" s="1" customFormat="1" ht="19.899999999999999" customHeight="1" x14ac:dyDescent="0.25">
      <c r="A102" s="301" t="s">
        <v>89</v>
      </c>
      <c r="B102" s="302"/>
      <c r="C102" s="196"/>
      <c r="D102" s="197">
        <f>SUM(D100:D101)</f>
        <v>0</v>
      </c>
      <c r="E102" s="197">
        <f>SUM(E100:E101)</f>
        <v>0</v>
      </c>
      <c r="F102" s="196"/>
      <c r="G102" s="197"/>
      <c r="H102" s="198">
        <f>SUM(H100:H101)</f>
        <v>0</v>
      </c>
      <c r="I102" s="196"/>
      <c r="J102" s="197"/>
      <c r="K102" s="199"/>
      <c r="L102" s="198">
        <v>0</v>
      </c>
      <c r="M102" s="197"/>
      <c r="N102" s="200">
        <v>0</v>
      </c>
      <c r="O102" s="196">
        <f t="shared" ref="O102:O108" si="32">SUM(C102+F102+I102)</f>
        <v>0</v>
      </c>
      <c r="P102" s="197">
        <f>SUM(P100:P101)</f>
        <v>0</v>
      </c>
      <c r="Q102" s="197">
        <f>SUM(Q100:Q101)</f>
        <v>0</v>
      </c>
    </row>
    <row r="103" spans="1:17" s="35" customFormat="1" ht="15.6" customHeight="1" x14ac:dyDescent="0.25">
      <c r="A103" s="59" t="s">
        <v>90</v>
      </c>
      <c r="B103" s="76" t="s">
        <v>160</v>
      </c>
      <c r="C103" s="180"/>
      <c r="D103" s="181"/>
      <c r="E103" s="176">
        <f t="shared" si="20"/>
        <v>0</v>
      </c>
      <c r="F103" s="180"/>
      <c r="G103" s="181"/>
      <c r="H103" s="178">
        <f t="shared" si="21"/>
        <v>0</v>
      </c>
      <c r="I103" s="180"/>
      <c r="J103" s="181"/>
      <c r="K103" s="178">
        <f t="shared" si="22"/>
        <v>0</v>
      </c>
      <c r="L103" s="96">
        <v>0</v>
      </c>
      <c r="M103" s="176"/>
      <c r="N103" s="179">
        <v>0</v>
      </c>
      <c r="O103" s="175">
        <f t="shared" si="23"/>
        <v>0</v>
      </c>
      <c r="P103" s="181">
        <f t="shared" si="23"/>
        <v>0</v>
      </c>
      <c r="Q103" s="58">
        <f t="shared" si="23"/>
        <v>0</v>
      </c>
    </row>
    <row r="104" spans="1:17" ht="19.899999999999999" customHeight="1" x14ac:dyDescent="0.25">
      <c r="A104" s="301" t="s">
        <v>91</v>
      </c>
      <c r="B104" s="302"/>
      <c r="C104" s="196"/>
      <c r="D104" s="197">
        <f t="shared" ref="D104" si="33">SUM(D103)</f>
        <v>0</v>
      </c>
      <c r="E104" s="197">
        <f t="shared" ref="E104:H104" si="34">SUM(E103)</f>
        <v>0</v>
      </c>
      <c r="F104" s="196"/>
      <c r="G104" s="197"/>
      <c r="H104" s="198">
        <f t="shared" si="34"/>
        <v>0</v>
      </c>
      <c r="I104" s="196"/>
      <c r="J104" s="197"/>
      <c r="K104" s="199"/>
      <c r="L104" s="198">
        <v>0</v>
      </c>
      <c r="M104" s="197"/>
      <c r="N104" s="200">
        <v>0</v>
      </c>
      <c r="O104" s="196">
        <f t="shared" si="32"/>
        <v>0</v>
      </c>
      <c r="P104" s="197">
        <f>SUM(P103)</f>
        <v>0</v>
      </c>
      <c r="Q104" s="197">
        <f>SUM(Q103)</f>
        <v>0</v>
      </c>
    </row>
    <row r="105" spans="1:17" s="1" customFormat="1" ht="15.6" customHeight="1" x14ac:dyDescent="0.2">
      <c r="A105" s="89" t="s">
        <v>92</v>
      </c>
      <c r="B105" s="90" t="s">
        <v>161</v>
      </c>
      <c r="C105" s="180"/>
      <c r="D105" s="181"/>
      <c r="E105" s="176">
        <f t="shared" si="20"/>
        <v>0</v>
      </c>
      <c r="F105" s="180"/>
      <c r="G105" s="181"/>
      <c r="H105" s="178">
        <f t="shared" si="21"/>
        <v>0</v>
      </c>
      <c r="I105" s="180"/>
      <c r="J105" s="181"/>
      <c r="K105" s="178">
        <f t="shared" si="22"/>
        <v>0</v>
      </c>
      <c r="L105" s="96">
        <v>0</v>
      </c>
      <c r="M105" s="176"/>
      <c r="N105" s="179">
        <v>0</v>
      </c>
      <c r="O105" s="175">
        <f t="shared" si="23"/>
        <v>0</v>
      </c>
      <c r="P105" s="181">
        <f t="shared" si="23"/>
        <v>0</v>
      </c>
      <c r="Q105" s="58">
        <f t="shared" si="23"/>
        <v>0</v>
      </c>
    </row>
    <row r="106" spans="1:17" s="1" customFormat="1" ht="15.6" customHeight="1" x14ac:dyDescent="0.2">
      <c r="A106" s="89" t="s">
        <v>93</v>
      </c>
      <c r="B106" s="90" t="s">
        <v>179</v>
      </c>
      <c r="C106" s="180"/>
      <c r="D106" s="181"/>
      <c r="E106" s="176">
        <f t="shared" si="20"/>
        <v>0</v>
      </c>
      <c r="F106" s="180"/>
      <c r="G106" s="181"/>
      <c r="H106" s="178">
        <f t="shared" si="21"/>
        <v>0</v>
      </c>
      <c r="I106" s="180"/>
      <c r="J106" s="181"/>
      <c r="K106" s="178">
        <f t="shared" si="22"/>
        <v>0</v>
      </c>
      <c r="L106" s="96">
        <v>0</v>
      </c>
      <c r="M106" s="176"/>
      <c r="N106" s="179">
        <v>0</v>
      </c>
      <c r="O106" s="175">
        <f t="shared" si="23"/>
        <v>0</v>
      </c>
      <c r="P106" s="181">
        <f t="shared" si="23"/>
        <v>0</v>
      </c>
      <c r="Q106" s="58">
        <f t="shared" si="23"/>
        <v>0</v>
      </c>
    </row>
    <row r="107" spans="1:17" s="1" customFormat="1" ht="15.6" customHeight="1" x14ac:dyDescent="0.2">
      <c r="A107" s="59" t="s">
        <v>167</v>
      </c>
      <c r="B107" s="76" t="s">
        <v>173</v>
      </c>
      <c r="C107" s="180"/>
      <c r="D107" s="181"/>
      <c r="E107" s="176">
        <f t="shared" si="20"/>
        <v>0</v>
      </c>
      <c r="F107" s="180"/>
      <c r="G107" s="181"/>
      <c r="H107" s="178">
        <f t="shared" si="21"/>
        <v>0</v>
      </c>
      <c r="I107" s="180"/>
      <c r="J107" s="181"/>
      <c r="K107" s="178">
        <f t="shared" si="22"/>
        <v>0</v>
      </c>
      <c r="L107" s="96">
        <v>0</v>
      </c>
      <c r="M107" s="176"/>
      <c r="N107" s="179">
        <v>0</v>
      </c>
      <c r="O107" s="175">
        <f t="shared" si="23"/>
        <v>0</v>
      </c>
      <c r="P107" s="181">
        <f t="shared" si="23"/>
        <v>0</v>
      </c>
      <c r="Q107" s="58">
        <f t="shared" si="23"/>
        <v>0</v>
      </c>
    </row>
    <row r="108" spans="1:17" s="34" customFormat="1" ht="19.899999999999999" customHeight="1" thickBot="1" x14ac:dyDescent="0.3">
      <c r="A108" s="303" t="s">
        <v>94</v>
      </c>
      <c r="B108" s="304"/>
      <c r="C108" s="201"/>
      <c r="D108" s="202">
        <f t="shared" ref="D108:H108" si="35">SUM(D105:D107)</f>
        <v>0</v>
      </c>
      <c r="E108" s="202">
        <f t="shared" si="35"/>
        <v>0</v>
      </c>
      <c r="F108" s="203"/>
      <c r="G108" s="204"/>
      <c r="H108" s="205">
        <f t="shared" si="35"/>
        <v>0</v>
      </c>
      <c r="I108" s="203"/>
      <c r="J108" s="204"/>
      <c r="K108" s="206">
        <f>SUM(K105:K107)</f>
        <v>0</v>
      </c>
      <c r="L108" s="205">
        <v>0</v>
      </c>
      <c r="M108" s="206"/>
      <c r="N108" s="206">
        <f>SUM(N105:N107)</f>
        <v>0</v>
      </c>
      <c r="O108" s="203">
        <f t="shared" si="32"/>
        <v>0</v>
      </c>
      <c r="P108" s="204">
        <f>SUM(P105:P107)</f>
        <v>0</v>
      </c>
      <c r="Q108" s="204">
        <f>SUM(Q105:Q107)</f>
        <v>0</v>
      </c>
    </row>
    <row r="109" spans="1:17" s="34" customFormat="1" ht="19.899999999999999" customHeight="1" thickTop="1" thickBot="1" x14ac:dyDescent="0.3">
      <c r="A109" s="299" t="s">
        <v>95</v>
      </c>
      <c r="B109" s="300"/>
      <c r="C109" s="207"/>
      <c r="D109" s="208">
        <f t="shared" ref="D109" si="36">SUM(D77)+D80+D88+D97+D99+D102+D104+D108</f>
        <v>0</v>
      </c>
      <c r="E109" s="208">
        <f t="shared" ref="E109:N109" si="37">SUM(E77)+E80+E88+E97+E99+E102+E104+E108</f>
        <v>0</v>
      </c>
      <c r="F109" s="207"/>
      <c r="G109" s="208"/>
      <c r="H109" s="209">
        <f t="shared" si="37"/>
        <v>0</v>
      </c>
      <c r="I109" s="207"/>
      <c r="J109" s="210"/>
      <c r="K109" s="209">
        <f t="shared" si="37"/>
        <v>0</v>
      </c>
      <c r="L109" s="209">
        <v>0</v>
      </c>
      <c r="M109" s="209"/>
      <c r="N109" s="209">
        <f t="shared" si="37"/>
        <v>0</v>
      </c>
      <c r="O109" s="207">
        <f>SUM(O77)+O80+O88+O97+O99+O102+O104+O108</f>
        <v>0</v>
      </c>
      <c r="P109" s="208">
        <f>SUM(P77)+P80+P88+P97+P99+P102+P104+P108</f>
        <v>0</v>
      </c>
      <c r="Q109" s="208">
        <f>SUM(Q77)+Q80+Q88+Q97+Q99+Q102+Q104+Q108</f>
        <v>0</v>
      </c>
    </row>
    <row r="110" spans="1:17" ht="16.5" thickTop="1" x14ac:dyDescent="0.25"/>
  </sheetData>
  <mergeCells count="28">
    <mergeCell ref="A1:C1"/>
    <mergeCell ref="A5:O5"/>
    <mergeCell ref="A9:A10"/>
    <mergeCell ref="B9:B10"/>
    <mergeCell ref="C9:E9"/>
    <mergeCell ref="F9:H9"/>
    <mergeCell ref="I9:K9"/>
    <mergeCell ref="L9:N9"/>
    <mergeCell ref="O9:Q9"/>
    <mergeCell ref="A80:B80"/>
    <mergeCell ref="A24:B24"/>
    <mergeCell ref="A26:B26"/>
    <mergeCell ref="A42:B42"/>
    <mergeCell ref="A48:B48"/>
    <mergeCell ref="A55:B55"/>
    <mergeCell ref="A60:B60"/>
    <mergeCell ref="A64:B64"/>
    <mergeCell ref="A66:B66"/>
    <mergeCell ref="A69:B69"/>
    <mergeCell ref="A70:B70"/>
    <mergeCell ref="A77:B77"/>
    <mergeCell ref="A109:B109"/>
    <mergeCell ref="A88:B88"/>
    <mergeCell ref="A97:B97"/>
    <mergeCell ref="A99:B99"/>
    <mergeCell ref="A102:B102"/>
    <mergeCell ref="A104:B104"/>
    <mergeCell ref="A108:B10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9"/>
  <sheetViews>
    <sheetView topLeftCell="A4" workbookViewId="0">
      <selection activeCell="A4" sqref="A1:XFD1048576"/>
    </sheetView>
  </sheetViews>
  <sheetFormatPr defaultRowHeight="12.75" x14ac:dyDescent="0.2"/>
  <cols>
    <col min="1" max="1" width="7.7109375" style="44" customWidth="1"/>
    <col min="2" max="2" width="45.5703125" style="44" customWidth="1"/>
    <col min="3" max="5" width="12.28515625" style="45" customWidth="1"/>
    <col min="6" max="16384" width="9.140625" style="81"/>
  </cols>
  <sheetData>
    <row r="1" spans="1:5" ht="15.75" x14ac:dyDescent="0.25">
      <c r="A1" s="318" t="s">
        <v>388</v>
      </c>
      <c r="B1" s="318"/>
    </row>
    <row r="2" spans="1:5" ht="15.75" x14ac:dyDescent="0.25">
      <c r="A2" s="318" t="s">
        <v>174</v>
      </c>
      <c r="B2" s="318"/>
    </row>
    <row r="4" spans="1:5" ht="30.75" customHeight="1" x14ac:dyDescent="0.35">
      <c r="A4" s="324" t="s">
        <v>387</v>
      </c>
      <c r="B4" s="324"/>
      <c r="C4" s="324"/>
      <c r="D4" s="324"/>
      <c r="E4" s="324"/>
    </row>
    <row r="5" spans="1:5" x14ac:dyDescent="0.2">
      <c r="A5" s="81"/>
      <c r="B5" s="81"/>
      <c r="C5" s="81"/>
      <c r="D5" s="81"/>
      <c r="E5" s="81"/>
    </row>
    <row r="6" spans="1:5" ht="13.5" thickBot="1" x14ac:dyDescent="0.25"/>
    <row r="7" spans="1:5" ht="13.5" thickTop="1" x14ac:dyDescent="0.2">
      <c r="A7" s="311" t="s">
        <v>2</v>
      </c>
      <c r="B7" s="325" t="s">
        <v>3</v>
      </c>
      <c r="C7" s="320" t="s">
        <v>203</v>
      </c>
      <c r="D7" s="320" t="s">
        <v>204</v>
      </c>
      <c r="E7" s="320" t="s">
        <v>182</v>
      </c>
    </row>
    <row r="8" spans="1:5" ht="13.5" thickBot="1" x14ac:dyDescent="0.25">
      <c r="A8" s="312"/>
      <c r="B8" s="326"/>
      <c r="C8" s="321"/>
      <c r="D8" s="321"/>
      <c r="E8" s="321"/>
    </row>
    <row r="9" spans="1:5" s="85" customFormat="1" ht="14.25" thickTop="1" x14ac:dyDescent="0.25">
      <c r="A9" s="82" t="s">
        <v>5</v>
      </c>
      <c r="B9" s="83" t="s">
        <v>96</v>
      </c>
      <c r="C9" s="84"/>
      <c r="D9" s="84"/>
      <c r="E9" s="84">
        <f>SUM(E10:E17)</f>
        <v>12063024</v>
      </c>
    </row>
    <row r="10" spans="1:5" x14ac:dyDescent="0.2">
      <c r="A10" s="57"/>
      <c r="B10" s="75" t="s">
        <v>197</v>
      </c>
      <c r="C10" s="54">
        <v>37538</v>
      </c>
      <c r="D10" s="54">
        <v>2531100</v>
      </c>
      <c r="E10" s="54">
        <f t="shared" ref="E10:E17" si="0">SUM(C10:D10)</f>
        <v>2568638</v>
      </c>
    </row>
    <row r="11" spans="1:5" x14ac:dyDescent="0.2">
      <c r="A11" s="57"/>
      <c r="B11" s="75" t="s">
        <v>198</v>
      </c>
      <c r="C11" s="54">
        <v>214500</v>
      </c>
      <c r="D11" s="54">
        <v>2531100</v>
      </c>
      <c r="E11" s="54">
        <f t="shared" si="0"/>
        <v>2745600</v>
      </c>
    </row>
    <row r="12" spans="1:5" x14ac:dyDescent="0.2">
      <c r="A12" s="57"/>
      <c r="B12" s="75" t="s">
        <v>349</v>
      </c>
      <c r="C12" s="54">
        <v>202000</v>
      </c>
      <c r="D12" s="54">
        <v>2393600</v>
      </c>
      <c r="E12" s="54">
        <f t="shared" si="0"/>
        <v>2595600</v>
      </c>
    </row>
    <row r="13" spans="1:5" x14ac:dyDescent="0.2">
      <c r="A13" s="57"/>
      <c r="B13" s="75" t="s">
        <v>199</v>
      </c>
      <c r="C13" s="54">
        <v>252350</v>
      </c>
      <c r="D13" s="54"/>
      <c r="E13" s="54">
        <f t="shared" si="0"/>
        <v>252350</v>
      </c>
    </row>
    <row r="14" spans="1:5" x14ac:dyDescent="0.2">
      <c r="A14" s="57"/>
      <c r="B14" s="75" t="s">
        <v>200</v>
      </c>
      <c r="C14" s="54">
        <v>292244</v>
      </c>
      <c r="D14" s="54"/>
      <c r="E14" s="54">
        <f t="shared" si="0"/>
        <v>292244</v>
      </c>
    </row>
    <row r="15" spans="1:5" x14ac:dyDescent="0.2">
      <c r="A15" s="57"/>
      <c r="B15" s="75" t="s">
        <v>201</v>
      </c>
      <c r="C15" s="54">
        <v>234500</v>
      </c>
      <c r="D15" s="54">
        <v>2751100</v>
      </c>
      <c r="E15" s="54">
        <f t="shared" si="0"/>
        <v>2985600</v>
      </c>
    </row>
    <row r="16" spans="1:5" x14ac:dyDescent="0.2">
      <c r="A16" s="57"/>
      <c r="B16" s="75" t="s">
        <v>348</v>
      </c>
      <c r="C16" s="54">
        <v>231100</v>
      </c>
      <c r="D16" s="54"/>
      <c r="E16" s="54">
        <f t="shared" si="0"/>
        <v>231100</v>
      </c>
    </row>
    <row r="17" spans="1:5" x14ac:dyDescent="0.2">
      <c r="A17" s="57"/>
      <c r="B17" s="75" t="s">
        <v>202</v>
      </c>
      <c r="C17" s="54">
        <v>391892</v>
      </c>
      <c r="D17" s="54"/>
      <c r="E17" s="54">
        <f t="shared" si="0"/>
        <v>391892</v>
      </c>
    </row>
    <row r="18" spans="1:5" s="85" customFormat="1" ht="13.5" x14ac:dyDescent="0.25">
      <c r="A18" s="82" t="s">
        <v>164</v>
      </c>
      <c r="B18" s="83" t="s">
        <v>165</v>
      </c>
      <c r="C18" s="84"/>
      <c r="D18" s="84"/>
      <c r="E18" s="84">
        <f t="shared" ref="E18:E89" si="1">SUM(C18:D18)</f>
        <v>0</v>
      </c>
    </row>
    <row r="19" spans="1:5" s="85" customFormat="1" ht="13.5" x14ac:dyDescent="0.25">
      <c r="A19" s="82" t="s">
        <v>175</v>
      </c>
      <c r="B19" s="83" t="s">
        <v>176</v>
      </c>
      <c r="C19" s="84"/>
      <c r="D19" s="84"/>
      <c r="E19" s="84">
        <f t="shared" si="1"/>
        <v>0</v>
      </c>
    </row>
    <row r="20" spans="1:5" s="85" customFormat="1" ht="13.5" x14ac:dyDescent="0.25">
      <c r="A20" s="82" t="s">
        <v>177</v>
      </c>
      <c r="B20" s="83" t="s">
        <v>178</v>
      </c>
      <c r="C20" s="84"/>
      <c r="D20" s="84"/>
      <c r="E20" s="84">
        <f t="shared" si="1"/>
        <v>0</v>
      </c>
    </row>
    <row r="21" spans="1:5" s="85" customFormat="1" ht="13.5" x14ac:dyDescent="0.25">
      <c r="A21" s="86" t="s">
        <v>6</v>
      </c>
      <c r="B21" s="87" t="s">
        <v>97</v>
      </c>
      <c r="C21" s="88"/>
      <c r="D21" s="88"/>
      <c r="E21" s="84">
        <f t="shared" si="1"/>
        <v>0</v>
      </c>
    </row>
    <row r="22" spans="1:5" s="85" customFormat="1" ht="13.5" x14ac:dyDescent="0.25">
      <c r="A22" s="86" t="s">
        <v>7</v>
      </c>
      <c r="B22" s="87" t="s">
        <v>98</v>
      </c>
      <c r="C22" s="88"/>
      <c r="D22" s="88"/>
      <c r="E22" s="84">
        <f>SUM(E23:E23)</f>
        <v>1156488</v>
      </c>
    </row>
    <row r="23" spans="1:5" x14ac:dyDescent="0.2">
      <c r="A23" s="59"/>
      <c r="B23" s="76" t="s">
        <v>350</v>
      </c>
      <c r="C23" s="58"/>
      <c r="D23" s="58">
        <v>1156488</v>
      </c>
      <c r="E23" s="54">
        <f t="shared" si="1"/>
        <v>1156488</v>
      </c>
    </row>
    <row r="24" spans="1:5" s="85" customFormat="1" ht="13.5" x14ac:dyDescent="0.25">
      <c r="A24" s="86" t="s">
        <v>166</v>
      </c>
      <c r="B24" s="87" t="s">
        <v>172</v>
      </c>
      <c r="C24" s="88"/>
      <c r="D24" s="88"/>
      <c r="E24" s="84">
        <f>SUM(E25:E26)</f>
        <v>210000</v>
      </c>
    </row>
    <row r="25" spans="1:5" x14ac:dyDescent="0.2">
      <c r="A25" s="59"/>
      <c r="B25" s="76" t="s">
        <v>389</v>
      </c>
      <c r="C25" s="58"/>
      <c r="D25" s="58">
        <v>160000</v>
      </c>
      <c r="E25" s="54">
        <f t="shared" si="1"/>
        <v>160000</v>
      </c>
    </row>
    <row r="26" spans="1:5" x14ac:dyDescent="0.2">
      <c r="A26" s="59"/>
      <c r="B26" s="76" t="s">
        <v>348</v>
      </c>
      <c r="C26" s="58"/>
      <c r="D26" s="58">
        <v>50000</v>
      </c>
      <c r="E26" s="54">
        <f t="shared" si="1"/>
        <v>50000</v>
      </c>
    </row>
    <row r="27" spans="1:5" s="85" customFormat="1" ht="13.5" x14ac:dyDescent="0.25">
      <c r="A27" s="86" t="s">
        <v>9</v>
      </c>
      <c r="B27" s="87" t="s">
        <v>205</v>
      </c>
      <c r="C27" s="88"/>
      <c r="D27" s="88"/>
      <c r="E27" s="84">
        <f t="shared" si="1"/>
        <v>0</v>
      </c>
    </row>
    <row r="28" spans="1:5" s="85" customFormat="1" ht="13.5" x14ac:dyDescent="0.25">
      <c r="A28" s="86" t="s">
        <v>10</v>
      </c>
      <c r="B28" s="87" t="s">
        <v>101</v>
      </c>
      <c r="C28" s="88"/>
      <c r="D28" s="88"/>
      <c r="E28" s="84">
        <f t="shared" si="1"/>
        <v>0</v>
      </c>
    </row>
    <row r="29" spans="1:5" s="85" customFormat="1" ht="13.5" x14ac:dyDescent="0.25">
      <c r="A29" s="86" t="s">
        <v>11</v>
      </c>
      <c r="B29" s="87" t="s">
        <v>102</v>
      </c>
      <c r="C29" s="88"/>
      <c r="D29" s="88"/>
      <c r="E29" s="84">
        <f t="shared" si="1"/>
        <v>0</v>
      </c>
    </row>
    <row r="30" spans="1:5" s="85" customFormat="1" ht="13.5" x14ac:dyDescent="0.25">
      <c r="A30" s="86" t="s">
        <v>12</v>
      </c>
      <c r="B30" s="87" t="s">
        <v>103</v>
      </c>
      <c r="C30" s="88"/>
      <c r="D30" s="88"/>
      <c r="E30" s="84">
        <f t="shared" si="1"/>
        <v>0</v>
      </c>
    </row>
    <row r="31" spans="1:5" s="85" customFormat="1" ht="13.5" x14ac:dyDescent="0.25">
      <c r="A31" s="86" t="s">
        <v>13</v>
      </c>
      <c r="B31" s="87" t="s">
        <v>391</v>
      </c>
      <c r="C31" s="88">
        <v>50000</v>
      </c>
      <c r="D31" s="88">
        <f>SUM(D32:D33)</f>
        <v>1031800</v>
      </c>
      <c r="E31" s="84">
        <f t="shared" si="1"/>
        <v>1081800</v>
      </c>
    </row>
    <row r="32" spans="1:5" x14ac:dyDescent="0.2">
      <c r="A32" s="59"/>
      <c r="B32" s="76" t="s">
        <v>412</v>
      </c>
      <c r="C32" s="58">
        <v>50000</v>
      </c>
      <c r="D32" s="58">
        <v>400000</v>
      </c>
      <c r="E32" s="54"/>
    </row>
    <row r="33" spans="1:5" x14ac:dyDescent="0.2">
      <c r="A33" s="59"/>
      <c r="B33" s="76" t="s">
        <v>413</v>
      </c>
      <c r="C33" s="58"/>
      <c r="D33" s="58">
        <v>631800</v>
      </c>
      <c r="E33" s="54"/>
    </row>
    <row r="34" spans="1:5" ht="13.5" x14ac:dyDescent="0.2">
      <c r="A34" s="305" t="s">
        <v>14</v>
      </c>
      <c r="B34" s="306"/>
      <c r="C34" s="61">
        <f>SUM(C9:C31)</f>
        <v>1906124</v>
      </c>
      <c r="D34" s="61">
        <f>SUM(D9:D31)</f>
        <v>12605188</v>
      </c>
      <c r="E34" s="61">
        <f>SUM(E9)+SUM(E18:E22)+E24+SUM(E27:E31)</f>
        <v>14511312</v>
      </c>
    </row>
    <row r="35" spans="1:5" ht="13.5" x14ac:dyDescent="0.25">
      <c r="A35" s="67" t="s">
        <v>105</v>
      </c>
      <c r="B35" s="77" t="s">
        <v>106</v>
      </c>
      <c r="C35" s="62"/>
      <c r="D35" s="62"/>
      <c r="E35" s="84">
        <f>SUM(E36:E38)</f>
        <v>367853</v>
      </c>
    </row>
    <row r="36" spans="1:5" x14ac:dyDescent="0.2">
      <c r="A36" s="67"/>
      <c r="B36" s="77" t="s">
        <v>218</v>
      </c>
      <c r="C36" s="62">
        <v>332698</v>
      </c>
      <c r="D36" s="62"/>
      <c r="E36" s="54">
        <f t="shared" si="1"/>
        <v>332698</v>
      </c>
    </row>
    <row r="37" spans="1:5" x14ac:dyDescent="0.2">
      <c r="A37" s="67"/>
      <c r="B37" s="77" t="s">
        <v>390</v>
      </c>
      <c r="C37" s="62">
        <v>35155</v>
      </c>
      <c r="D37" s="62"/>
      <c r="E37" s="54">
        <f t="shared" si="1"/>
        <v>35155</v>
      </c>
    </row>
    <row r="38" spans="1:5" x14ac:dyDescent="0.2">
      <c r="A38" s="67"/>
      <c r="B38" s="77" t="s">
        <v>220</v>
      </c>
      <c r="C38" s="62"/>
      <c r="D38" s="62"/>
      <c r="E38" s="54">
        <f t="shared" si="1"/>
        <v>0</v>
      </c>
    </row>
    <row r="39" spans="1:5" ht="13.5" x14ac:dyDescent="0.2">
      <c r="A39" s="305" t="s">
        <v>15</v>
      </c>
      <c r="B39" s="306"/>
      <c r="C39" s="61">
        <f>SUM(C36:C38)</f>
        <v>367853</v>
      </c>
      <c r="D39" s="61">
        <f>SUM(D36:D38)</f>
        <v>0</v>
      </c>
      <c r="E39" s="61">
        <f>SUM(E36:E38)</f>
        <v>367853</v>
      </c>
    </row>
    <row r="40" spans="1:5" s="85" customFormat="1" ht="13.5" x14ac:dyDescent="0.25">
      <c r="A40" s="86" t="s">
        <v>16</v>
      </c>
      <c r="B40" s="87" t="s">
        <v>107</v>
      </c>
      <c r="C40" s="88"/>
      <c r="D40" s="88">
        <f>SUM(D41:D42)</f>
        <v>110000</v>
      </c>
      <c r="E40" s="84">
        <f t="shared" si="1"/>
        <v>110000</v>
      </c>
    </row>
    <row r="41" spans="1:5" x14ac:dyDescent="0.2">
      <c r="A41" s="59"/>
      <c r="B41" s="76" t="s">
        <v>414</v>
      </c>
      <c r="C41" s="58"/>
      <c r="D41" s="58">
        <v>60000</v>
      </c>
      <c r="E41" s="54"/>
    </row>
    <row r="42" spans="1:5" x14ac:dyDescent="0.2">
      <c r="A42" s="59"/>
      <c r="B42" s="76" t="s">
        <v>415</v>
      </c>
      <c r="C42" s="58"/>
      <c r="D42" s="58">
        <v>50000</v>
      </c>
      <c r="E42" s="54"/>
    </row>
    <row r="43" spans="1:5" s="85" customFormat="1" ht="13.5" x14ac:dyDescent="0.25">
      <c r="A43" s="86" t="s">
        <v>17</v>
      </c>
      <c r="B43" s="87" t="s">
        <v>108</v>
      </c>
      <c r="C43" s="88"/>
      <c r="D43" s="88">
        <f>SUM(D44:D49)</f>
        <v>950000</v>
      </c>
      <c r="E43" s="84">
        <f t="shared" si="1"/>
        <v>950000</v>
      </c>
    </row>
    <row r="44" spans="1:5" x14ac:dyDescent="0.2">
      <c r="A44" s="59"/>
      <c r="B44" s="76" t="s">
        <v>416</v>
      </c>
      <c r="C44" s="58"/>
      <c r="D44" s="58">
        <v>150000</v>
      </c>
      <c r="E44" s="54"/>
    </row>
    <row r="45" spans="1:5" x14ac:dyDescent="0.2">
      <c r="A45" s="59"/>
      <c r="B45" s="76" t="s">
        <v>417</v>
      </c>
      <c r="C45" s="58"/>
      <c r="D45" s="58">
        <v>150000</v>
      </c>
      <c r="E45" s="54"/>
    </row>
    <row r="46" spans="1:5" x14ac:dyDescent="0.2">
      <c r="A46" s="59"/>
      <c r="B46" s="76" t="s">
        <v>207</v>
      </c>
      <c r="C46" s="58"/>
      <c r="D46" s="58">
        <v>300000</v>
      </c>
      <c r="E46" s="54">
        <f t="shared" si="1"/>
        <v>300000</v>
      </c>
    </row>
    <row r="47" spans="1:5" x14ac:dyDescent="0.2">
      <c r="A47" s="59"/>
      <c r="B47" s="76" t="s">
        <v>208</v>
      </c>
      <c r="C47" s="58"/>
      <c r="D47" s="58">
        <v>100000</v>
      </c>
      <c r="E47" s="54">
        <f t="shared" si="1"/>
        <v>100000</v>
      </c>
    </row>
    <row r="48" spans="1:5" x14ac:dyDescent="0.2">
      <c r="A48" s="59"/>
      <c r="B48" s="76" t="s">
        <v>221</v>
      </c>
      <c r="C48" s="58"/>
      <c r="D48" s="58">
        <v>200000</v>
      </c>
      <c r="E48" s="54">
        <f t="shared" si="1"/>
        <v>200000</v>
      </c>
    </row>
    <row r="49" spans="1:5" x14ac:dyDescent="0.2">
      <c r="A49" s="59"/>
      <c r="B49" s="76" t="s">
        <v>209</v>
      </c>
      <c r="C49" s="58"/>
      <c r="D49" s="58">
        <v>50000</v>
      </c>
      <c r="E49" s="54">
        <f t="shared" si="1"/>
        <v>50000</v>
      </c>
    </row>
    <row r="50" spans="1:5" s="85" customFormat="1" ht="13.5" x14ac:dyDescent="0.25">
      <c r="A50" s="86" t="s">
        <v>18</v>
      </c>
      <c r="B50" s="87" t="s">
        <v>109</v>
      </c>
      <c r="C50" s="88"/>
      <c r="D50" s="88">
        <f>SUM(D51)</f>
        <v>144000</v>
      </c>
      <c r="E50" s="84">
        <f t="shared" si="1"/>
        <v>144000</v>
      </c>
    </row>
    <row r="51" spans="1:5" x14ac:dyDescent="0.2">
      <c r="A51" s="59"/>
      <c r="B51" s="76" t="s">
        <v>210</v>
      </c>
      <c r="C51" s="58"/>
      <c r="D51" s="58">
        <v>144000</v>
      </c>
      <c r="E51" s="54">
        <f t="shared" si="1"/>
        <v>144000</v>
      </c>
    </row>
    <row r="52" spans="1:5" s="85" customFormat="1" ht="13.5" x14ac:dyDescent="0.25">
      <c r="A52" s="86" t="s">
        <v>19</v>
      </c>
      <c r="B52" s="87" t="s">
        <v>241</v>
      </c>
      <c r="C52" s="88"/>
      <c r="D52" s="88">
        <v>6000</v>
      </c>
      <c r="E52" s="84">
        <f t="shared" si="1"/>
        <v>6000</v>
      </c>
    </row>
    <row r="53" spans="1:5" s="85" customFormat="1" ht="13.5" x14ac:dyDescent="0.25">
      <c r="A53" s="86" t="s">
        <v>20</v>
      </c>
      <c r="B53" s="87" t="s">
        <v>111</v>
      </c>
      <c r="C53" s="88"/>
      <c r="D53" s="88">
        <f>SUM(D54:D56)</f>
        <v>1600000</v>
      </c>
      <c r="E53" s="84">
        <f t="shared" si="1"/>
        <v>1600000</v>
      </c>
    </row>
    <row r="54" spans="1:5" x14ac:dyDescent="0.2">
      <c r="A54" s="59"/>
      <c r="B54" s="76" t="s">
        <v>212</v>
      </c>
      <c r="C54" s="58"/>
      <c r="D54" s="58">
        <v>150000</v>
      </c>
      <c r="E54" s="54">
        <f>SUM(C54:D54)</f>
        <v>150000</v>
      </c>
    </row>
    <row r="55" spans="1:5" x14ac:dyDescent="0.2">
      <c r="A55" s="59"/>
      <c r="B55" s="76" t="s">
        <v>211</v>
      </c>
      <c r="C55" s="58"/>
      <c r="D55" s="58">
        <v>1200000</v>
      </c>
      <c r="E55" s="54">
        <f>SUM(C55:D55)</f>
        <v>1200000</v>
      </c>
    </row>
    <row r="56" spans="1:5" x14ac:dyDescent="0.2">
      <c r="A56" s="59"/>
      <c r="B56" s="76" t="s">
        <v>213</v>
      </c>
      <c r="C56" s="58"/>
      <c r="D56" s="58">
        <v>250000</v>
      </c>
      <c r="E56" s="54">
        <f>SUM(C56:D56)</f>
        <v>250000</v>
      </c>
    </row>
    <row r="57" spans="1:5" s="85" customFormat="1" ht="13.5" x14ac:dyDescent="0.25">
      <c r="A57" s="86" t="s">
        <v>21</v>
      </c>
      <c r="B57" s="87" t="s">
        <v>112</v>
      </c>
      <c r="C57" s="88"/>
      <c r="D57" s="88">
        <v>4650000</v>
      </c>
      <c r="E57" s="84">
        <f t="shared" si="1"/>
        <v>4650000</v>
      </c>
    </row>
    <row r="58" spans="1:5" s="85" customFormat="1" ht="13.5" x14ac:dyDescent="0.25">
      <c r="A58" s="86" t="s">
        <v>22</v>
      </c>
      <c r="B58" s="87" t="s">
        <v>113</v>
      </c>
      <c r="C58" s="88"/>
      <c r="D58" s="88">
        <v>0</v>
      </c>
      <c r="E58" s="84">
        <f t="shared" si="1"/>
        <v>0</v>
      </c>
    </row>
    <row r="59" spans="1:5" s="85" customFormat="1" ht="13.5" x14ac:dyDescent="0.25">
      <c r="A59" s="86" t="s">
        <v>23</v>
      </c>
      <c r="B59" s="87" t="s">
        <v>114</v>
      </c>
      <c r="C59" s="88"/>
      <c r="D59" s="88">
        <v>100000</v>
      </c>
      <c r="E59" s="84">
        <f t="shared" si="1"/>
        <v>100000</v>
      </c>
    </row>
    <row r="60" spans="1:5" s="85" customFormat="1" ht="13.5" x14ac:dyDescent="0.25">
      <c r="A60" s="86" t="s">
        <v>24</v>
      </c>
      <c r="B60" s="87" t="s">
        <v>115</v>
      </c>
      <c r="C60" s="88"/>
      <c r="D60" s="88">
        <v>0</v>
      </c>
      <c r="E60" s="84">
        <f t="shared" si="1"/>
        <v>0</v>
      </c>
    </row>
    <row r="61" spans="1:5" s="85" customFormat="1" ht="13.5" x14ac:dyDescent="0.25">
      <c r="A61" s="86" t="s">
        <v>25</v>
      </c>
      <c r="B61" s="87" t="s">
        <v>116</v>
      </c>
      <c r="C61" s="88"/>
      <c r="D61" s="88">
        <f>SUM(D62:D67)</f>
        <v>500000</v>
      </c>
      <c r="E61" s="84">
        <f t="shared" si="1"/>
        <v>500000</v>
      </c>
    </row>
    <row r="62" spans="1:5" x14ac:dyDescent="0.2">
      <c r="A62" s="59"/>
      <c r="B62" s="76" t="s">
        <v>214</v>
      </c>
      <c r="C62" s="58"/>
      <c r="D62" s="58">
        <v>60000</v>
      </c>
      <c r="E62" s="54">
        <f t="shared" si="1"/>
        <v>60000</v>
      </c>
    </row>
    <row r="63" spans="1:5" x14ac:dyDescent="0.2">
      <c r="A63" s="59"/>
      <c r="B63" s="76" t="s">
        <v>215</v>
      </c>
      <c r="C63" s="58"/>
      <c r="D63" s="58">
        <v>40000</v>
      </c>
      <c r="E63" s="54">
        <f t="shared" si="1"/>
        <v>40000</v>
      </c>
    </row>
    <row r="64" spans="1:5" x14ac:dyDescent="0.2">
      <c r="A64" s="59"/>
      <c r="B64" s="76" t="s">
        <v>216</v>
      </c>
      <c r="C64" s="58"/>
      <c r="D64" s="58">
        <v>45000</v>
      </c>
      <c r="E64" s="54">
        <f t="shared" si="1"/>
        <v>45000</v>
      </c>
    </row>
    <row r="65" spans="1:5" x14ac:dyDescent="0.2">
      <c r="A65" s="59"/>
      <c r="B65" s="76" t="s">
        <v>217</v>
      </c>
      <c r="C65" s="58"/>
      <c r="D65" s="58">
        <v>160000</v>
      </c>
      <c r="E65" s="54">
        <f t="shared" si="1"/>
        <v>160000</v>
      </c>
    </row>
    <row r="66" spans="1:5" x14ac:dyDescent="0.2">
      <c r="A66" s="59"/>
      <c r="B66" s="76" t="s">
        <v>222</v>
      </c>
      <c r="C66" s="58"/>
      <c r="D66" s="58">
        <v>70000</v>
      </c>
      <c r="E66" s="54">
        <f t="shared" si="1"/>
        <v>70000</v>
      </c>
    </row>
    <row r="67" spans="1:5" x14ac:dyDescent="0.2">
      <c r="A67" s="59"/>
      <c r="B67" s="76" t="s">
        <v>116</v>
      </c>
      <c r="C67" s="58"/>
      <c r="D67" s="58">
        <v>125000</v>
      </c>
      <c r="E67" s="54">
        <f t="shared" si="1"/>
        <v>125000</v>
      </c>
    </row>
    <row r="68" spans="1:5" s="85" customFormat="1" ht="13.5" x14ac:dyDescent="0.25">
      <c r="A68" s="86" t="s">
        <v>26</v>
      </c>
      <c r="B68" s="87" t="s">
        <v>117</v>
      </c>
      <c r="C68" s="88"/>
      <c r="D68" s="88">
        <v>150000</v>
      </c>
      <c r="E68" s="84">
        <f t="shared" si="1"/>
        <v>150000</v>
      </c>
    </row>
    <row r="69" spans="1:5" s="85" customFormat="1" ht="13.5" x14ac:dyDescent="0.25">
      <c r="A69" s="86" t="s">
        <v>27</v>
      </c>
      <c r="B69" s="87" t="s">
        <v>118</v>
      </c>
      <c r="C69" s="88"/>
      <c r="D69" s="88">
        <v>2042520</v>
      </c>
      <c r="E69" s="84">
        <f t="shared" si="1"/>
        <v>2042520</v>
      </c>
    </row>
    <row r="70" spans="1:5" ht="13.5" x14ac:dyDescent="0.25">
      <c r="A70" s="59" t="s">
        <v>168</v>
      </c>
      <c r="B70" s="76" t="s">
        <v>169</v>
      </c>
      <c r="C70" s="58"/>
      <c r="D70" s="58"/>
      <c r="E70" s="84">
        <f t="shared" si="1"/>
        <v>0</v>
      </c>
    </row>
    <row r="71" spans="1:5" ht="13.5" x14ac:dyDescent="0.25">
      <c r="A71" s="59" t="s">
        <v>28</v>
      </c>
      <c r="B71" s="76" t="s">
        <v>119</v>
      </c>
      <c r="C71" s="58"/>
      <c r="D71" s="58"/>
      <c r="E71" s="84">
        <f t="shared" si="1"/>
        <v>0</v>
      </c>
    </row>
    <row r="72" spans="1:5" ht="13.5" x14ac:dyDescent="0.25">
      <c r="A72" s="59" t="s">
        <v>29</v>
      </c>
      <c r="B72" s="76" t="s">
        <v>120</v>
      </c>
      <c r="C72" s="58"/>
      <c r="D72" s="58">
        <v>10000</v>
      </c>
      <c r="E72" s="84">
        <f t="shared" si="1"/>
        <v>10000</v>
      </c>
    </row>
    <row r="73" spans="1:5" ht="13.5" x14ac:dyDescent="0.2">
      <c r="A73" s="305" t="s">
        <v>30</v>
      </c>
      <c r="B73" s="306"/>
      <c r="C73" s="61">
        <f>SUM(C40:C72)</f>
        <v>0</v>
      </c>
      <c r="D73" s="61">
        <f>SUM(D40:D43)+D50+D52+D53+D57+D61+D68+D69+D72</f>
        <v>10272520</v>
      </c>
      <c r="E73" s="61">
        <f>SUM(E40:E43)+E50+E52+E53+E57+E61+E68+E69+E72</f>
        <v>10162520</v>
      </c>
    </row>
    <row r="74" spans="1:5" ht="13.5" x14ac:dyDescent="0.25">
      <c r="A74" s="59" t="s">
        <v>31</v>
      </c>
      <c r="B74" s="76" t="s">
        <v>121</v>
      </c>
      <c r="C74" s="58"/>
      <c r="D74" s="58"/>
      <c r="E74" s="84">
        <f t="shared" si="1"/>
        <v>0</v>
      </c>
    </row>
    <row r="75" spans="1:5" ht="13.5" x14ac:dyDescent="0.25">
      <c r="A75" s="59" t="s">
        <v>32</v>
      </c>
      <c r="B75" s="76" t="s">
        <v>122</v>
      </c>
      <c r="C75" s="58"/>
      <c r="D75" s="58"/>
      <c r="E75" s="84">
        <f t="shared" si="1"/>
        <v>0</v>
      </c>
    </row>
    <row r="76" spans="1:5" ht="13.5" x14ac:dyDescent="0.25">
      <c r="A76" s="59" t="s">
        <v>33</v>
      </c>
      <c r="B76" s="76" t="s">
        <v>123</v>
      </c>
      <c r="C76" s="58"/>
      <c r="D76" s="58"/>
      <c r="E76" s="84">
        <f t="shared" si="1"/>
        <v>0</v>
      </c>
    </row>
    <row r="77" spans="1:5" ht="13.5" x14ac:dyDescent="0.25">
      <c r="A77" s="59" t="s">
        <v>34</v>
      </c>
      <c r="B77" s="76" t="s">
        <v>124</v>
      </c>
      <c r="C77" s="58"/>
      <c r="D77" s="58"/>
      <c r="E77" s="84">
        <f t="shared" si="1"/>
        <v>0</v>
      </c>
    </row>
    <row r="78" spans="1:5" ht="13.5" x14ac:dyDescent="0.25">
      <c r="A78" s="59" t="s">
        <v>35</v>
      </c>
      <c r="B78" s="76" t="s">
        <v>125</v>
      </c>
      <c r="C78" s="58"/>
      <c r="D78" s="58"/>
      <c r="E78" s="84">
        <f t="shared" si="1"/>
        <v>0</v>
      </c>
    </row>
    <row r="79" spans="1:5" ht="13.5" x14ac:dyDescent="0.2">
      <c r="A79" s="305" t="s">
        <v>36</v>
      </c>
      <c r="B79" s="306"/>
      <c r="C79" s="61">
        <f>SUM(C74:C78)</f>
        <v>0</v>
      </c>
      <c r="D79" s="61"/>
      <c r="E79" s="61">
        <f t="shared" si="1"/>
        <v>0</v>
      </c>
    </row>
    <row r="80" spans="1:5" ht="13.5" x14ac:dyDescent="0.25">
      <c r="A80" s="59" t="s">
        <v>37</v>
      </c>
      <c r="B80" s="76" t="s">
        <v>126</v>
      </c>
      <c r="C80" s="58"/>
      <c r="D80" s="58"/>
      <c r="E80" s="84">
        <f t="shared" si="1"/>
        <v>0</v>
      </c>
    </row>
    <row r="81" spans="1:5" ht="13.5" x14ac:dyDescent="0.25">
      <c r="A81" s="59" t="s">
        <v>38</v>
      </c>
      <c r="B81" s="76" t="s">
        <v>127</v>
      </c>
      <c r="C81" s="58"/>
      <c r="D81" s="58"/>
      <c r="E81" s="84">
        <f t="shared" si="1"/>
        <v>0</v>
      </c>
    </row>
    <row r="82" spans="1:5" ht="13.5" x14ac:dyDescent="0.25">
      <c r="A82" s="59" t="s">
        <v>39</v>
      </c>
      <c r="B82" s="76" t="s">
        <v>128</v>
      </c>
      <c r="C82" s="58"/>
      <c r="D82" s="58"/>
      <c r="E82" s="84">
        <f t="shared" si="1"/>
        <v>0</v>
      </c>
    </row>
    <row r="83" spans="1:5" ht="13.5" x14ac:dyDescent="0.25">
      <c r="A83" s="59" t="s">
        <v>40</v>
      </c>
      <c r="B83" s="76" t="s">
        <v>128</v>
      </c>
      <c r="C83" s="58"/>
      <c r="D83" s="58"/>
      <c r="E83" s="84">
        <f t="shared" si="1"/>
        <v>0</v>
      </c>
    </row>
    <row r="84" spans="1:5" ht="13.5" x14ac:dyDescent="0.25">
      <c r="A84" s="59" t="s">
        <v>41</v>
      </c>
      <c r="B84" s="76" t="s">
        <v>129</v>
      </c>
      <c r="C84" s="58"/>
      <c r="D84" s="58"/>
      <c r="E84" s="84">
        <f t="shared" si="1"/>
        <v>0</v>
      </c>
    </row>
    <row r="85" spans="1:5" ht="13.5" x14ac:dyDescent="0.2">
      <c r="A85" s="305" t="s">
        <v>42</v>
      </c>
      <c r="B85" s="306"/>
      <c r="C85" s="61">
        <f>SUM(C80:C84)</f>
        <v>0</v>
      </c>
      <c r="D85" s="61"/>
      <c r="E85" s="61">
        <f t="shared" si="1"/>
        <v>0</v>
      </c>
    </row>
    <row r="86" spans="1:5" ht="13.5" x14ac:dyDescent="0.25">
      <c r="A86" s="59" t="s">
        <v>183</v>
      </c>
      <c r="B86" s="76" t="s">
        <v>184</v>
      </c>
      <c r="C86" s="58"/>
      <c r="D86" s="58"/>
      <c r="E86" s="84">
        <f t="shared" si="1"/>
        <v>0</v>
      </c>
    </row>
    <row r="87" spans="1:5" ht="13.5" x14ac:dyDescent="0.25">
      <c r="A87" s="59" t="s">
        <v>43</v>
      </c>
      <c r="B87" s="76" t="s">
        <v>130</v>
      </c>
      <c r="C87" s="58"/>
      <c r="D87" s="58"/>
      <c r="E87" s="84">
        <f t="shared" si="1"/>
        <v>0</v>
      </c>
    </row>
    <row r="88" spans="1:5" s="85" customFormat="1" ht="13.5" x14ac:dyDescent="0.25">
      <c r="A88" s="86" t="s">
        <v>44</v>
      </c>
      <c r="B88" s="87" t="s">
        <v>131</v>
      </c>
      <c r="C88" s="88"/>
      <c r="D88" s="88"/>
      <c r="E88" s="84">
        <f t="shared" si="1"/>
        <v>0</v>
      </c>
    </row>
    <row r="89" spans="1:5" s="85" customFormat="1" ht="13.5" x14ac:dyDescent="0.25">
      <c r="A89" s="86" t="s">
        <v>45</v>
      </c>
      <c r="B89" s="87" t="s">
        <v>132</v>
      </c>
      <c r="C89" s="88"/>
      <c r="D89" s="88">
        <v>0</v>
      </c>
      <c r="E89" s="84">
        <f t="shared" si="1"/>
        <v>0</v>
      </c>
    </row>
    <row r="90" spans="1:5" ht="13.5" x14ac:dyDescent="0.2">
      <c r="A90" s="305" t="s">
        <v>46</v>
      </c>
      <c r="B90" s="306"/>
      <c r="C90" s="61">
        <f>SUM(C87:C89)</f>
        <v>0</v>
      </c>
      <c r="D90" s="61"/>
      <c r="E90" s="61">
        <f>SUM(E88)+E89</f>
        <v>0</v>
      </c>
    </row>
    <row r="91" spans="1:5" ht="13.5" x14ac:dyDescent="0.25">
      <c r="A91" s="59" t="s">
        <v>47</v>
      </c>
      <c r="B91" s="76" t="s">
        <v>133</v>
      </c>
      <c r="C91" s="58"/>
      <c r="D91" s="58"/>
      <c r="E91" s="84">
        <f t="shared" ref="E91:E135" si="2">SUM(C91:D91)</f>
        <v>0</v>
      </c>
    </row>
    <row r="92" spans="1:5" ht="13.5" x14ac:dyDescent="0.25">
      <c r="A92" s="59" t="s">
        <v>48</v>
      </c>
      <c r="B92" s="76" t="s">
        <v>134</v>
      </c>
      <c r="C92" s="58"/>
      <c r="D92" s="58"/>
      <c r="E92" s="84">
        <f t="shared" si="2"/>
        <v>0</v>
      </c>
    </row>
    <row r="93" spans="1:5" ht="13.5" x14ac:dyDescent="0.25">
      <c r="A93" s="59" t="s">
        <v>49</v>
      </c>
      <c r="B93" s="76" t="s">
        <v>135</v>
      </c>
      <c r="C93" s="58"/>
      <c r="D93" s="58"/>
      <c r="E93" s="84">
        <f t="shared" si="2"/>
        <v>0</v>
      </c>
    </row>
    <row r="94" spans="1:5" ht="13.5" x14ac:dyDescent="0.2">
      <c r="A94" s="305" t="s">
        <v>50</v>
      </c>
      <c r="B94" s="306"/>
      <c r="C94" s="61">
        <v>0</v>
      </c>
      <c r="D94" s="61"/>
      <c r="E94" s="61">
        <f t="shared" si="2"/>
        <v>0</v>
      </c>
    </row>
    <row r="95" spans="1:5" ht="13.5" x14ac:dyDescent="0.25">
      <c r="A95" s="59" t="s">
        <v>51</v>
      </c>
      <c r="B95" s="76" t="s">
        <v>136</v>
      </c>
      <c r="C95" s="58"/>
      <c r="D95" s="58"/>
      <c r="E95" s="84">
        <f t="shared" si="2"/>
        <v>0</v>
      </c>
    </row>
    <row r="96" spans="1:5" ht="13.5" x14ac:dyDescent="0.2">
      <c r="A96" s="305" t="s">
        <v>52</v>
      </c>
      <c r="B96" s="306"/>
      <c r="C96" s="61">
        <f>SUM(C95)</f>
        <v>0</v>
      </c>
      <c r="D96" s="61"/>
      <c r="E96" s="61">
        <f t="shared" si="2"/>
        <v>0</v>
      </c>
    </row>
    <row r="97" spans="1:5" ht="13.5" x14ac:dyDescent="0.25">
      <c r="A97" s="59" t="s">
        <v>53</v>
      </c>
      <c r="B97" s="76" t="s">
        <v>137</v>
      </c>
      <c r="C97" s="58"/>
      <c r="D97" s="58"/>
      <c r="E97" s="84">
        <f t="shared" si="2"/>
        <v>0</v>
      </c>
    </row>
    <row r="98" spans="1:5" ht="13.5" x14ac:dyDescent="0.25">
      <c r="A98" s="59" t="s">
        <v>54</v>
      </c>
      <c r="B98" s="76" t="s">
        <v>138</v>
      </c>
      <c r="C98" s="58"/>
      <c r="D98" s="58"/>
      <c r="E98" s="84">
        <f t="shared" si="2"/>
        <v>0</v>
      </c>
    </row>
    <row r="99" spans="1:5" ht="13.5" x14ac:dyDescent="0.2">
      <c r="A99" s="305" t="s">
        <v>55</v>
      </c>
      <c r="B99" s="306"/>
      <c r="C99" s="61">
        <f>SUM(C97:C98)</f>
        <v>0</v>
      </c>
      <c r="D99" s="61"/>
      <c r="E99" s="61">
        <f t="shared" si="2"/>
        <v>0</v>
      </c>
    </row>
    <row r="100" spans="1:5" ht="14.25" thickBot="1" x14ac:dyDescent="0.25">
      <c r="A100" s="322" t="s">
        <v>56</v>
      </c>
      <c r="B100" s="323"/>
      <c r="C100" s="63">
        <f>SUM(C99,C96,C94,C90,C85,C79,C73,C39,C34)</f>
        <v>2273977</v>
      </c>
      <c r="D100" s="63">
        <f>SUM(D99,D96,D94,D90,D85,D79,D73,D39,D34)</f>
        <v>22877708</v>
      </c>
      <c r="E100" s="63">
        <f>SUM(E34+E39+E73+E79+E85+E90+E94+E96+E99)</f>
        <v>25041685</v>
      </c>
    </row>
    <row r="101" spans="1:5" ht="14.25" thickTop="1" x14ac:dyDescent="0.25">
      <c r="A101" s="55" t="s">
        <v>67</v>
      </c>
      <c r="B101" s="78" t="s">
        <v>139</v>
      </c>
      <c r="C101" s="64"/>
      <c r="D101" s="64"/>
      <c r="E101" s="84">
        <f t="shared" si="2"/>
        <v>0</v>
      </c>
    </row>
    <row r="102" spans="1:5" ht="13.5" x14ac:dyDescent="0.25">
      <c r="A102" s="59" t="s">
        <v>68</v>
      </c>
      <c r="B102" s="76" t="s">
        <v>140</v>
      </c>
      <c r="C102" s="58"/>
      <c r="D102" s="58"/>
      <c r="E102" s="84">
        <f t="shared" si="2"/>
        <v>0</v>
      </c>
    </row>
    <row r="103" spans="1:5" ht="13.5" x14ac:dyDescent="0.25">
      <c r="A103" s="59" t="s">
        <v>69</v>
      </c>
      <c r="B103" s="76" t="s">
        <v>141</v>
      </c>
      <c r="C103" s="58"/>
      <c r="D103" s="58"/>
      <c r="E103" s="84">
        <f t="shared" si="2"/>
        <v>0</v>
      </c>
    </row>
    <row r="104" spans="1:5" ht="13.5" x14ac:dyDescent="0.25">
      <c r="A104" s="59" t="s">
        <v>70</v>
      </c>
      <c r="B104" s="76" t="s">
        <v>142</v>
      </c>
      <c r="C104" s="58"/>
      <c r="D104" s="58"/>
      <c r="E104" s="84">
        <f t="shared" si="2"/>
        <v>0</v>
      </c>
    </row>
    <row r="105" spans="1:5" ht="13.5" x14ac:dyDescent="0.25">
      <c r="A105" s="59" t="s">
        <v>71</v>
      </c>
      <c r="B105" s="76" t="s">
        <v>143</v>
      </c>
      <c r="C105" s="58"/>
      <c r="D105" s="58"/>
      <c r="E105" s="84">
        <f t="shared" si="2"/>
        <v>0</v>
      </c>
    </row>
    <row r="106" spans="1:5" ht="13.5" x14ac:dyDescent="0.25">
      <c r="A106" s="59" t="s">
        <v>72</v>
      </c>
      <c r="B106" s="76" t="s">
        <v>144</v>
      </c>
      <c r="C106" s="58"/>
      <c r="D106" s="58"/>
      <c r="E106" s="84">
        <f t="shared" si="2"/>
        <v>0</v>
      </c>
    </row>
    <row r="107" spans="1:5" ht="13.5" x14ac:dyDescent="0.2">
      <c r="A107" s="301" t="s">
        <v>73</v>
      </c>
      <c r="B107" s="302"/>
      <c r="C107" s="65">
        <f>SUM(C101:C106)</f>
        <v>0</v>
      </c>
      <c r="D107" s="65">
        <f>SUM(D101:D106)</f>
        <v>0</v>
      </c>
      <c r="E107" s="65">
        <f t="shared" si="2"/>
        <v>0</v>
      </c>
    </row>
    <row r="108" spans="1:5" ht="13.5" x14ac:dyDescent="0.25">
      <c r="A108" s="59" t="s">
        <v>185</v>
      </c>
      <c r="B108" s="76" t="s">
        <v>186</v>
      </c>
      <c r="C108" s="58"/>
      <c r="D108" s="58"/>
      <c r="E108" s="84">
        <f t="shared" si="2"/>
        <v>0</v>
      </c>
    </row>
    <row r="109" spans="1:5" ht="13.5" x14ac:dyDescent="0.25">
      <c r="A109" s="59" t="s">
        <v>191</v>
      </c>
      <c r="B109" s="76" t="s">
        <v>192</v>
      </c>
      <c r="C109" s="58"/>
      <c r="D109" s="58"/>
      <c r="E109" s="84">
        <f t="shared" si="2"/>
        <v>0</v>
      </c>
    </row>
    <row r="110" spans="1:5" ht="13.5" x14ac:dyDescent="0.2">
      <c r="A110" s="301" t="s">
        <v>187</v>
      </c>
      <c r="B110" s="302"/>
      <c r="C110" s="65"/>
      <c r="D110" s="65"/>
      <c r="E110" s="65">
        <f t="shared" si="2"/>
        <v>0</v>
      </c>
    </row>
    <row r="111" spans="1:5" ht="13.5" x14ac:dyDescent="0.25">
      <c r="A111" s="59" t="s">
        <v>74</v>
      </c>
      <c r="B111" s="76" t="s">
        <v>145</v>
      </c>
      <c r="C111" s="58"/>
      <c r="D111" s="58"/>
      <c r="E111" s="84">
        <f t="shared" si="2"/>
        <v>0</v>
      </c>
    </row>
    <row r="112" spans="1:5" ht="13.5" x14ac:dyDescent="0.25">
      <c r="A112" s="59" t="s">
        <v>75</v>
      </c>
      <c r="B112" s="76" t="s">
        <v>146</v>
      </c>
      <c r="C112" s="58"/>
      <c r="D112" s="58"/>
      <c r="E112" s="84">
        <f t="shared" si="2"/>
        <v>0</v>
      </c>
    </row>
    <row r="113" spans="1:5" ht="13.5" x14ac:dyDescent="0.25">
      <c r="A113" s="59" t="s">
        <v>76</v>
      </c>
      <c r="B113" s="76" t="s">
        <v>147</v>
      </c>
      <c r="C113" s="58"/>
      <c r="D113" s="58"/>
      <c r="E113" s="84">
        <f t="shared" si="2"/>
        <v>0</v>
      </c>
    </row>
    <row r="114" spans="1:5" ht="13.5" x14ac:dyDescent="0.25">
      <c r="A114" s="59" t="s">
        <v>170</v>
      </c>
      <c r="B114" s="76" t="s">
        <v>171</v>
      </c>
      <c r="C114" s="58"/>
      <c r="D114" s="58"/>
      <c r="E114" s="84">
        <f t="shared" si="2"/>
        <v>0</v>
      </c>
    </row>
    <row r="115" spans="1:5" ht="13.5" x14ac:dyDescent="0.25">
      <c r="A115" s="59" t="s">
        <v>77</v>
      </c>
      <c r="B115" s="76" t="s">
        <v>148</v>
      </c>
      <c r="C115" s="58"/>
      <c r="D115" s="58"/>
      <c r="E115" s="84">
        <f t="shared" si="2"/>
        <v>0</v>
      </c>
    </row>
    <row r="116" spans="1:5" ht="13.5" x14ac:dyDescent="0.25">
      <c r="A116" s="59" t="s">
        <v>78</v>
      </c>
      <c r="B116" s="76" t="s">
        <v>149</v>
      </c>
      <c r="C116" s="58"/>
      <c r="D116" s="58"/>
      <c r="E116" s="84">
        <f t="shared" si="2"/>
        <v>0</v>
      </c>
    </row>
    <row r="117" spans="1:5" ht="13.5" x14ac:dyDescent="0.25">
      <c r="A117" s="59" t="s">
        <v>79</v>
      </c>
      <c r="B117" s="76" t="s">
        <v>150</v>
      </c>
      <c r="C117" s="58"/>
      <c r="D117" s="58"/>
      <c r="E117" s="84">
        <f t="shared" si="2"/>
        <v>0</v>
      </c>
    </row>
    <row r="118" spans="1:5" ht="13.5" x14ac:dyDescent="0.2">
      <c r="A118" s="301" t="s">
        <v>80</v>
      </c>
      <c r="B118" s="302"/>
      <c r="C118" s="65">
        <f>SUM(C111:C117)</f>
        <v>0</v>
      </c>
      <c r="D118" s="65"/>
      <c r="E118" s="65">
        <f t="shared" si="2"/>
        <v>0</v>
      </c>
    </row>
    <row r="119" spans="1:5" ht="13.5" x14ac:dyDescent="0.25">
      <c r="A119" s="59" t="s">
        <v>81</v>
      </c>
      <c r="B119" s="76" t="s">
        <v>151</v>
      </c>
      <c r="C119" s="58"/>
      <c r="D119" s="58"/>
      <c r="E119" s="84">
        <f t="shared" si="2"/>
        <v>0</v>
      </c>
    </row>
    <row r="120" spans="1:5" ht="13.5" x14ac:dyDescent="0.25">
      <c r="A120" s="59" t="s">
        <v>82</v>
      </c>
      <c r="B120" s="76" t="s">
        <v>152</v>
      </c>
      <c r="C120" s="58"/>
      <c r="D120" s="58"/>
      <c r="E120" s="84">
        <f t="shared" si="2"/>
        <v>0</v>
      </c>
    </row>
    <row r="121" spans="1:5" ht="13.5" x14ac:dyDescent="0.25">
      <c r="A121" s="59" t="s">
        <v>83</v>
      </c>
      <c r="B121" s="76" t="s">
        <v>153</v>
      </c>
      <c r="C121" s="58"/>
      <c r="D121" s="58"/>
      <c r="E121" s="84">
        <f t="shared" si="2"/>
        <v>0</v>
      </c>
    </row>
    <row r="122" spans="1:5" ht="13.5" x14ac:dyDescent="0.25">
      <c r="A122" s="59" t="s">
        <v>84</v>
      </c>
      <c r="B122" s="76" t="s">
        <v>154</v>
      </c>
      <c r="C122" s="58"/>
      <c r="D122" s="58">
        <v>150000</v>
      </c>
      <c r="E122" s="84">
        <f t="shared" si="2"/>
        <v>150000</v>
      </c>
    </row>
    <row r="123" spans="1:5" ht="13.5" x14ac:dyDescent="0.25">
      <c r="A123" s="59" t="s">
        <v>156</v>
      </c>
      <c r="B123" s="76" t="s">
        <v>155</v>
      </c>
      <c r="C123" s="58"/>
      <c r="D123" s="58"/>
      <c r="E123" s="84">
        <f t="shared" si="2"/>
        <v>0</v>
      </c>
    </row>
    <row r="124" spans="1:5" ht="13.5" x14ac:dyDescent="0.25">
      <c r="A124" s="59" t="s">
        <v>85</v>
      </c>
      <c r="B124" s="76" t="s">
        <v>157</v>
      </c>
      <c r="C124" s="58"/>
      <c r="D124" s="58"/>
      <c r="E124" s="84">
        <f t="shared" si="2"/>
        <v>0</v>
      </c>
    </row>
    <row r="125" spans="1:5" ht="13.5" x14ac:dyDescent="0.25">
      <c r="A125" s="59" t="s">
        <v>194</v>
      </c>
      <c r="B125" s="76" t="s">
        <v>195</v>
      </c>
      <c r="C125" s="58"/>
      <c r="D125" s="58"/>
      <c r="E125" s="84">
        <f t="shared" si="2"/>
        <v>0</v>
      </c>
    </row>
    <row r="126" spans="1:5" ht="13.5" x14ac:dyDescent="0.25">
      <c r="A126" s="59" t="s">
        <v>86</v>
      </c>
      <c r="B126" s="76" t="s">
        <v>158</v>
      </c>
      <c r="C126" s="58"/>
      <c r="D126" s="58">
        <v>20000</v>
      </c>
      <c r="E126" s="84">
        <f t="shared" si="2"/>
        <v>20000</v>
      </c>
    </row>
    <row r="127" spans="1:5" ht="13.5" x14ac:dyDescent="0.2">
      <c r="A127" s="301" t="s">
        <v>87</v>
      </c>
      <c r="B127" s="302"/>
      <c r="C127" s="65">
        <f>SUM(C119:C126)</f>
        <v>0</v>
      </c>
      <c r="D127" s="65">
        <f>SUM(D119:D126)</f>
        <v>170000</v>
      </c>
      <c r="E127" s="65">
        <f>SUM(E119:E126)</f>
        <v>170000</v>
      </c>
    </row>
    <row r="128" spans="1:5" ht="13.5" x14ac:dyDescent="0.25">
      <c r="A128" s="59" t="s">
        <v>188</v>
      </c>
      <c r="B128" s="76" t="s">
        <v>189</v>
      </c>
      <c r="C128" s="58"/>
      <c r="D128" s="58"/>
      <c r="E128" s="84">
        <f t="shared" si="2"/>
        <v>0</v>
      </c>
    </row>
    <row r="129" spans="1:5" ht="13.5" x14ac:dyDescent="0.2">
      <c r="A129" s="301" t="s">
        <v>193</v>
      </c>
      <c r="B129" s="302"/>
      <c r="C129" s="65">
        <f>SUM(C128)</f>
        <v>0</v>
      </c>
      <c r="D129" s="65"/>
      <c r="E129" s="65">
        <f t="shared" si="2"/>
        <v>0</v>
      </c>
    </row>
    <row r="130" spans="1:5" ht="13.5" x14ac:dyDescent="0.25">
      <c r="A130" s="59" t="s">
        <v>88</v>
      </c>
      <c r="B130" s="76" t="s">
        <v>159</v>
      </c>
      <c r="C130" s="58"/>
      <c r="D130" s="58"/>
      <c r="E130" s="84">
        <f t="shared" si="2"/>
        <v>0</v>
      </c>
    </row>
    <row r="131" spans="1:5" ht="13.5" x14ac:dyDescent="0.2">
      <c r="A131" s="301" t="s">
        <v>89</v>
      </c>
      <c r="B131" s="302"/>
      <c r="C131" s="65">
        <f>SUM(C130)</f>
        <v>0</v>
      </c>
      <c r="D131" s="65"/>
      <c r="E131" s="65">
        <f t="shared" si="2"/>
        <v>0</v>
      </c>
    </row>
    <row r="132" spans="1:5" ht="13.5" x14ac:dyDescent="0.25">
      <c r="A132" s="59" t="s">
        <v>90</v>
      </c>
      <c r="B132" s="76" t="s">
        <v>160</v>
      </c>
      <c r="C132" s="58"/>
      <c r="D132" s="58"/>
      <c r="E132" s="84">
        <f t="shared" si="2"/>
        <v>0</v>
      </c>
    </row>
    <row r="133" spans="1:5" ht="13.5" x14ac:dyDescent="0.2">
      <c r="A133" s="301" t="s">
        <v>91</v>
      </c>
      <c r="B133" s="302"/>
      <c r="C133" s="65">
        <f>SUM(C132)</f>
        <v>0</v>
      </c>
      <c r="D133" s="65"/>
      <c r="E133" s="65">
        <f t="shared" si="2"/>
        <v>0</v>
      </c>
    </row>
    <row r="134" spans="1:5" ht="13.5" x14ac:dyDescent="0.25">
      <c r="A134" s="89" t="s">
        <v>92</v>
      </c>
      <c r="B134" s="90" t="s">
        <v>161</v>
      </c>
      <c r="C134" s="66"/>
      <c r="D134" s="66"/>
      <c r="E134" s="84">
        <f>SUM(D134)</f>
        <v>0</v>
      </c>
    </row>
    <row r="135" spans="1:5" ht="13.5" x14ac:dyDescent="0.25">
      <c r="A135" s="89" t="s">
        <v>93</v>
      </c>
      <c r="B135" s="90" t="s">
        <v>179</v>
      </c>
      <c r="C135" s="58"/>
      <c r="D135" s="58"/>
      <c r="E135" s="84">
        <f t="shared" si="2"/>
        <v>0</v>
      </c>
    </row>
    <row r="136" spans="1:5" ht="13.5" x14ac:dyDescent="0.25">
      <c r="A136" s="59" t="s">
        <v>167</v>
      </c>
      <c r="B136" s="76" t="s">
        <v>173</v>
      </c>
      <c r="C136" s="58"/>
      <c r="D136" s="58">
        <v>41031260</v>
      </c>
      <c r="E136" s="84">
        <f>SUM(D136)</f>
        <v>41031260</v>
      </c>
    </row>
    <row r="137" spans="1:5" ht="14.25" thickBot="1" x14ac:dyDescent="0.25">
      <c r="A137" s="301" t="s">
        <v>94</v>
      </c>
      <c r="B137" s="302"/>
      <c r="C137" s="91">
        <f>SUM(C134:C136)</f>
        <v>0</v>
      </c>
      <c r="D137" s="91">
        <f>SUM(D134:D136)</f>
        <v>41031260</v>
      </c>
      <c r="E137" s="91">
        <f>SUM(E134:E136)</f>
        <v>41031260</v>
      </c>
    </row>
    <row r="138" spans="1:5" ht="15" thickTop="1" thickBot="1" x14ac:dyDescent="0.25">
      <c r="A138" s="299" t="s">
        <v>95</v>
      </c>
      <c r="B138" s="319"/>
      <c r="C138" s="68">
        <f>SUM(C137,C133,C131,C129,C127,C118)</f>
        <v>0</v>
      </c>
      <c r="D138" s="69">
        <f>SUM(D107)+D110+D118+D127+D129+D131+D133+D137</f>
        <v>41201260</v>
      </c>
      <c r="E138" s="69">
        <f>SUM(E107)+E110+E118+E127+E129+E131+E133+E137</f>
        <v>41201260</v>
      </c>
    </row>
    <row r="139" spans="1:5" ht="13.5" thickTop="1" x14ac:dyDescent="0.2"/>
  </sheetData>
  <sortState ref="B11:E17">
    <sortCondition ref="B11"/>
  </sortState>
  <mergeCells count="27">
    <mergeCell ref="A4:E4"/>
    <mergeCell ref="E7:E8"/>
    <mergeCell ref="C7:C8"/>
    <mergeCell ref="A131:B131"/>
    <mergeCell ref="A133:B133"/>
    <mergeCell ref="A34:B34"/>
    <mergeCell ref="A39:B39"/>
    <mergeCell ref="A90:B90"/>
    <mergeCell ref="A94:B94"/>
    <mergeCell ref="A7:A8"/>
    <mergeCell ref="B7:B8"/>
    <mergeCell ref="A1:B1"/>
    <mergeCell ref="A2:B2"/>
    <mergeCell ref="A137:B137"/>
    <mergeCell ref="A138:B138"/>
    <mergeCell ref="D7:D8"/>
    <mergeCell ref="A127:B127"/>
    <mergeCell ref="A129:B129"/>
    <mergeCell ref="A73:B73"/>
    <mergeCell ref="A100:B100"/>
    <mergeCell ref="A107:B107"/>
    <mergeCell ref="A110:B110"/>
    <mergeCell ref="A118:B118"/>
    <mergeCell ref="A79:B79"/>
    <mergeCell ref="A85:B85"/>
    <mergeCell ref="A96:B96"/>
    <mergeCell ref="A99:B99"/>
  </mergeCells>
  <pageMargins left="0.70866141732283472" right="0.70866141732283472" top="0.19685039370078741" bottom="0.19685039370078741" header="0.31496062992125984" footer="0.31496062992125984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1"/>
  <sheetViews>
    <sheetView tabSelected="1" workbookViewId="0">
      <selection sqref="A1:XFD1048576"/>
    </sheetView>
  </sheetViews>
  <sheetFormatPr defaultRowHeight="12.75" x14ac:dyDescent="0.2"/>
  <cols>
    <col min="1" max="1" width="7.7109375" style="44" customWidth="1"/>
    <col min="2" max="2" width="44" style="44" customWidth="1"/>
    <col min="3" max="5" width="12.28515625" style="45" customWidth="1"/>
    <col min="6" max="16384" width="9.140625" style="81"/>
  </cols>
  <sheetData>
    <row r="1" spans="1:5" x14ac:dyDescent="0.2">
      <c r="A1" s="44" t="s">
        <v>0</v>
      </c>
    </row>
    <row r="2" spans="1:5" x14ac:dyDescent="0.2">
      <c r="A2" s="44" t="s">
        <v>1</v>
      </c>
    </row>
    <row r="4" spans="1:5" ht="32.25" customHeight="1" thickBot="1" x14ac:dyDescent="0.25">
      <c r="A4" s="327" t="s">
        <v>387</v>
      </c>
      <c r="B4" s="327"/>
      <c r="C4" s="327"/>
      <c r="D4" s="327"/>
      <c r="E4" s="327"/>
    </row>
    <row r="5" spans="1:5" ht="13.5" thickTop="1" x14ac:dyDescent="0.2">
      <c r="A5" s="311" t="s">
        <v>2</v>
      </c>
      <c r="B5" s="325" t="s">
        <v>3</v>
      </c>
      <c r="C5" s="320" t="s">
        <v>203</v>
      </c>
      <c r="D5" s="320" t="s">
        <v>204</v>
      </c>
      <c r="E5" s="320" t="s">
        <v>182</v>
      </c>
    </row>
    <row r="6" spans="1:5" ht="13.5" thickBot="1" x14ac:dyDescent="0.25">
      <c r="A6" s="312"/>
      <c r="B6" s="326"/>
      <c r="C6" s="321"/>
      <c r="D6" s="321"/>
      <c r="E6" s="321"/>
    </row>
    <row r="7" spans="1:5" s="85" customFormat="1" ht="14.25" thickTop="1" x14ac:dyDescent="0.25">
      <c r="A7" s="82" t="s">
        <v>5</v>
      </c>
      <c r="B7" s="83" t="s">
        <v>96</v>
      </c>
      <c r="C7" s="84"/>
      <c r="D7" s="84"/>
      <c r="E7" s="84">
        <f>SUM(E8:E13)</f>
        <v>16883983</v>
      </c>
    </row>
    <row r="8" spans="1:5" s="85" customFormat="1" ht="13.5" x14ac:dyDescent="0.25">
      <c r="A8" s="82"/>
      <c r="B8" s="75" t="s">
        <v>339</v>
      </c>
      <c r="C8" s="54">
        <v>217000</v>
      </c>
      <c r="D8" s="54">
        <v>2558600</v>
      </c>
      <c r="E8" s="54">
        <f>SUM(C8:D8)</f>
        <v>2775600</v>
      </c>
    </row>
    <row r="9" spans="1:5" x14ac:dyDescent="0.2">
      <c r="A9" s="57"/>
      <c r="B9" s="75" t="s">
        <v>248</v>
      </c>
      <c r="C9" s="54">
        <v>212000</v>
      </c>
      <c r="D9" s="54">
        <v>2503600</v>
      </c>
      <c r="E9" s="54">
        <f>SUM(C9:D9)</f>
        <v>2715600</v>
      </c>
    </row>
    <row r="10" spans="1:5" x14ac:dyDescent="0.2">
      <c r="A10" s="57"/>
      <c r="B10" s="75" t="s">
        <v>249</v>
      </c>
      <c r="C10" s="54">
        <v>201300</v>
      </c>
      <c r="D10" s="54">
        <v>2385900</v>
      </c>
      <c r="E10" s="54">
        <f t="shared" ref="E10:E102" si="0">SUM(C10:D10)</f>
        <v>2587200</v>
      </c>
    </row>
    <row r="11" spans="1:5" x14ac:dyDescent="0.2">
      <c r="A11" s="57"/>
      <c r="B11" s="75" t="s">
        <v>404</v>
      </c>
      <c r="C11" s="54"/>
      <c r="D11" s="54">
        <v>2620200</v>
      </c>
      <c r="E11" s="54">
        <f t="shared" si="0"/>
        <v>2620200</v>
      </c>
    </row>
    <row r="12" spans="1:5" x14ac:dyDescent="0.2">
      <c r="A12" s="57"/>
      <c r="B12" s="75" t="s">
        <v>253</v>
      </c>
      <c r="C12" s="54">
        <v>423556</v>
      </c>
      <c r="D12" s="54">
        <v>4783467</v>
      </c>
      <c r="E12" s="54">
        <f t="shared" si="0"/>
        <v>5207023</v>
      </c>
    </row>
    <row r="13" spans="1:5" x14ac:dyDescent="0.2">
      <c r="A13" s="57"/>
      <c r="B13" s="75" t="s">
        <v>340</v>
      </c>
      <c r="C13" s="54"/>
      <c r="D13" s="54">
        <v>978360</v>
      </c>
      <c r="E13" s="54">
        <f t="shared" si="0"/>
        <v>978360</v>
      </c>
    </row>
    <row r="14" spans="1:5" s="85" customFormat="1" ht="13.5" x14ac:dyDescent="0.25">
      <c r="A14" s="82" t="s">
        <v>164</v>
      </c>
      <c r="B14" s="83" t="s">
        <v>165</v>
      </c>
      <c r="C14" s="84"/>
      <c r="D14" s="84"/>
      <c r="E14" s="84">
        <f t="shared" si="0"/>
        <v>0</v>
      </c>
    </row>
    <row r="15" spans="1:5" s="85" customFormat="1" ht="13.5" x14ac:dyDescent="0.25">
      <c r="A15" s="82" t="s">
        <v>175</v>
      </c>
      <c r="B15" s="83" t="s">
        <v>176</v>
      </c>
      <c r="C15" s="84"/>
      <c r="D15" s="84"/>
      <c r="E15" s="84">
        <f t="shared" si="0"/>
        <v>0</v>
      </c>
    </row>
    <row r="16" spans="1:5" s="85" customFormat="1" ht="13.5" x14ac:dyDescent="0.25">
      <c r="A16" s="82" t="s">
        <v>177</v>
      </c>
      <c r="B16" s="83" t="s">
        <v>178</v>
      </c>
      <c r="C16" s="84"/>
      <c r="D16" s="84"/>
      <c r="E16" s="84">
        <f t="shared" si="0"/>
        <v>0</v>
      </c>
    </row>
    <row r="17" spans="1:5" s="85" customFormat="1" ht="13.5" x14ac:dyDescent="0.25">
      <c r="A17" s="86" t="s">
        <v>6</v>
      </c>
      <c r="B17" s="87" t="s">
        <v>97</v>
      </c>
      <c r="C17" s="88"/>
      <c r="D17" s="88"/>
      <c r="E17" s="84">
        <f t="shared" si="0"/>
        <v>0</v>
      </c>
    </row>
    <row r="18" spans="1:5" s="85" customFormat="1" ht="13.5" x14ac:dyDescent="0.25">
      <c r="A18" s="86" t="s">
        <v>7</v>
      </c>
      <c r="B18" s="87" t="s">
        <v>98</v>
      </c>
      <c r="C18" s="88"/>
      <c r="D18" s="88"/>
      <c r="E18" s="84">
        <f>SUM(E19:E19)</f>
        <v>1000000</v>
      </c>
    </row>
    <row r="19" spans="1:5" x14ac:dyDescent="0.2">
      <c r="A19" s="59"/>
      <c r="B19" s="76" t="s">
        <v>342</v>
      </c>
      <c r="C19" s="58"/>
      <c r="D19" s="58">
        <v>1000000</v>
      </c>
      <c r="E19" s="54">
        <f t="shared" si="0"/>
        <v>1000000</v>
      </c>
    </row>
    <row r="20" spans="1:5" s="85" customFormat="1" ht="13.5" x14ac:dyDescent="0.25">
      <c r="A20" s="86" t="s">
        <v>8</v>
      </c>
      <c r="B20" s="87" t="s">
        <v>99</v>
      </c>
      <c r="C20" s="88"/>
      <c r="D20" s="88"/>
      <c r="E20" s="84">
        <f t="shared" si="0"/>
        <v>0</v>
      </c>
    </row>
    <row r="21" spans="1:5" s="85" customFormat="1" ht="13.5" x14ac:dyDescent="0.25">
      <c r="A21" s="86" t="s">
        <v>166</v>
      </c>
      <c r="B21" s="87" t="s">
        <v>172</v>
      </c>
      <c r="C21" s="88"/>
      <c r="D21" s="88"/>
      <c r="E21" s="84">
        <f t="shared" si="0"/>
        <v>0</v>
      </c>
    </row>
    <row r="22" spans="1:5" s="85" customFormat="1" ht="13.5" x14ac:dyDescent="0.25">
      <c r="A22" s="86" t="s">
        <v>9</v>
      </c>
      <c r="B22" s="87" t="s">
        <v>205</v>
      </c>
      <c r="C22" s="88"/>
      <c r="D22" s="88"/>
      <c r="E22" s="84">
        <f t="shared" si="0"/>
        <v>0</v>
      </c>
    </row>
    <row r="23" spans="1:5" s="85" customFormat="1" ht="13.5" x14ac:dyDescent="0.25">
      <c r="A23" s="86" t="s">
        <v>10</v>
      </c>
      <c r="B23" s="87" t="s">
        <v>101</v>
      </c>
      <c r="C23" s="88"/>
      <c r="D23" s="88"/>
      <c r="E23" s="84">
        <f t="shared" si="0"/>
        <v>0</v>
      </c>
    </row>
    <row r="24" spans="1:5" s="85" customFormat="1" ht="13.5" x14ac:dyDescent="0.25">
      <c r="A24" s="86" t="s">
        <v>11</v>
      </c>
      <c r="B24" s="87" t="s">
        <v>102</v>
      </c>
      <c r="C24" s="88"/>
      <c r="D24" s="88"/>
      <c r="E24" s="84">
        <f>SUM(C25:D27)</f>
        <v>8572400</v>
      </c>
    </row>
    <row r="25" spans="1:5" x14ac:dyDescent="0.2">
      <c r="A25" s="59"/>
      <c r="B25" s="76" t="s">
        <v>277</v>
      </c>
      <c r="C25" s="58">
        <v>458700</v>
      </c>
      <c r="D25" s="58">
        <v>5045700</v>
      </c>
      <c r="E25" s="54"/>
    </row>
    <row r="26" spans="1:5" x14ac:dyDescent="0.2">
      <c r="A26" s="59"/>
      <c r="B26" s="76" t="s">
        <v>278</v>
      </c>
      <c r="C26" s="58"/>
      <c r="D26" s="58">
        <v>200000</v>
      </c>
      <c r="E26" s="54"/>
    </row>
    <row r="27" spans="1:5" x14ac:dyDescent="0.2">
      <c r="A27" s="59"/>
      <c r="B27" s="76" t="s">
        <v>279</v>
      </c>
      <c r="C27" s="58">
        <v>214800</v>
      </c>
      <c r="D27" s="58">
        <v>2653200</v>
      </c>
      <c r="E27" s="54"/>
    </row>
    <row r="28" spans="1:5" s="85" customFormat="1" ht="13.5" x14ac:dyDescent="0.25">
      <c r="A28" s="86" t="s">
        <v>12</v>
      </c>
      <c r="B28" s="87" t="s">
        <v>103</v>
      </c>
      <c r="C28" s="88">
        <v>66000</v>
      </c>
      <c r="D28" s="88"/>
      <c r="E28" s="84">
        <f t="shared" si="0"/>
        <v>66000</v>
      </c>
    </row>
    <row r="29" spans="1:5" s="85" customFormat="1" ht="27" x14ac:dyDescent="0.25">
      <c r="A29" s="86" t="s">
        <v>13</v>
      </c>
      <c r="B29" s="115" t="s">
        <v>254</v>
      </c>
      <c r="C29" s="88"/>
      <c r="D29" s="88"/>
      <c r="E29" s="84">
        <f t="shared" si="0"/>
        <v>0</v>
      </c>
    </row>
    <row r="30" spans="1:5" ht="13.5" x14ac:dyDescent="0.2">
      <c r="A30" s="305" t="s">
        <v>14</v>
      </c>
      <c r="B30" s="306"/>
      <c r="C30" s="61">
        <f>SUM(C7:C29)</f>
        <v>1793356</v>
      </c>
      <c r="D30" s="61">
        <f>SUM(D7:D29)</f>
        <v>24729027</v>
      </c>
      <c r="E30" s="61">
        <f>SUM(E7)+E14+E18+E20+E22+E24+E28+E29</f>
        <v>26522383</v>
      </c>
    </row>
    <row r="31" spans="1:5" ht="13.5" x14ac:dyDescent="0.25">
      <c r="A31" s="67" t="s">
        <v>105</v>
      </c>
      <c r="B31" s="77" t="s">
        <v>106</v>
      </c>
      <c r="C31" s="62"/>
      <c r="D31" s="62"/>
      <c r="E31" s="84">
        <f>SUM(E32:E34)</f>
        <v>4925462</v>
      </c>
    </row>
    <row r="32" spans="1:5" x14ac:dyDescent="0.2">
      <c r="A32" s="67"/>
      <c r="B32" s="77" t="s">
        <v>218</v>
      </c>
      <c r="C32" s="62">
        <v>312682</v>
      </c>
      <c r="D32" s="62">
        <v>4400380</v>
      </c>
      <c r="E32" s="54">
        <f t="shared" si="0"/>
        <v>4713062</v>
      </c>
    </row>
    <row r="33" spans="1:5" x14ac:dyDescent="0.2">
      <c r="A33" s="67"/>
      <c r="B33" s="77" t="s">
        <v>341</v>
      </c>
      <c r="C33" s="62"/>
      <c r="D33" s="62"/>
      <c r="E33" s="54">
        <f t="shared" si="0"/>
        <v>0</v>
      </c>
    </row>
    <row r="34" spans="1:5" x14ac:dyDescent="0.2">
      <c r="A34" s="67"/>
      <c r="B34" s="77" t="s">
        <v>220</v>
      </c>
      <c r="C34" s="62"/>
      <c r="D34" s="62">
        <v>212400</v>
      </c>
      <c r="E34" s="54">
        <f t="shared" si="0"/>
        <v>212400</v>
      </c>
    </row>
    <row r="35" spans="1:5" ht="13.5" x14ac:dyDescent="0.2">
      <c r="A35" s="305" t="s">
        <v>15</v>
      </c>
      <c r="B35" s="306"/>
      <c r="C35" s="61">
        <f>SUM(C32:C34)</f>
        <v>312682</v>
      </c>
      <c r="D35" s="61">
        <f>SUM(D32:D34)</f>
        <v>4612780</v>
      </c>
      <c r="E35" s="61">
        <f>SUM(E32:E34)</f>
        <v>4925462</v>
      </c>
    </row>
    <row r="36" spans="1:5" s="85" customFormat="1" ht="13.5" x14ac:dyDescent="0.25">
      <c r="A36" s="86" t="s">
        <v>16</v>
      </c>
      <c r="B36" s="87" t="s">
        <v>107</v>
      </c>
      <c r="C36" s="88"/>
      <c r="D36" s="88"/>
      <c r="E36" s="84">
        <f t="shared" si="0"/>
        <v>0</v>
      </c>
    </row>
    <row r="37" spans="1:5" s="85" customFormat="1" ht="13.5" x14ac:dyDescent="0.25">
      <c r="A37" s="86" t="s">
        <v>17</v>
      </c>
      <c r="B37" s="87" t="s">
        <v>108</v>
      </c>
      <c r="C37" s="88"/>
      <c r="D37" s="88">
        <f>SUM(D38:D40)</f>
        <v>1025000</v>
      </c>
      <c r="E37" s="84">
        <f>SUM(E38:E40)</f>
        <v>1025000</v>
      </c>
    </row>
    <row r="38" spans="1:5" x14ac:dyDescent="0.2">
      <c r="A38" s="59"/>
      <c r="B38" s="76" t="s">
        <v>365</v>
      </c>
      <c r="C38" s="58"/>
      <c r="D38" s="58">
        <v>125000</v>
      </c>
      <c r="E38" s="54">
        <f t="shared" si="0"/>
        <v>125000</v>
      </c>
    </row>
    <row r="39" spans="1:5" x14ac:dyDescent="0.2">
      <c r="A39" s="59"/>
      <c r="B39" s="76" t="s">
        <v>207</v>
      </c>
      <c r="C39" s="58"/>
      <c r="D39" s="58">
        <v>200000</v>
      </c>
      <c r="E39" s="54">
        <f t="shared" si="0"/>
        <v>200000</v>
      </c>
    </row>
    <row r="40" spans="1:5" x14ac:dyDescent="0.2">
      <c r="A40" s="59"/>
      <c r="B40" s="76" t="s">
        <v>351</v>
      </c>
      <c r="C40" s="58"/>
      <c r="D40" s="58">
        <v>700000</v>
      </c>
      <c r="E40" s="54">
        <f t="shared" si="0"/>
        <v>700000</v>
      </c>
    </row>
    <row r="41" spans="1:5" s="85" customFormat="1" ht="13.5" x14ac:dyDescent="0.25">
      <c r="A41" s="86" t="s">
        <v>18</v>
      </c>
      <c r="B41" s="87" t="s">
        <v>109</v>
      </c>
      <c r="C41" s="88"/>
      <c r="D41" s="88"/>
      <c r="E41" s="84">
        <f>SUM(E42:E44)</f>
        <v>396000</v>
      </c>
    </row>
    <row r="42" spans="1:5" x14ac:dyDescent="0.2">
      <c r="A42" s="59"/>
      <c r="B42" s="76" t="s">
        <v>240</v>
      </c>
      <c r="C42" s="58"/>
      <c r="D42" s="58">
        <v>300000</v>
      </c>
      <c r="E42" s="54">
        <f t="shared" si="0"/>
        <v>300000</v>
      </c>
    </row>
    <row r="43" spans="1:5" x14ac:dyDescent="0.2">
      <c r="A43" s="59"/>
      <c r="B43" s="76" t="s">
        <v>255</v>
      </c>
      <c r="C43" s="58"/>
      <c r="D43" s="58">
        <v>96000</v>
      </c>
      <c r="E43" s="54">
        <f t="shared" si="0"/>
        <v>96000</v>
      </c>
    </row>
    <row r="44" spans="1:5" x14ac:dyDescent="0.2">
      <c r="A44" s="59"/>
      <c r="B44" s="76"/>
      <c r="C44" s="58"/>
      <c r="D44" s="58"/>
      <c r="E44" s="54">
        <f t="shared" si="0"/>
        <v>0</v>
      </c>
    </row>
    <row r="45" spans="1:5" x14ac:dyDescent="0.2">
      <c r="A45" s="59"/>
      <c r="B45" s="76" t="s">
        <v>256</v>
      </c>
      <c r="C45" s="58"/>
      <c r="D45" s="58">
        <v>100000</v>
      </c>
      <c r="E45" s="54">
        <f t="shared" si="0"/>
        <v>100000</v>
      </c>
    </row>
    <row r="46" spans="1:5" s="85" customFormat="1" ht="13.5" x14ac:dyDescent="0.25">
      <c r="A46" s="86" t="s">
        <v>19</v>
      </c>
      <c r="B46" s="87" t="s">
        <v>241</v>
      </c>
      <c r="C46" s="88"/>
      <c r="D46" s="88">
        <v>10000</v>
      </c>
      <c r="E46" s="84">
        <f t="shared" si="0"/>
        <v>10000</v>
      </c>
    </row>
    <row r="47" spans="1:5" s="85" customFormat="1" ht="13.5" x14ac:dyDescent="0.25">
      <c r="A47" s="86" t="s">
        <v>20</v>
      </c>
      <c r="B47" s="87" t="s">
        <v>111</v>
      </c>
      <c r="C47" s="88"/>
      <c r="D47" s="88"/>
      <c r="E47" s="84">
        <f>SUM(D48:D50)</f>
        <v>3800000</v>
      </c>
    </row>
    <row r="48" spans="1:5" x14ac:dyDescent="0.2">
      <c r="A48" s="59"/>
      <c r="B48" s="76" t="s">
        <v>212</v>
      </c>
      <c r="C48" s="58"/>
      <c r="D48" s="58">
        <v>2000000</v>
      </c>
      <c r="E48" s="54">
        <f>SUM(C48:D48)</f>
        <v>2000000</v>
      </c>
    </row>
    <row r="49" spans="1:5" x14ac:dyDescent="0.2">
      <c r="A49" s="59"/>
      <c r="B49" s="76" t="s">
        <v>211</v>
      </c>
      <c r="C49" s="58"/>
      <c r="D49" s="58">
        <v>1500000</v>
      </c>
      <c r="E49" s="54">
        <f>SUM(C49:D49)</f>
        <v>1500000</v>
      </c>
    </row>
    <row r="50" spans="1:5" x14ac:dyDescent="0.2">
      <c r="A50" s="59"/>
      <c r="B50" s="76" t="s">
        <v>213</v>
      </c>
      <c r="C50" s="58"/>
      <c r="D50" s="58">
        <v>300000</v>
      </c>
      <c r="E50" s="54">
        <f>SUM(C50:D50)</f>
        <v>300000</v>
      </c>
    </row>
    <row r="51" spans="1:5" s="85" customFormat="1" ht="13.5" x14ac:dyDescent="0.25">
      <c r="A51" s="86" t="s">
        <v>21</v>
      </c>
      <c r="B51" s="87" t="s">
        <v>112</v>
      </c>
      <c r="C51" s="88"/>
      <c r="D51" s="88"/>
      <c r="E51" s="84">
        <f>SUM(E52:E53)</f>
        <v>3650000</v>
      </c>
    </row>
    <row r="52" spans="1:5" x14ac:dyDescent="0.2">
      <c r="A52" s="59"/>
      <c r="B52" s="76" t="s">
        <v>258</v>
      </c>
      <c r="C52" s="58"/>
      <c r="D52" s="58">
        <v>3500000</v>
      </c>
      <c r="E52" s="54">
        <f t="shared" si="0"/>
        <v>3500000</v>
      </c>
    </row>
    <row r="53" spans="1:5" x14ac:dyDescent="0.2">
      <c r="A53" s="59"/>
      <c r="B53" s="76" t="s">
        <v>259</v>
      </c>
      <c r="C53" s="58"/>
      <c r="D53" s="58">
        <v>150000</v>
      </c>
      <c r="E53" s="54">
        <f t="shared" si="0"/>
        <v>150000</v>
      </c>
    </row>
    <row r="54" spans="1:5" s="85" customFormat="1" ht="13.5" x14ac:dyDescent="0.25">
      <c r="A54" s="86" t="s">
        <v>22</v>
      </c>
      <c r="B54" s="87" t="s">
        <v>113</v>
      </c>
      <c r="C54" s="88"/>
      <c r="D54" s="88"/>
      <c r="E54" s="84">
        <f t="shared" si="0"/>
        <v>0</v>
      </c>
    </row>
    <row r="55" spans="1:5" s="85" customFormat="1" ht="13.5" x14ac:dyDescent="0.25">
      <c r="A55" s="86" t="s">
        <v>23</v>
      </c>
      <c r="B55" s="87" t="s">
        <v>114</v>
      </c>
      <c r="C55" s="88"/>
      <c r="D55" s="88"/>
      <c r="E55" s="84">
        <f>SUM(E56:E58)</f>
        <v>650000</v>
      </c>
    </row>
    <row r="56" spans="1:5" x14ac:dyDescent="0.2">
      <c r="A56" s="59"/>
      <c r="B56" s="76" t="s">
        <v>260</v>
      </c>
      <c r="C56" s="58"/>
      <c r="D56" s="58">
        <v>200000</v>
      </c>
      <c r="E56" s="54">
        <f>SUM(C56:D56)</f>
        <v>200000</v>
      </c>
    </row>
    <row r="57" spans="1:5" x14ac:dyDescent="0.2">
      <c r="A57" s="59"/>
      <c r="B57" s="76" t="s">
        <v>261</v>
      </c>
      <c r="C57" s="58"/>
      <c r="D57" s="58">
        <v>100000</v>
      </c>
      <c r="E57" s="54">
        <f>SUM(C57:D57)</f>
        <v>100000</v>
      </c>
    </row>
    <row r="58" spans="1:5" x14ac:dyDescent="0.2">
      <c r="A58" s="59"/>
      <c r="B58" s="76" t="s">
        <v>262</v>
      </c>
      <c r="C58" s="58"/>
      <c r="D58" s="58">
        <v>350000</v>
      </c>
      <c r="E58" s="54">
        <f>SUM(C58:D58)</f>
        <v>350000</v>
      </c>
    </row>
    <row r="59" spans="1:5" s="85" customFormat="1" ht="13.5" x14ac:dyDescent="0.25">
      <c r="A59" s="86" t="s">
        <v>24</v>
      </c>
      <c r="B59" s="87" t="s">
        <v>115</v>
      </c>
      <c r="C59" s="88"/>
      <c r="D59" s="88"/>
      <c r="E59" s="84">
        <f t="shared" si="0"/>
        <v>0</v>
      </c>
    </row>
    <row r="60" spans="1:5" s="85" customFormat="1" ht="13.5" x14ac:dyDescent="0.25">
      <c r="A60" s="86" t="s">
        <v>25</v>
      </c>
      <c r="B60" s="87" t="s">
        <v>116</v>
      </c>
      <c r="C60" s="88"/>
      <c r="D60" s="88"/>
      <c r="E60" s="84">
        <f>SUM(E61:E72)</f>
        <v>9389000</v>
      </c>
    </row>
    <row r="61" spans="1:5" x14ac:dyDescent="0.2">
      <c r="A61" s="59"/>
      <c r="B61" s="76" t="s">
        <v>214</v>
      </c>
      <c r="C61" s="58"/>
      <c r="D61" s="58">
        <v>60000</v>
      </c>
      <c r="E61" s="54">
        <f t="shared" si="0"/>
        <v>60000</v>
      </c>
    </row>
    <row r="62" spans="1:5" x14ac:dyDescent="0.2">
      <c r="A62" s="59"/>
      <c r="B62" s="76" t="s">
        <v>215</v>
      </c>
      <c r="C62" s="58"/>
      <c r="D62" s="58">
        <v>50000</v>
      </c>
      <c r="E62" s="54">
        <f t="shared" si="0"/>
        <v>50000</v>
      </c>
    </row>
    <row r="63" spans="1:5" x14ac:dyDescent="0.2">
      <c r="A63" s="59"/>
      <c r="B63" s="76" t="s">
        <v>216</v>
      </c>
      <c r="C63" s="58"/>
      <c r="D63" s="58">
        <v>220000</v>
      </c>
      <c r="E63" s="54">
        <f t="shared" si="0"/>
        <v>220000</v>
      </c>
    </row>
    <row r="64" spans="1:5" x14ac:dyDescent="0.2">
      <c r="A64" s="59"/>
      <c r="B64" s="76" t="s">
        <v>217</v>
      </c>
      <c r="C64" s="58"/>
      <c r="D64" s="58">
        <v>650000</v>
      </c>
      <c r="E64" s="54">
        <f t="shared" si="0"/>
        <v>650000</v>
      </c>
    </row>
    <row r="65" spans="1:5" x14ac:dyDescent="0.2">
      <c r="A65" s="59"/>
      <c r="B65" s="76" t="s">
        <v>263</v>
      </c>
      <c r="C65" s="58"/>
      <c r="D65" s="58">
        <v>1650000</v>
      </c>
      <c r="E65" s="54">
        <f t="shared" si="0"/>
        <v>1650000</v>
      </c>
    </row>
    <row r="66" spans="1:5" x14ac:dyDescent="0.2">
      <c r="A66" s="59"/>
      <c r="B66" s="76" t="s">
        <v>265</v>
      </c>
      <c r="C66" s="58"/>
      <c r="D66" s="58">
        <v>1485000</v>
      </c>
      <c r="E66" s="54">
        <f t="shared" si="0"/>
        <v>1485000</v>
      </c>
    </row>
    <row r="67" spans="1:5" x14ac:dyDescent="0.2">
      <c r="A67" s="59"/>
      <c r="B67" s="76" t="s">
        <v>264</v>
      </c>
      <c r="C67" s="58"/>
      <c r="D67" s="58">
        <v>720000</v>
      </c>
      <c r="E67" s="54">
        <f t="shared" si="0"/>
        <v>720000</v>
      </c>
    </row>
    <row r="68" spans="1:5" x14ac:dyDescent="0.2">
      <c r="A68" s="59"/>
      <c r="B68" s="76" t="s">
        <v>266</v>
      </c>
      <c r="C68" s="58"/>
      <c r="D68" s="58">
        <v>450000</v>
      </c>
      <c r="E68" s="54">
        <f t="shared" si="0"/>
        <v>450000</v>
      </c>
    </row>
    <row r="69" spans="1:5" x14ac:dyDescent="0.2">
      <c r="A69" s="59"/>
      <c r="B69" s="76" t="s">
        <v>267</v>
      </c>
      <c r="C69" s="58"/>
      <c r="D69" s="58">
        <v>650000</v>
      </c>
      <c r="E69" s="54">
        <f t="shared" si="0"/>
        <v>650000</v>
      </c>
    </row>
    <row r="70" spans="1:5" x14ac:dyDescent="0.2">
      <c r="A70" s="59"/>
      <c r="B70" s="76" t="s">
        <v>268</v>
      </c>
      <c r="C70" s="58"/>
      <c r="D70" s="58">
        <v>754000</v>
      </c>
      <c r="E70" s="54">
        <f t="shared" si="0"/>
        <v>754000</v>
      </c>
    </row>
    <row r="71" spans="1:5" x14ac:dyDescent="0.2">
      <c r="A71" s="59"/>
      <c r="B71" s="76" t="s">
        <v>269</v>
      </c>
      <c r="C71" s="58"/>
      <c r="D71" s="58">
        <v>200000</v>
      </c>
      <c r="E71" s="54">
        <f t="shared" si="0"/>
        <v>200000</v>
      </c>
    </row>
    <row r="72" spans="1:5" x14ac:dyDescent="0.2">
      <c r="A72" s="59"/>
      <c r="B72" s="76" t="s">
        <v>116</v>
      </c>
      <c r="C72" s="58"/>
      <c r="D72" s="58">
        <v>2500000</v>
      </c>
      <c r="E72" s="54">
        <f t="shared" si="0"/>
        <v>2500000</v>
      </c>
    </row>
    <row r="73" spans="1:5" s="85" customFormat="1" ht="13.5" x14ac:dyDescent="0.25">
      <c r="A73" s="86" t="s">
        <v>26</v>
      </c>
      <c r="B73" s="87" t="s">
        <v>117</v>
      </c>
      <c r="C73" s="88"/>
      <c r="D73" s="88">
        <v>50000</v>
      </c>
      <c r="E73" s="84">
        <f t="shared" si="0"/>
        <v>50000</v>
      </c>
    </row>
    <row r="74" spans="1:5" s="85" customFormat="1" ht="13.5" x14ac:dyDescent="0.25">
      <c r="A74" s="86" t="s">
        <v>27</v>
      </c>
      <c r="B74" s="87" t="s">
        <v>118</v>
      </c>
      <c r="C74" s="88"/>
      <c r="D74" s="88">
        <v>5000000</v>
      </c>
      <c r="E74" s="84">
        <f t="shared" si="0"/>
        <v>5000000</v>
      </c>
    </row>
    <row r="75" spans="1:5" s="85" customFormat="1" ht="13.5" x14ac:dyDescent="0.25">
      <c r="A75" s="86" t="s">
        <v>168</v>
      </c>
      <c r="B75" s="87" t="s">
        <v>169</v>
      </c>
      <c r="C75" s="88"/>
      <c r="D75" s="88"/>
      <c r="E75" s="84">
        <f t="shared" si="0"/>
        <v>0</v>
      </c>
    </row>
    <row r="76" spans="1:5" s="85" customFormat="1" ht="13.5" x14ac:dyDescent="0.25">
      <c r="A76" s="86" t="s">
        <v>28</v>
      </c>
      <c r="B76" s="87" t="s">
        <v>119</v>
      </c>
      <c r="C76" s="88"/>
      <c r="D76" s="88"/>
      <c r="E76" s="84">
        <f t="shared" si="0"/>
        <v>0</v>
      </c>
    </row>
    <row r="77" spans="1:5" s="85" customFormat="1" ht="13.5" x14ac:dyDescent="0.25">
      <c r="A77" s="86" t="s">
        <v>29</v>
      </c>
      <c r="B77" s="87" t="s">
        <v>120</v>
      </c>
      <c r="C77" s="88"/>
      <c r="D77" s="88"/>
      <c r="E77" s="84">
        <f t="shared" si="0"/>
        <v>0</v>
      </c>
    </row>
    <row r="78" spans="1:5" ht="13.5" x14ac:dyDescent="0.2">
      <c r="A78" s="305" t="s">
        <v>30</v>
      </c>
      <c r="B78" s="306"/>
      <c r="C78" s="61">
        <f>SUM(C36:C77)</f>
        <v>0</v>
      </c>
      <c r="D78" s="61">
        <f>SUM(D36)+D37+D41+D46+D47+D51+D54+D55+D59+D60+D73+D74+D75+D76+D77</f>
        <v>6085000</v>
      </c>
      <c r="E78" s="61">
        <f>SUM(E36:E37)+E41+E46+E47+E51+E60+E73+E74+E77+E75+E55+E59</f>
        <v>23970000</v>
      </c>
    </row>
    <row r="79" spans="1:5" ht="13.5" x14ac:dyDescent="0.25">
      <c r="A79" s="59" t="s">
        <v>35</v>
      </c>
      <c r="B79" s="76" t="s">
        <v>125</v>
      </c>
      <c r="C79" s="58"/>
      <c r="D79" s="58"/>
      <c r="E79" s="84">
        <v>0</v>
      </c>
    </row>
    <row r="80" spans="1:5" ht="13.5" x14ac:dyDescent="0.25">
      <c r="A80" s="59"/>
      <c r="B80" s="76" t="s">
        <v>408</v>
      </c>
      <c r="C80" s="58"/>
      <c r="D80" s="58">
        <v>1000000</v>
      </c>
      <c r="E80" s="84">
        <f t="shared" si="0"/>
        <v>1000000</v>
      </c>
    </row>
    <row r="81" spans="1:5" ht="13.5" x14ac:dyDescent="0.25">
      <c r="A81" s="59"/>
      <c r="B81" s="76" t="s">
        <v>409</v>
      </c>
      <c r="C81" s="58"/>
      <c r="D81" s="58">
        <v>700000</v>
      </c>
      <c r="E81" s="84">
        <f t="shared" si="0"/>
        <v>700000</v>
      </c>
    </row>
    <row r="82" spans="1:5" ht="13.5" x14ac:dyDescent="0.25">
      <c r="A82" s="59"/>
      <c r="B82" s="76" t="s">
        <v>410</v>
      </c>
      <c r="C82" s="58"/>
      <c r="D82" s="58">
        <v>300000</v>
      </c>
      <c r="E82" s="84">
        <f t="shared" si="0"/>
        <v>300000</v>
      </c>
    </row>
    <row r="83" spans="1:5" ht="13.5" x14ac:dyDescent="0.25">
      <c r="A83" s="59"/>
      <c r="B83" s="76" t="s">
        <v>411</v>
      </c>
      <c r="C83" s="58"/>
      <c r="D83" s="58">
        <v>1000000</v>
      </c>
      <c r="E83" s="84">
        <v>0</v>
      </c>
    </row>
    <row r="84" spans="1:5" ht="13.5" x14ac:dyDescent="0.2">
      <c r="A84" s="305" t="s">
        <v>36</v>
      </c>
      <c r="B84" s="306"/>
      <c r="C84" s="61">
        <f>SUM(C79:C83)</f>
        <v>0</v>
      </c>
      <c r="D84" s="61">
        <f>SUM(D79:D83)</f>
        <v>3000000</v>
      </c>
      <c r="E84" s="61">
        <f t="shared" si="0"/>
        <v>3000000</v>
      </c>
    </row>
    <row r="85" spans="1:5" ht="13.5" x14ac:dyDescent="0.25">
      <c r="A85" s="59" t="s">
        <v>37</v>
      </c>
      <c r="B85" s="76" t="s">
        <v>126</v>
      </c>
      <c r="C85" s="58"/>
      <c r="D85" s="58"/>
      <c r="E85" s="84"/>
    </row>
    <row r="86" spans="1:5" ht="13.5" x14ac:dyDescent="0.25">
      <c r="A86" s="59" t="s">
        <v>38</v>
      </c>
      <c r="B86" s="76" t="s">
        <v>127</v>
      </c>
      <c r="C86" s="58"/>
      <c r="D86" s="58"/>
      <c r="E86" s="84"/>
    </row>
    <row r="87" spans="1:5" ht="13.5" x14ac:dyDescent="0.25">
      <c r="A87" s="59" t="s">
        <v>39</v>
      </c>
      <c r="B87" s="76" t="s">
        <v>276</v>
      </c>
      <c r="C87" s="58"/>
      <c r="D87" s="58"/>
      <c r="E87" s="84"/>
    </row>
    <row r="88" spans="1:5" ht="13.5" x14ac:dyDescent="0.25">
      <c r="A88" s="59" t="s">
        <v>40</v>
      </c>
      <c r="B88" s="76" t="s">
        <v>275</v>
      </c>
      <c r="C88" s="58"/>
      <c r="D88" s="58"/>
      <c r="E88" s="84"/>
    </row>
    <row r="89" spans="1:5" ht="13.5" x14ac:dyDescent="0.25">
      <c r="A89" s="59" t="s">
        <v>41</v>
      </c>
      <c r="B89" s="76" t="s">
        <v>129</v>
      </c>
      <c r="C89" s="58"/>
      <c r="D89" s="58">
        <v>3000000</v>
      </c>
      <c r="E89" s="84">
        <f t="shared" si="0"/>
        <v>3000000</v>
      </c>
    </row>
    <row r="90" spans="1:5" ht="13.5" x14ac:dyDescent="0.2">
      <c r="A90" s="305" t="s">
        <v>42</v>
      </c>
      <c r="B90" s="306"/>
      <c r="C90" s="61">
        <f>SUM(C85:C89)</f>
        <v>0</v>
      </c>
      <c r="D90" s="61">
        <f>SUM(D85:D89)</f>
        <v>3000000</v>
      </c>
      <c r="E90" s="61">
        <f>SUM(E85:E89)</f>
        <v>3000000</v>
      </c>
    </row>
    <row r="91" spans="1:5" s="85" customFormat="1" ht="13.5" x14ac:dyDescent="0.25">
      <c r="A91" s="86" t="s">
        <v>183</v>
      </c>
      <c r="B91" s="87" t="s">
        <v>184</v>
      </c>
      <c r="C91" s="88"/>
      <c r="D91" s="88"/>
      <c r="E91" s="84">
        <f>SUM(E92:E93)</f>
        <v>0</v>
      </c>
    </row>
    <row r="92" spans="1:5" x14ac:dyDescent="0.2">
      <c r="A92" s="59"/>
      <c r="B92" s="76" t="s">
        <v>272</v>
      </c>
      <c r="C92" s="58"/>
      <c r="D92" s="58"/>
      <c r="E92" s="54">
        <f t="shared" si="0"/>
        <v>0</v>
      </c>
    </row>
    <row r="93" spans="1:5" x14ac:dyDescent="0.2">
      <c r="A93" s="59"/>
      <c r="B93" s="76" t="s">
        <v>273</v>
      </c>
      <c r="C93" s="58"/>
      <c r="D93" s="58"/>
      <c r="E93" s="54">
        <f t="shared" si="0"/>
        <v>0</v>
      </c>
    </row>
    <row r="94" spans="1:5" ht="13.5" x14ac:dyDescent="0.25">
      <c r="A94" s="86" t="s">
        <v>43</v>
      </c>
      <c r="B94" s="87" t="s">
        <v>130</v>
      </c>
      <c r="C94" s="88"/>
      <c r="D94" s="88">
        <v>400000</v>
      </c>
      <c r="E94" s="84">
        <f t="shared" si="0"/>
        <v>400000</v>
      </c>
    </row>
    <row r="95" spans="1:5" s="85" customFormat="1" ht="13.5" x14ac:dyDescent="0.25">
      <c r="A95" s="86" t="s">
        <v>44</v>
      </c>
      <c r="B95" s="87" t="s">
        <v>131</v>
      </c>
      <c r="C95" s="88"/>
      <c r="D95" s="88"/>
      <c r="E95" s="84">
        <f>SUM(E96:E101)</f>
        <v>3768490</v>
      </c>
    </row>
    <row r="96" spans="1:5" s="85" customFormat="1" ht="13.5" x14ac:dyDescent="0.25">
      <c r="A96" s="86"/>
      <c r="B96" s="76" t="s">
        <v>405</v>
      </c>
      <c r="C96" s="88"/>
      <c r="D96" s="58">
        <v>2668490</v>
      </c>
      <c r="E96" s="54">
        <f t="shared" si="0"/>
        <v>2668490</v>
      </c>
    </row>
    <row r="97" spans="1:5" x14ac:dyDescent="0.2">
      <c r="A97" s="59"/>
      <c r="B97" s="76" t="s">
        <v>362</v>
      </c>
      <c r="C97" s="58"/>
      <c r="D97" s="58">
        <v>1100000</v>
      </c>
      <c r="E97" s="54">
        <f t="shared" si="0"/>
        <v>1100000</v>
      </c>
    </row>
    <row r="98" spans="1:5" x14ac:dyDescent="0.2">
      <c r="A98" s="59"/>
      <c r="B98" s="76"/>
      <c r="C98" s="58"/>
      <c r="D98" s="58"/>
      <c r="E98" s="54">
        <f t="shared" si="0"/>
        <v>0</v>
      </c>
    </row>
    <row r="99" spans="1:5" x14ac:dyDescent="0.2">
      <c r="A99" s="59"/>
      <c r="B99" s="76"/>
      <c r="C99" s="58"/>
      <c r="D99" s="58"/>
      <c r="E99" s="54">
        <f t="shared" si="0"/>
        <v>0</v>
      </c>
    </row>
    <row r="100" spans="1:5" x14ac:dyDescent="0.2">
      <c r="A100" s="59"/>
      <c r="B100" s="76"/>
      <c r="C100" s="58"/>
      <c r="D100" s="58"/>
      <c r="E100" s="54">
        <f t="shared" si="0"/>
        <v>0</v>
      </c>
    </row>
    <row r="101" spans="1:5" x14ac:dyDescent="0.2">
      <c r="A101" s="59"/>
      <c r="B101" s="76" t="s">
        <v>274</v>
      </c>
      <c r="C101" s="58"/>
      <c r="D101" s="58"/>
      <c r="E101" s="54">
        <f t="shared" si="0"/>
        <v>0</v>
      </c>
    </row>
    <row r="102" spans="1:5" s="85" customFormat="1" ht="13.5" x14ac:dyDescent="0.25">
      <c r="A102" s="86" t="s">
        <v>45</v>
      </c>
      <c r="B102" s="87" t="s">
        <v>132</v>
      </c>
      <c r="C102" s="88"/>
      <c r="D102" s="88">
        <v>1017491</v>
      </c>
      <c r="E102" s="84">
        <f t="shared" si="0"/>
        <v>1017491</v>
      </c>
    </row>
    <row r="103" spans="1:5" ht="13.5" x14ac:dyDescent="0.2">
      <c r="A103" s="305" t="s">
        <v>46</v>
      </c>
      <c r="B103" s="306"/>
      <c r="C103" s="61">
        <f>SUM(C94:C102)</f>
        <v>0</v>
      </c>
      <c r="D103" s="61">
        <f>SUM(D91)+D94+D95+D102</f>
        <v>1417491</v>
      </c>
      <c r="E103" s="61">
        <f>SUM(E91)+E94+E95+E102</f>
        <v>5185981</v>
      </c>
    </row>
    <row r="104" spans="1:5" s="85" customFormat="1" ht="13.5" x14ac:dyDescent="0.25">
      <c r="A104" s="86" t="s">
        <v>47</v>
      </c>
      <c r="B104" s="87" t="s">
        <v>133</v>
      </c>
      <c r="C104" s="88"/>
      <c r="D104" s="88"/>
      <c r="E104" s="84">
        <f>SUM(D105:D109)</f>
        <v>6703486</v>
      </c>
    </row>
    <row r="105" spans="1:5" ht="13.5" x14ac:dyDescent="0.25">
      <c r="A105" s="59"/>
      <c r="B105" s="76" t="s">
        <v>406</v>
      </c>
      <c r="C105" s="58"/>
      <c r="D105" s="58">
        <v>6703486</v>
      </c>
      <c r="E105" s="84"/>
    </row>
    <row r="106" spans="1:5" ht="13.5" x14ac:dyDescent="0.25">
      <c r="A106" s="59"/>
      <c r="B106" s="76"/>
      <c r="C106" s="58"/>
      <c r="D106" s="58"/>
      <c r="E106" s="84"/>
    </row>
    <row r="107" spans="1:5" ht="13.5" x14ac:dyDescent="0.25">
      <c r="A107" s="59"/>
      <c r="B107" s="76"/>
      <c r="C107" s="58"/>
      <c r="D107" s="58"/>
      <c r="E107" s="84"/>
    </row>
    <row r="108" spans="1:5" ht="13.5" x14ac:dyDescent="0.25">
      <c r="A108" s="59"/>
      <c r="B108" s="76"/>
      <c r="C108" s="58"/>
      <c r="D108" s="58"/>
      <c r="E108" s="84"/>
    </row>
    <row r="109" spans="1:5" ht="13.5" x14ac:dyDescent="0.25">
      <c r="A109" s="59" t="s">
        <v>48</v>
      </c>
      <c r="B109" s="76" t="s">
        <v>134</v>
      </c>
      <c r="C109" s="58"/>
      <c r="D109" s="58"/>
      <c r="E109" s="84">
        <f t="shared" ref="E109:E157" si="1">SUM(C109:D109)</f>
        <v>0</v>
      </c>
    </row>
    <row r="110" spans="1:5" ht="13.5" x14ac:dyDescent="0.25">
      <c r="A110" s="59" t="s">
        <v>49</v>
      </c>
      <c r="B110" s="76" t="s">
        <v>135</v>
      </c>
      <c r="C110" s="58"/>
      <c r="D110" s="58">
        <v>1809941</v>
      </c>
      <c r="E110" s="84">
        <f t="shared" si="1"/>
        <v>1809941</v>
      </c>
    </row>
    <row r="111" spans="1:5" ht="13.5" x14ac:dyDescent="0.2">
      <c r="A111" s="305" t="s">
        <v>50</v>
      </c>
      <c r="B111" s="306"/>
      <c r="C111" s="61">
        <v>0</v>
      </c>
      <c r="D111" s="61">
        <f>SUM(D104)+D109+D110</f>
        <v>1809941</v>
      </c>
      <c r="E111" s="61">
        <f t="shared" si="1"/>
        <v>1809941</v>
      </c>
    </row>
    <row r="112" spans="1:5" ht="13.5" x14ac:dyDescent="0.25">
      <c r="A112" s="59" t="s">
        <v>51</v>
      </c>
      <c r="B112" s="76" t="s">
        <v>136</v>
      </c>
      <c r="C112" s="58"/>
      <c r="D112" s="58">
        <v>0</v>
      </c>
      <c r="E112" s="84">
        <f t="shared" si="1"/>
        <v>0</v>
      </c>
    </row>
    <row r="113" spans="1:5" ht="13.5" x14ac:dyDescent="0.2">
      <c r="A113" s="305" t="s">
        <v>52</v>
      </c>
      <c r="B113" s="306"/>
      <c r="C113" s="61">
        <f>SUM(C112)</f>
        <v>0</v>
      </c>
      <c r="D113" s="61">
        <f>SUM(D112)</f>
        <v>0</v>
      </c>
      <c r="E113" s="61">
        <f t="shared" si="1"/>
        <v>0</v>
      </c>
    </row>
    <row r="114" spans="1:5" ht="13.5" x14ac:dyDescent="0.25">
      <c r="A114" s="59" t="s">
        <v>53</v>
      </c>
      <c r="B114" s="76" t="s">
        <v>137</v>
      </c>
      <c r="C114" s="58"/>
      <c r="D114" s="58"/>
      <c r="E114" s="84">
        <f t="shared" si="1"/>
        <v>0</v>
      </c>
    </row>
    <row r="115" spans="1:5" ht="13.5" x14ac:dyDescent="0.25">
      <c r="A115" s="59" t="s">
        <v>54</v>
      </c>
      <c r="B115" s="76" t="s">
        <v>138</v>
      </c>
      <c r="C115" s="58"/>
      <c r="D115" s="58">
        <v>71141709</v>
      </c>
      <c r="E115" s="84">
        <f t="shared" si="1"/>
        <v>71141709</v>
      </c>
    </row>
    <row r="116" spans="1:5" ht="13.5" x14ac:dyDescent="0.2">
      <c r="A116" s="305" t="s">
        <v>55</v>
      </c>
      <c r="B116" s="306"/>
      <c r="C116" s="61">
        <f>SUM(C114:C115)</f>
        <v>0</v>
      </c>
      <c r="D116" s="61">
        <f>SUM(D114:D115)</f>
        <v>71141709</v>
      </c>
      <c r="E116" s="61">
        <f t="shared" si="1"/>
        <v>71141709</v>
      </c>
    </row>
    <row r="117" spans="1:5" ht="14.25" thickBot="1" x14ac:dyDescent="0.25">
      <c r="A117" s="322" t="s">
        <v>56</v>
      </c>
      <c r="B117" s="323"/>
      <c r="C117" s="63">
        <f>SUM(C30+C35+C78+C84+C90+C103+C111+C113+C116)</f>
        <v>2106038</v>
      </c>
      <c r="D117" s="63">
        <f>SUM(D30+D35+D78+D84+D90+D103+D111+D113+D116)</f>
        <v>115795948</v>
      </c>
      <c r="E117" s="63">
        <f>SUM(E30+E35+E78+E84+E90+E103+E111+E113+E116)</f>
        <v>139555476</v>
      </c>
    </row>
    <row r="118" spans="1:5" ht="14.25" thickTop="1" x14ac:dyDescent="0.25">
      <c r="A118" s="55" t="s">
        <v>67</v>
      </c>
      <c r="B118" s="78" t="s">
        <v>139</v>
      </c>
      <c r="C118" s="64"/>
      <c r="D118" s="64"/>
      <c r="E118" s="84">
        <f t="shared" si="1"/>
        <v>0</v>
      </c>
    </row>
    <row r="119" spans="1:5" ht="13.5" x14ac:dyDescent="0.25">
      <c r="A119" s="59" t="s">
        <v>68</v>
      </c>
      <c r="B119" s="76" t="s">
        <v>140</v>
      </c>
      <c r="C119" s="58"/>
      <c r="D119" s="58">
        <v>32119000</v>
      </c>
      <c r="E119" s="84">
        <f t="shared" si="1"/>
        <v>32119000</v>
      </c>
    </row>
    <row r="120" spans="1:5" ht="13.5" x14ac:dyDescent="0.25">
      <c r="A120" s="59" t="s">
        <v>69</v>
      </c>
      <c r="B120" s="76" t="s">
        <v>141</v>
      </c>
      <c r="C120" s="58"/>
      <c r="D120" s="58">
        <v>37588180</v>
      </c>
      <c r="E120" s="84">
        <f t="shared" si="1"/>
        <v>37588180</v>
      </c>
    </row>
    <row r="121" spans="1:5" ht="13.5" x14ac:dyDescent="0.25">
      <c r="A121" s="59" t="s">
        <v>70</v>
      </c>
      <c r="B121" s="76" t="s">
        <v>142</v>
      </c>
      <c r="C121" s="58"/>
      <c r="D121" s="58">
        <v>1860237</v>
      </c>
      <c r="E121" s="84">
        <f t="shared" si="1"/>
        <v>1860237</v>
      </c>
    </row>
    <row r="122" spans="1:5" ht="13.5" x14ac:dyDescent="0.25">
      <c r="A122" s="59" t="s">
        <v>71</v>
      </c>
      <c r="B122" s="76" t="s">
        <v>407</v>
      </c>
      <c r="C122" s="58"/>
      <c r="D122" s="58"/>
      <c r="E122" s="84">
        <f t="shared" si="1"/>
        <v>0</v>
      </c>
    </row>
    <row r="123" spans="1:5" ht="13.5" x14ac:dyDescent="0.25">
      <c r="A123" s="59" t="s">
        <v>72</v>
      </c>
      <c r="B123" s="76" t="s">
        <v>328</v>
      </c>
      <c r="C123" s="58"/>
      <c r="D123" s="58">
        <v>6124800</v>
      </c>
      <c r="E123" s="84">
        <f>SUM(D123:D124)</f>
        <v>6656800</v>
      </c>
    </row>
    <row r="124" spans="1:5" ht="13.5" x14ac:dyDescent="0.25">
      <c r="A124" s="59"/>
      <c r="B124" s="76" t="s">
        <v>340</v>
      </c>
      <c r="C124" s="58"/>
      <c r="D124" s="58">
        <v>532000</v>
      </c>
      <c r="E124" s="84"/>
    </row>
    <row r="125" spans="1:5" ht="13.5" x14ac:dyDescent="0.2">
      <c r="A125" s="301" t="s">
        <v>73</v>
      </c>
      <c r="B125" s="302"/>
      <c r="C125" s="65">
        <f>SUM(C118:C123)</f>
        <v>0</v>
      </c>
      <c r="D125" s="65">
        <f>SUM(D118:D124)</f>
        <v>78224217</v>
      </c>
      <c r="E125" s="65">
        <f>SUM(E118:E123)</f>
        <v>78224217</v>
      </c>
    </row>
    <row r="126" spans="1:5" ht="13.5" x14ac:dyDescent="0.25">
      <c r="A126" s="59" t="s">
        <v>185</v>
      </c>
      <c r="B126" s="76" t="s">
        <v>186</v>
      </c>
      <c r="C126" s="58"/>
      <c r="D126" s="58"/>
      <c r="E126" s="84">
        <f t="shared" si="1"/>
        <v>0</v>
      </c>
    </row>
    <row r="127" spans="1:5" ht="13.5" x14ac:dyDescent="0.25">
      <c r="A127" s="59" t="s">
        <v>191</v>
      </c>
      <c r="B127" s="76" t="s">
        <v>192</v>
      </c>
      <c r="C127" s="58"/>
      <c r="D127" s="58"/>
      <c r="E127" s="84">
        <f t="shared" si="1"/>
        <v>0</v>
      </c>
    </row>
    <row r="128" spans="1:5" ht="13.5" x14ac:dyDescent="0.2">
      <c r="A128" s="301" t="s">
        <v>187</v>
      </c>
      <c r="B128" s="302"/>
      <c r="C128" s="65"/>
      <c r="D128" s="65">
        <v>0</v>
      </c>
      <c r="E128" s="65">
        <f t="shared" si="1"/>
        <v>0</v>
      </c>
    </row>
    <row r="129" spans="1:5" ht="13.5" x14ac:dyDescent="0.25">
      <c r="A129" s="59" t="s">
        <v>74</v>
      </c>
      <c r="B129" s="76" t="s">
        <v>145</v>
      </c>
      <c r="C129" s="58"/>
      <c r="D129" s="58">
        <v>100000</v>
      </c>
      <c r="E129" s="84">
        <f t="shared" si="1"/>
        <v>100000</v>
      </c>
    </row>
    <row r="130" spans="1:5" ht="13.5" x14ac:dyDescent="0.25">
      <c r="A130" s="59" t="s">
        <v>75</v>
      </c>
      <c r="B130" s="76" t="s">
        <v>146</v>
      </c>
      <c r="C130" s="58"/>
      <c r="D130" s="58">
        <v>4800000</v>
      </c>
      <c r="E130" s="84">
        <f t="shared" si="1"/>
        <v>4800000</v>
      </c>
    </row>
    <row r="131" spans="1:5" ht="13.5" x14ac:dyDescent="0.25">
      <c r="A131" s="59" t="s">
        <v>76</v>
      </c>
      <c r="B131" s="76" t="s">
        <v>147</v>
      </c>
      <c r="C131" s="58"/>
      <c r="D131" s="58">
        <v>27000000</v>
      </c>
      <c r="E131" s="84">
        <f t="shared" si="1"/>
        <v>27000000</v>
      </c>
    </row>
    <row r="132" spans="1:5" ht="13.5" x14ac:dyDescent="0.25">
      <c r="A132" s="59" t="s">
        <v>170</v>
      </c>
      <c r="B132" s="76" t="s">
        <v>171</v>
      </c>
      <c r="C132" s="58"/>
      <c r="D132" s="58">
        <v>0</v>
      </c>
      <c r="E132" s="84">
        <f t="shared" si="1"/>
        <v>0</v>
      </c>
    </row>
    <row r="133" spans="1:5" ht="13.5" x14ac:dyDescent="0.25">
      <c r="A133" s="59" t="s">
        <v>77</v>
      </c>
      <c r="B133" s="76" t="s">
        <v>148</v>
      </c>
      <c r="C133" s="58"/>
      <c r="D133" s="58">
        <v>4300000</v>
      </c>
      <c r="E133" s="84">
        <f t="shared" si="1"/>
        <v>4300000</v>
      </c>
    </row>
    <row r="134" spans="1:5" ht="13.5" x14ac:dyDescent="0.25">
      <c r="A134" s="59" t="s">
        <v>78</v>
      </c>
      <c r="B134" s="76" t="s">
        <v>149</v>
      </c>
      <c r="C134" s="58"/>
      <c r="D134" s="58">
        <v>900000</v>
      </c>
      <c r="E134" s="84">
        <f t="shared" si="1"/>
        <v>900000</v>
      </c>
    </row>
    <row r="135" spans="1:5" ht="13.5" x14ac:dyDescent="0.25">
      <c r="A135" s="59" t="s">
        <v>79</v>
      </c>
      <c r="B135" s="76" t="s">
        <v>150</v>
      </c>
      <c r="C135" s="58"/>
      <c r="D135" s="58"/>
      <c r="E135" s="84">
        <f t="shared" si="1"/>
        <v>0</v>
      </c>
    </row>
    <row r="136" spans="1:5" ht="13.5" x14ac:dyDescent="0.2">
      <c r="A136" s="301" t="s">
        <v>80</v>
      </c>
      <c r="B136" s="302"/>
      <c r="C136" s="65">
        <f>SUM(C129:C135)</f>
        <v>0</v>
      </c>
      <c r="D136" s="65">
        <f>SUM(D129:D135)</f>
        <v>37100000</v>
      </c>
      <c r="E136" s="65">
        <f t="shared" si="1"/>
        <v>37100000</v>
      </c>
    </row>
    <row r="137" spans="1:5" s="85" customFormat="1" ht="13.5" x14ac:dyDescent="0.25">
      <c r="A137" s="86" t="s">
        <v>81</v>
      </c>
      <c r="B137" s="87" t="s">
        <v>151</v>
      </c>
      <c r="C137" s="88"/>
      <c r="D137" s="88">
        <v>700000</v>
      </c>
      <c r="E137" s="84">
        <f t="shared" si="1"/>
        <v>700000</v>
      </c>
    </row>
    <row r="138" spans="1:5" s="85" customFormat="1" ht="13.5" x14ac:dyDescent="0.25">
      <c r="A138" s="86" t="s">
        <v>82</v>
      </c>
      <c r="B138" s="87" t="s">
        <v>152</v>
      </c>
      <c r="C138" s="88"/>
      <c r="D138" s="88">
        <v>600000</v>
      </c>
      <c r="E138" s="84">
        <f t="shared" si="1"/>
        <v>600000</v>
      </c>
    </row>
    <row r="139" spans="1:5" ht="13.5" x14ac:dyDescent="0.25">
      <c r="A139" s="86" t="s">
        <v>83</v>
      </c>
      <c r="B139" s="87" t="s">
        <v>153</v>
      </c>
      <c r="C139" s="58"/>
      <c r="D139" s="88"/>
      <c r="E139" s="84">
        <f>SUM(D140:D143)</f>
        <v>7600000</v>
      </c>
    </row>
    <row r="140" spans="1:5" ht="13.5" x14ac:dyDescent="0.25">
      <c r="A140" s="59"/>
      <c r="B140" s="76" t="s">
        <v>270</v>
      </c>
      <c r="C140" s="58"/>
      <c r="D140" s="58">
        <v>1144500</v>
      </c>
      <c r="E140" s="84"/>
    </row>
    <row r="141" spans="1:5" ht="13.5" x14ac:dyDescent="0.25">
      <c r="A141" s="59"/>
      <c r="B141" s="76" t="s">
        <v>344</v>
      </c>
      <c r="C141" s="58"/>
      <c r="D141" s="58">
        <v>1770500</v>
      </c>
      <c r="E141" s="84"/>
    </row>
    <row r="142" spans="1:5" ht="13.5" x14ac:dyDescent="0.25">
      <c r="A142" s="59"/>
      <c r="B142" s="76" t="s">
        <v>343</v>
      </c>
      <c r="C142" s="58"/>
      <c r="D142" s="58">
        <v>2685000</v>
      </c>
      <c r="E142" s="84"/>
    </row>
    <row r="143" spans="1:5" ht="13.5" x14ac:dyDescent="0.25">
      <c r="A143" s="59"/>
      <c r="B143" s="76" t="s">
        <v>271</v>
      </c>
      <c r="C143" s="58"/>
      <c r="D143" s="58">
        <v>2000000</v>
      </c>
      <c r="E143" s="84"/>
    </row>
    <row r="144" spans="1:5" ht="13.5" x14ac:dyDescent="0.25">
      <c r="A144" s="59" t="s">
        <v>84</v>
      </c>
      <c r="B144" s="76" t="s">
        <v>154</v>
      </c>
      <c r="C144" s="58"/>
      <c r="D144" s="58">
        <v>1400000</v>
      </c>
      <c r="E144" s="84">
        <f t="shared" si="1"/>
        <v>1400000</v>
      </c>
    </row>
    <row r="145" spans="1:5" ht="13.5" x14ac:dyDescent="0.25">
      <c r="A145" s="59" t="s">
        <v>156</v>
      </c>
      <c r="B145" s="76" t="s">
        <v>155</v>
      </c>
      <c r="C145" s="58"/>
      <c r="D145" s="58">
        <v>1000000</v>
      </c>
      <c r="E145" s="84">
        <f t="shared" si="1"/>
        <v>1000000</v>
      </c>
    </row>
    <row r="146" spans="1:5" ht="13.5" x14ac:dyDescent="0.25">
      <c r="A146" s="59" t="s">
        <v>85</v>
      </c>
      <c r="B146" s="76" t="s">
        <v>157</v>
      </c>
      <c r="C146" s="58"/>
      <c r="D146" s="58">
        <v>1000</v>
      </c>
      <c r="E146" s="84">
        <f t="shared" si="1"/>
        <v>1000</v>
      </c>
    </row>
    <row r="147" spans="1:5" ht="13.5" x14ac:dyDescent="0.25">
      <c r="A147" s="59" t="s">
        <v>194</v>
      </c>
      <c r="B147" s="76" t="s">
        <v>195</v>
      </c>
      <c r="C147" s="58"/>
      <c r="D147" s="58"/>
      <c r="E147" s="84">
        <f t="shared" si="1"/>
        <v>0</v>
      </c>
    </row>
    <row r="148" spans="1:5" ht="13.5" x14ac:dyDescent="0.25">
      <c r="A148" s="59" t="s">
        <v>86</v>
      </c>
      <c r="B148" s="76" t="s">
        <v>158</v>
      </c>
      <c r="C148" s="58"/>
      <c r="D148" s="58">
        <v>400000</v>
      </c>
      <c r="E148" s="84">
        <f t="shared" si="1"/>
        <v>400000</v>
      </c>
    </row>
    <row r="149" spans="1:5" ht="13.5" x14ac:dyDescent="0.2">
      <c r="A149" s="301" t="s">
        <v>87</v>
      </c>
      <c r="B149" s="302"/>
      <c r="C149" s="65">
        <f>SUM(C137:C148)</f>
        <v>0</v>
      </c>
      <c r="D149" s="65">
        <f>SUM(D137:D148)</f>
        <v>11701000</v>
      </c>
      <c r="E149" s="65">
        <f>SUM(E137:E148)</f>
        <v>11701000</v>
      </c>
    </row>
    <row r="150" spans="1:5" ht="13.5" x14ac:dyDescent="0.25">
      <c r="A150" s="59" t="s">
        <v>188</v>
      </c>
      <c r="B150" s="76" t="s">
        <v>189</v>
      </c>
      <c r="C150" s="58"/>
      <c r="D150" s="58"/>
      <c r="E150" s="84">
        <f t="shared" si="1"/>
        <v>0</v>
      </c>
    </row>
    <row r="151" spans="1:5" ht="13.5" x14ac:dyDescent="0.2">
      <c r="A151" s="301" t="s">
        <v>193</v>
      </c>
      <c r="B151" s="302"/>
      <c r="C151" s="65">
        <f>SUM(C150)</f>
        <v>0</v>
      </c>
      <c r="D151" s="65">
        <v>0</v>
      </c>
      <c r="E151" s="65">
        <f t="shared" si="1"/>
        <v>0</v>
      </c>
    </row>
    <row r="152" spans="1:5" ht="13.5" x14ac:dyDescent="0.25">
      <c r="A152" s="59" t="s">
        <v>88</v>
      </c>
      <c r="B152" s="76" t="s">
        <v>159</v>
      </c>
      <c r="C152" s="58"/>
      <c r="D152" s="58">
        <v>500000</v>
      </c>
      <c r="E152" s="84">
        <f t="shared" si="1"/>
        <v>500000</v>
      </c>
    </row>
    <row r="153" spans="1:5" ht="13.5" x14ac:dyDescent="0.2">
      <c r="A153" s="301" t="s">
        <v>89</v>
      </c>
      <c r="B153" s="302"/>
      <c r="C153" s="65">
        <f>SUM(C152)</f>
        <v>0</v>
      </c>
      <c r="D153" s="65">
        <v>0</v>
      </c>
      <c r="E153" s="65">
        <f t="shared" si="1"/>
        <v>0</v>
      </c>
    </row>
    <row r="154" spans="1:5" ht="13.5" x14ac:dyDescent="0.25">
      <c r="A154" s="59" t="s">
        <v>90</v>
      </c>
      <c r="B154" s="76" t="s">
        <v>160</v>
      </c>
      <c r="C154" s="58"/>
      <c r="D154" s="58">
        <v>0</v>
      </c>
      <c r="E154" s="84">
        <f t="shared" si="1"/>
        <v>0</v>
      </c>
    </row>
    <row r="155" spans="1:5" ht="13.5" x14ac:dyDescent="0.2">
      <c r="A155" s="301" t="s">
        <v>91</v>
      </c>
      <c r="B155" s="302"/>
      <c r="C155" s="65">
        <f>SUM(C154)</f>
        <v>0</v>
      </c>
      <c r="D155" s="65">
        <v>0</v>
      </c>
      <c r="E155" s="65">
        <f t="shared" si="1"/>
        <v>0</v>
      </c>
    </row>
    <row r="156" spans="1:5" ht="13.5" x14ac:dyDescent="0.25">
      <c r="A156" s="89" t="s">
        <v>92</v>
      </c>
      <c r="B156" s="90" t="s">
        <v>161</v>
      </c>
      <c r="C156" s="66"/>
      <c r="D156" s="66">
        <v>12187000</v>
      </c>
      <c r="E156" s="84">
        <f t="shared" si="1"/>
        <v>12187000</v>
      </c>
    </row>
    <row r="157" spans="1:5" ht="13.5" x14ac:dyDescent="0.25">
      <c r="A157" s="89" t="s">
        <v>93</v>
      </c>
      <c r="B157" s="90" t="s">
        <v>179</v>
      </c>
      <c r="C157" s="58"/>
      <c r="D157" s="58"/>
      <c r="E157" s="84">
        <f t="shared" si="1"/>
        <v>0</v>
      </c>
    </row>
    <row r="158" spans="1:5" ht="13.5" x14ac:dyDescent="0.25">
      <c r="A158" s="59" t="s">
        <v>167</v>
      </c>
      <c r="B158" s="76" t="s">
        <v>173</v>
      </c>
      <c r="C158" s="58"/>
      <c r="D158" s="58"/>
      <c r="E158" s="84"/>
    </row>
    <row r="159" spans="1:5" ht="14.25" thickBot="1" x14ac:dyDescent="0.25">
      <c r="A159" s="301" t="s">
        <v>94</v>
      </c>
      <c r="B159" s="302"/>
      <c r="C159" s="91">
        <f>SUM(C156:C158)</f>
        <v>0</v>
      </c>
      <c r="D159" s="91">
        <f>SUM(D156:D158)</f>
        <v>12187000</v>
      </c>
      <c r="E159" s="91">
        <f>SUM(E156:E158)</f>
        <v>12187000</v>
      </c>
    </row>
    <row r="160" spans="1:5" ht="15" thickTop="1" thickBot="1" x14ac:dyDescent="0.25">
      <c r="A160" s="299" t="s">
        <v>95</v>
      </c>
      <c r="B160" s="319"/>
      <c r="C160" s="68">
        <f>SUM(C159,C155,C153,C151,C149,C136)</f>
        <v>0</v>
      </c>
      <c r="D160" s="68">
        <f>SUM(D125)+D128+D136+D149+D151+D153+D155+D159</f>
        <v>139212217</v>
      </c>
      <c r="E160" s="69">
        <f>SUM(E125)+E128+E136+E149+E151+E153+E155+E159</f>
        <v>139212217</v>
      </c>
    </row>
    <row r="161" ht="13.5" thickTop="1" x14ac:dyDescent="0.2"/>
  </sheetData>
  <mergeCells count="25">
    <mergeCell ref="A4:E4"/>
    <mergeCell ref="A5:A6"/>
    <mergeCell ref="B5:B6"/>
    <mergeCell ref="C5:C6"/>
    <mergeCell ref="D5:D6"/>
    <mergeCell ref="E5:E6"/>
    <mergeCell ref="A128:B128"/>
    <mergeCell ref="A30:B30"/>
    <mergeCell ref="A35:B35"/>
    <mergeCell ref="A78:B78"/>
    <mergeCell ref="A84:B84"/>
    <mergeCell ref="A90:B90"/>
    <mergeCell ref="A103:B103"/>
    <mergeCell ref="A111:B111"/>
    <mergeCell ref="A113:B113"/>
    <mergeCell ref="A116:B116"/>
    <mergeCell ref="A117:B117"/>
    <mergeCell ref="A125:B125"/>
    <mergeCell ref="A160:B160"/>
    <mergeCell ref="A136:B136"/>
    <mergeCell ref="A149:B149"/>
    <mergeCell ref="A151:B151"/>
    <mergeCell ref="A153:B153"/>
    <mergeCell ref="A155:B155"/>
    <mergeCell ref="A159:B159"/>
  </mergeCells>
  <pageMargins left="0.39370078740157483" right="0.39370078740157483" top="0.39370078740157483" bottom="0.39370078740157483" header="0.31496062992125984" footer="0.31496062992125984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8"/>
  <sheetViews>
    <sheetView workbookViewId="0">
      <selection activeCell="G60" sqref="G60"/>
    </sheetView>
  </sheetViews>
  <sheetFormatPr defaultRowHeight="12.75" x14ac:dyDescent="0.2"/>
  <cols>
    <col min="1" max="1" width="7.7109375" style="44" customWidth="1"/>
    <col min="2" max="2" width="29.140625" style="44" customWidth="1"/>
    <col min="3" max="11" width="10.7109375" style="45" customWidth="1"/>
    <col min="12" max="16384" width="9.140625" style="81"/>
  </cols>
  <sheetData>
    <row r="1" spans="1:11" x14ac:dyDescent="0.2">
      <c r="A1" s="44" t="s">
        <v>163</v>
      </c>
    </row>
    <row r="2" spans="1:11" x14ac:dyDescent="0.2">
      <c r="A2" s="44" t="s">
        <v>1</v>
      </c>
    </row>
    <row r="4" spans="1:11" ht="15.75" x14ac:dyDescent="0.25">
      <c r="A4" s="318" t="s">
        <v>338</v>
      </c>
      <c r="B4" s="318"/>
      <c r="C4" s="318"/>
      <c r="D4" s="318"/>
      <c r="E4" s="318"/>
      <c r="F4" s="81"/>
      <c r="G4" s="81"/>
      <c r="H4" s="81"/>
      <c r="I4" s="81"/>
      <c r="J4" s="81"/>
      <c r="K4" s="81"/>
    </row>
    <row r="5" spans="1:11" ht="13.5" thickBot="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s="92" customFormat="1" ht="32.25" customHeight="1" thickTop="1" thickBot="1" x14ac:dyDescent="0.3">
      <c r="A6" s="109"/>
      <c r="B6" s="109"/>
      <c r="C6" s="328" t="s">
        <v>234</v>
      </c>
      <c r="D6" s="328"/>
      <c r="E6" s="328"/>
      <c r="F6" s="328" t="s">
        <v>235</v>
      </c>
      <c r="G6" s="328"/>
      <c r="H6" s="328"/>
      <c r="I6" s="328" t="s">
        <v>182</v>
      </c>
      <c r="J6" s="328"/>
      <c r="K6" s="328"/>
    </row>
    <row r="7" spans="1:11" ht="13.5" thickTop="1" x14ac:dyDescent="0.2">
      <c r="A7" s="311" t="s">
        <v>2</v>
      </c>
      <c r="B7" s="325" t="s">
        <v>3</v>
      </c>
      <c r="C7" s="320" t="s">
        <v>203</v>
      </c>
      <c r="D7" s="320" t="s">
        <v>204</v>
      </c>
      <c r="E7" s="320" t="s">
        <v>182</v>
      </c>
      <c r="F7" s="320" t="s">
        <v>65</v>
      </c>
      <c r="G7" s="320" t="s">
        <v>204</v>
      </c>
      <c r="H7" s="320" t="s">
        <v>182</v>
      </c>
      <c r="I7" s="320" t="s">
        <v>65</v>
      </c>
      <c r="J7" s="320" t="s">
        <v>204</v>
      </c>
      <c r="K7" s="320" t="s">
        <v>182</v>
      </c>
    </row>
    <row r="8" spans="1:11" ht="13.5" thickBot="1" x14ac:dyDescent="0.25">
      <c r="A8" s="312"/>
      <c r="B8" s="326"/>
      <c r="C8" s="321"/>
      <c r="D8" s="321"/>
      <c r="E8" s="321"/>
      <c r="F8" s="321"/>
      <c r="G8" s="321"/>
      <c r="H8" s="321"/>
      <c r="I8" s="321"/>
      <c r="J8" s="321"/>
      <c r="K8" s="321"/>
    </row>
    <row r="9" spans="1:11" s="85" customFormat="1" ht="14.25" thickTop="1" x14ac:dyDescent="0.25">
      <c r="A9" s="82" t="s">
        <v>5</v>
      </c>
      <c r="B9" s="83" t="s">
        <v>96</v>
      </c>
      <c r="C9" s="84"/>
      <c r="D9" s="84"/>
      <c r="E9" s="84">
        <f>SUM(E10:E19)</f>
        <v>17551300</v>
      </c>
      <c r="F9" s="84"/>
      <c r="G9" s="84"/>
      <c r="H9" s="84">
        <f>SUM(H10:H19)</f>
        <v>11920300</v>
      </c>
      <c r="I9" s="84">
        <f>SUM(C9)+F9</f>
        <v>0</v>
      </c>
      <c r="J9" s="84">
        <f>SUM(D9)+G9</f>
        <v>0</v>
      </c>
      <c r="K9" s="84">
        <f>SUM(E9)+H9</f>
        <v>29471600</v>
      </c>
    </row>
    <row r="10" spans="1:11" x14ac:dyDescent="0.2">
      <c r="A10" s="57"/>
      <c r="B10" s="75" t="s">
        <v>224</v>
      </c>
      <c r="C10" s="54">
        <v>430000</v>
      </c>
      <c r="D10" s="54">
        <v>1290000</v>
      </c>
      <c r="E10" s="54">
        <f>SUM(C10:D10)</f>
        <v>1720000</v>
      </c>
      <c r="F10" s="54"/>
      <c r="G10" s="54"/>
      <c r="H10" s="54">
        <f t="shared" ref="H10:H79" si="0">SUM(F10:G10)</f>
        <v>0</v>
      </c>
      <c r="I10" s="54">
        <f t="shared" ref="I10:I80" si="1">SUM(C10)+F10</f>
        <v>430000</v>
      </c>
      <c r="J10" s="54">
        <f t="shared" ref="J10:J80" si="2">SUM(D10)+G10</f>
        <v>1290000</v>
      </c>
      <c r="K10" s="54">
        <f t="shared" ref="K10:K79" si="3">SUM(I10:J10)</f>
        <v>1720000</v>
      </c>
    </row>
    <row r="11" spans="1:11" x14ac:dyDescent="0.2">
      <c r="A11" s="57"/>
      <c r="B11" s="75" t="s">
        <v>225</v>
      </c>
      <c r="C11" s="54">
        <v>247200</v>
      </c>
      <c r="D11" s="54">
        <v>2878700</v>
      </c>
      <c r="E11" s="54">
        <f t="shared" ref="E11:E98" si="4">SUM(C11:D11)</f>
        <v>3125900</v>
      </c>
      <c r="F11" s="54"/>
      <c r="G11" s="54"/>
      <c r="H11" s="54">
        <f t="shared" si="0"/>
        <v>0</v>
      </c>
      <c r="I11" s="54">
        <f t="shared" si="1"/>
        <v>247200</v>
      </c>
      <c r="J11" s="54">
        <f t="shared" si="2"/>
        <v>2878700</v>
      </c>
      <c r="K11" s="54">
        <f t="shared" si="3"/>
        <v>3125900</v>
      </c>
    </row>
    <row r="12" spans="1:11" x14ac:dyDescent="0.2">
      <c r="A12" s="57"/>
      <c r="B12" s="75" t="s">
        <v>345</v>
      </c>
      <c r="C12" s="54"/>
      <c r="D12" s="54">
        <v>3714300</v>
      </c>
      <c r="E12" s="54">
        <f t="shared" si="4"/>
        <v>3714300</v>
      </c>
      <c r="F12" s="54"/>
      <c r="G12" s="54"/>
      <c r="H12" s="54"/>
      <c r="I12" s="54"/>
      <c r="J12" s="54"/>
      <c r="K12" s="54"/>
    </row>
    <row r="13" spans="1:11" x14ac:dyDescent="0.2">
      <c r="A13" s="57"/>
      <c r="B13" s="75" t="s">
        <v>226</v>
      </c>
      <c r="C13" s="54">
        <v>244300</v>
      </c>
      <c r="D13" s="54">
        <v>2974400</v>
      </c>
      <c r="E13" s="54">
        <f t="shared" si="4"/>
        <v>3218700</v>
      </c>
      <c r="F13" s="54"/>
      <c r="G13" s="54"/>
      <c r="H13" s="54">
        <f t="shared" si="0"/>
        <v>0</v>
      </c>
      <c r="I13" s="54">
        <f t="shared" si="1"/>
        <v>244300</v>
      </c>
      <c r="J13" s="54">
        <f t="shared" si="2"/>
        <v>2974400</v>
      </c>
      <c r="K13" s="54">
        <f t="shared" si="3"/>
        <v>3218700</v>
      </c>
    </row>
    <row r="14" spans="1:11" x14ac:dyDescent="0.2">
      <c r="A14" s="57"/>
      <c r="B14" s="75" t="s">
        <v>227</v>
      </c>
      <c r="C14" s="54">
        <v>265500</v>
      </c>
      <c r="D14" s="54">
        <v>3207600</v>
      </c>
      <c r="E14" s="54">
        <f t="shared" si="4"/>
        <v>3473100</v>
      </c>
      <c r="F14" s="54"/>
      <c r="G14" s="54"/>
      <c r="H14" s="54">
        <f t="shared" si="0"/>
        <v>0</v>
      </c>
      <c r="I14" s="54">
        <f t="shared" si="1"/>
        <v>265500</v>
      </c>
      <c r="J14" s="54">
        <f t="shared" si="2"/>
        <v>3207600</v>
      </c>
      <c r="K14" s="54">
        <f t="shared" si="3"/>
        <v>3473100</v>
      </c>
    </row>
    <row r="15" spans="1:11" x14ac:dyDescent="0.2">
      <c r="A15" s="57"/>
      <c r="B15" s="75" t="s">
        <v>228</v>
      </c>
      <c r="C15" s="54">
        <v>213700</v>
      </c>
      <c r="D15" s="54">
        <v>2085600</v>
      </c>
      <c r="E15" s="54">
        <f t="shared" si="4"/>
        <v>2299300</v>
      </c>
      <c r="F15" s="54"/>
      <c r="G15" s="54"/>
      <c r="H15" s="54">
        <f t="shared" si="0"/>
        <v>0</v>
      </c>
      <c r="I15" s="54">
        <f t="shared" si="1"/>
        <v>213700</v>
      </c>
      <c r="J15" s="54">
        <f t="shared" si="2"/>
        <v>2085600</v>
      </c>
      <c r="K15" s="54">
        <f t="shared" si="3"/>
        <v>2299300</v>
      </c>
    </row>
    <row r="16" spans="1:11" x14ac:dyDescent="0.2">
      <c r="A16" s="57"/>
      <c r="B16" s="75" t="s">
        <v>233</v>
      </c>
      <c r="C16" s="54"/>
      <c r="D16" s="54"/>
      <c r="E16" s="54"/>
      <c r="F16" s="54">
        <v>195500</v>
      </c>
      <c r="G16" s="54">
        <v>2311100</v>
      </c>
      <c r="H16" s="54">
        <f t="shared" si="0"/>
        <v>2506600</v>
      </c>
      <c r="I16" s="54">
        <f t="shared" si="1"/>
        <v>195500</v>
      </c>
      <c r="J16" s="54">
        <f t="shared" si="2"/>
        <v>2311100</v>
      </c>
      <c r="K16" s="54">
        <f t="shared" si="3"/>
        <v>2506600</v>
      </c>
    </row>
    <row r="17" spans="1:11" x14ac:dyDescent="0.2">
      <c r="A17" s="57"/>
      <c r="B17" s="75" t="s">
        <v>229</v>
      </c>
      <c r="C17" s="54"/>
      <c r="D17" s="54"/>
      <c r="E17" s="54">
        <f t="shared" si="4"/>
        <v>0</v>
      </c>
      <c r="F17" s="54">
        <v>195500</v>
      </c>
      <c r="G17" s="54">
        <v>2311100</v>
      </c>
      <c r="H17" s="54">
        <f t="shared" si="0"/>
        <v>2506600</v>
      </c>
      <c r="I17" s="54">
        <f t="shared" si="1"/>
        <v>195500</v>
      </c>
      <c r="J17" s="54">
        <f t="shared" si="2"/>
        <v>2311100</v>
      </c>
      <c r="K17" s="54">
        <f t="shared" si="3"/>
        <v>2506600</v>
      </c>
    </row>
    <row r="18" spans="1:11" x14ac:dyDescent="0.2">
      <c r="A18" s="57"/>
      <c r="B18" s="75" t="s">
        <v>230</v>
      </c>
      <c r="C18" s="54"/>
      <c r="D18" s="54"/>
      <c r="E18" s="54">
        <f t="shared" si="4"/>
        <v>0</v>
      </c>
      <c r="F18" s="54">
        <v>241900</v>
      </c>
      <c r="G18" s="54">
        <v>2820400</v>
      </c>
      <c r="H18" s="54">
        <f t="shared" si="0"/>
        <v>3062300</v>
      </c>
      <c r="I18" s="54">
        <f t="shared" si="1"/>
        <v>241900</v>
      </c>
      <c r="J18" s="54">
        <f t="shared" si="2"/>
        <v>2820400</v>
      </c>
      <c r="K18" s="54">
        <f t="shared" si="3"/>
        <v>3062300</v>
      </c>
    </row>
    <row r="19" spans="1:11" x14ac:dyDescent="0.2">
      <c r="A19" s="57"/>
      <c r="B19" s="75" t="s">
        <v>231</v>
      </c>
      <c r="C19" s="54"/>
      <c r="D19" s="54"/>
      <c r="E19" s="54">
        <f t="shared" si="4"/>
        <v>0</v>
      </c>
      <c r="F19" s="54">
        <v>320400</v>
      </c>
      <c r="G19" s="54">
        <v>3524400</v>
      </c>
      <c r="H19" s="54">
        <f t="shared" si="0"/>
        <v>3844800</v>
      </c>
      <c r="I19" s="54">
        <f t="shared" si="1"/>
        <v>320400</v>
      </c>
      <c r="J19" s="54">
        <f t="shared" si="2"/>
        <v>3524400</v>
      </c>
      <c r="K19" s="54">
        <f t="shared" si="3"/>
        <v>3844800</v>
      </c>
    </row>
    <row r="20" spans="1:11" s="85" customFormat="1" ht="13.5" x14ac:dyDescent="0.25">
      <c r="A20" s="82" t="s">
        <v>164</v>
      </c>
      <c r="B20" s="83" t="s">
        <v>165</v>
      </c>
      <c r="C20" s="84">
        <v>187970</v>
      </c>
      <c r="D20" s="84"/>
      <c r="E20" s="84">
        <f t="shared" si="4"/>
        <v>187970</v>
      </c>
      <c r="F20" s="84"/>
      <c r="G20" s="84"/>
      <c r="H20" s="84">
        <f t="shared" si="0"/>
        <v>0</v>
      </c>
      <c r="I20" s="84">
        <f t="shared" si="1"/>
        <v>187970</v>
      </c>
      <c r="J20" s="84">
        <f t="shared" si="2"/>
        <v>0</v>
      </c>
      <c r="K20" s="84">
        <f t="shared" si="3"/>
        <v>187970</v>
      </c>
    </row>
    <row r="21" spans="1:11" s="85" customFormat="1" ht="13.5" x14ac:dyDescent="0.25">
      <c r="A21" s="82" t="s">
        <v>175</v>
      </c>
      <c r="B21" s="83" t="s">
        <v>176</v>
      </c>
      <c r="C21" s="84"/>
      <c r="D21" s="84"/>
      <c r="E21" s="84">
        <f t="shared" si="4"/>
        <v>0</v>
      </c>
      <c r="F21" s="84"/>
      <c r="G21" s="84"/>
      <c r="H21" s="84">
        <f t="shared" si="0"/>
        <v>0</v>
      </c>
      <c r="I21" s="84">
        <f t="shared" si="1"/>
        <v>0</v>
      </c>
      <c r="J21" s="84">
        <f t="shared" si="2"/>
        <v>0</v>
      </c>
      <c r="K21" s="84">
        <f t="shared" si="3"/>
        <v>0</v>
      </c>
    </row>
    <row r="22" spans="1:11" s="85" customFormat="1" ht="13.5" x14ac:dyDescent="0.25">
      <c r="A22" s="82" t="s">
        <v>177</v>
      </c>
      <c r="B22" s="83" t="s">
        <v>178</v>
      </c>
      <c r="C22" s="84"/>
      <c r="D22" s="84"/>
      <c r="E22" s="84">
        <f t="shared" si="4"/>
        <v>0</v>
      </c>
      <c r="F22" s="84"/>
      <c r="G22" s="84"/>
      <c r="H22" s="84">
        <f t="shared" si="0"/>
        <v>0</v>
      </c>
      <c r="I22" s="84">
        <f t="shared" si="1"/>
        <v>0</v>
      </c>
      <c r="J22" s="84">
        <f t="shared" si="2"/>
        <v>0</v>
      </c>
      <c r="K22" s="84">
        <f t="shared" si="3"/>
        <v>0</v>
      </c>
    </row>
    <row r="23" spans="1:11" s="85" customFormat="1" ht="13.5" x14ac:dyDescent="0.25">
      <c r="A23" s="86" t="s">
        <v>6</v>
      </c>
      <c r="B23" s="87" t="s">
        <v>97</v>
      </c>
      <c r="C23" s="88"/>
      <c r="D23" s="88">
        <v>2150000</v>
      </c>
      <c r="E23" s="84">
        <f t="shared" si="4"/>
        <v>2150000</v>
      </c>
      <c r="F23" s="84"/>
      <c r="G23" s="84"/>
      <c r="H23" s="84">
        <f t="shared" si="0"/>
        <v>0</v>
      </c>
      <c r="I23" s="84">
        <f t="shared" si="1"/>
        <v>0</v>
      </c>
      <c r="J23" s="84">
        <f t="shared" si="2"/>
        <v>2150000</v>
      </c>
      <c r="K23" s="84">
        <f t="shared" si="3"/>
        <v>2150000</v>
      </c>
    </row>
    <row r="24" spans="1:11" s="85" customFormat="1" ht="13.5" x14ac:dyDescent="0.25">
      <c r="A24" s="86" t="s">
        <v>7</v>
      </c>
      <c r="B24" s="87" t="s">
        <v>98</v>
      </c>
      <c r="C24" s="88">
        <f>SUM(C25:C25)</f>
        <v>0</v>
      </c>
      <c r="D24" s="88">
        <f>SUM(D25:D25)</f>
        <v>1050000</v>
      </c>
      <c r="E24" s="84">
        <f>SUM(E25:E25)</f>
        <v>1050000</v>
      </c>
      <c r="F24" s="84">
        <f>SUM(F25:F25)</f>
        <v>0</v>
      </c>
      <c r="G24" s="84">
        <f>SUM(G25:G25)</f>
        <v>0</v>
      </c>
      <c r="H24" s="84">
        <f>SUM(F24:G24)</f>
        <v>0</v>
      </c>
      <c r="I24" s="84">
        <f t="shared" si="1"/>
        <v>0</v>
      </c>
      <c r="J24" s="84">
        <f t="shared" si="2"/>
        <v>1050000</v>
      </c>
      <c r="K24" s="84">
        <f t="shared" si="3"/>
        <v>1050000</v>
      </c>
    </row>
    <row r="25" spans="1:11" x14ac:dyDescent="0.2">
      <c r="A25" s="59"/>
      <c r="B25" s="76" t="s">
        <v>206</v>
      </c>
      <c r="C25" s="58"/>
      <c r="D25" s="58">
        <v>1050000</v>
      </c>
      <c r="E25" s="54">
        <f t="shared" si="4"/>
        <v>1050000</v>
      </c>
      <c r="F25" s="54"/>
      <c r="G25" s="54"/>
      <c r="H25" s="54">
        <f t="shared" si="0"/>
        <v>0</v>
      </c>
      <c r="I25" s="54">
        <f t="shared" si="1"/>
        <v>0</v>
      </c>
      <c r="J25" s="54">
        <f t="shared" si="2"/>
        <v>1050000</v>
      </c>
      <c r="K25" s="54">
        <f t="shared" si="3"/>
        <v>1050000</v>
      </c>
    </row>
    <row r="26" spans="1:11" s="85" customFormat="1" ht="13.5" x14ac:dyDescent="0.25">
      <c r="A26" s="86" t="s">
        <v>8</v>
      </c>
      <c r="B26" s="87" t="s">
        <v>99</v>
      </c>
      <c r="C26" s="88"/>
      <c r="D26" s="88">
        <v>463800</v>
      </c>
      <c r="E26" s="84">
        <f t="shared" si="4"/>
        <v>463800</v>
      </c>
      <c r="F26" s="84"/>
      <c r="G26" s="84"/>
      <c r="H26" s="84">
        <f t="shared" si="0"/>
        <v>0</v>
      </c>
      <c r="I26" s="84">
        <f t="shared" si="1"/>
        <v>0</v>
      </c>
      <c r="J26" s="84">
        <f t="shared" si="2"/>
        <v>463800</v>
      </c>
      <c r="K26" s="84">
        <f t="shared" si="3"/>
        <v>463800</v>
      </c>
    </row>
    <row r="27" spans="1:11" s="85" customFormat="1" ht="13.5" x14ac:dyDescent="0.25">
      <c r="A27" s="86" t="s">
        <v>166</v>
      </c>
      <c r="B27" s="87" t="s">
        <v>172</v>
      </c>
      <c r="C27" s="88"/>
      <c r="D27" s="88"/>
      <c r="E27" s="84">
        <f>SUM(E28:E29)</f>
        <v>130650</v>
      </c>
      <c r="F27" s="84"/>
      <c r="G27" s="84"/>
      <c r="H27" s="84">
        <f>SUM(H30:H32)</f>
        <v>125080</v>
      </c>
      <c r="I27" s="84">
        <f t="shared" si="1"/>
        <v>0</v>
      </c>
      <c r="J27" s="84">
        <f t="shared" si="2"/>
        <v>0</v>
      </c>
      <c r="K27" s="84">
        <f>SUM(K28:K32)</f>
        <v>255730</v>
      </c>
    </row>
    <row r="28" spans="1:11" x14ac:dyDescent="0.2">
      <c r="A28" s="59"/>
      <c r="B28" s="76" t="s">
        <v>224</v>
      </c>
      <c r="C28" s="58">
        <v>17250</v>
      </c>
      <c r="D28" s="58">
        <v>60000</v>
      </c>
      <c r="E28" s="54">
        <f t="shared" si="4"/>
        <v>77250</v>
      </c>
      <c r="F28" s="54"/>
      <c r="G28" s="54"/>
      <c r="H28" s="54"/>
      <c r="I28" s="54">
        <f t="shared" si="1"/>
        <v>17250</v>
      </c>
      <c r="J28" s="54">
        <f t="shared" si="2"/>
        <v>60000</v>
      </c>
      <c r="K28" s="54">
        <f t="shared" si="3"/>
        <v>77250</v>
      </c>
    </row>
    <row r="29" spans="1:11" x14ac:dyDescent="0.2">
      <c r="A29" s="59"/>
      <c r="B29" s="76" t="s">
        <v>228</v>
      </c>
      <c r="C29" s="58">
        <v>5400</v>
      </c>
      <c r="D29" s="58">
        <v>48000</v>
      </c>
      <c r="E29" s="54">
        <f t="shared" si="4"/>
        <v>53400</v>
      </c>
      <c r="F29" s="54"/>
      <c r="G29" s="54"/>
      <c r="H29" s="54">
        <f t="shared" si="0"/>
        <v>0</v>
      </c>
      <c r="I29" s="54">
        <f t="shared" si="1"/>
        <v>5400</v>
      </c>
      <c r="J29" s="54">
        <f t="shared" si="2"/>
        <v>48000</v>
      </c>
      <c r="K29" s="54">
        <f t="shared" si="3"/>
        <v>53400</v>
      </c>
    </row>
    <row r="30" spans="1:11" x14ac:dyDescent="0.2">
      <c r="A30" s="59"/>
      <c r="B30" s="76" t="s">
        <v>229</v>
      </c>
      <c r="C30" s="58"/>
      <c r="D30" s="58"/>
      <c r="E30" s="54">
        <f t="shared" si="4"/>
        <v>0</v>
      </c>
      <c r="F30" s="54">
        <v>4140</v>
      </c>
      <c r="G30" s="54">
        <v>55000</v>
      </c>
      <c r="H30" s="54">
        <f t="shared" si="0"/>
        <v>59140</v>
      </c>
      <c r="I30" s="54">
        <f t="shared" si="1"/>
        <v>4140</v>
      </c>
      <c r="J30" s="54">
        <f t="shared" si="2"/>
        <v>55000</v>
      </c>
      <c r="K30" s="54">
        <f t="shared" si="3"/>
        <v>59140</v>
      </c>
    </row>
    <row r="31" spans="1:11" x14ac:dyDescent="0.2">
      <c r="A31" s="59"/>
      <c r="B31" s="76" t="s">
        <v>233</v>
      </c>
      <c r="C31" s="58"/>
      <c r="D31" s="58"/>
      <c r="E31" s="54"/>
      <c r="F31" s="54"/>
      <c r="G31" s="54"/>
      <c r="H31" s="54">
        <f t="shared" si="0"/>
        <v>0</v>
      </c>
      <c r="I31" s="54">
        <f t="shared" si="1"/>
        <v>0</v>
      </c>
      <c r="J31" s="54">
        <f t="shared" si="2"/>
        <v>0</v>
      </c>
      <c r="K31" s="54">
        <f t="shared" si="3"/>
        <v>0</v>
      </c>
    </row>
    <row r="32" spans="1:11" x14ac:dyDescent="0.2">
      <c r="A32" s="59"/>
      <c r="B32" s="76" t="s">
        <v>230</v>
      </c>
      <c r="C32" s="58"/>
      <c r="D32" s="58"/>
      <c r="E32" s="54"/>
      <c r="F32" s="54">
        <v>5940</v>
      </c>
      <c r="G32" s="54">
        <v>60000</v>
      </c>
      <c r="H32" s="54">
        <f t="shared" si="0"/>
        <v>65940</v>
      </c>
      <c r="I32" s="54">
        <f t="shared" si="1"/>
        <v>5940</v>
      </c>
      <c r="J32" s="54">
        <f t="shared" si="2"/>
        <v>60000</v>
      </c>
      <c r="K32" s="54">
        <f t="shared" si="3"/>
        <v>65940</v>
      </c>
    </row>
    <row r="33" spans="1:11" s="85" customFormat="1" ht="13.5" x14ac:dyDescent="0.25">
      <c r="A33" s="86" t="s">
        <v>9</v>
      </c>
      <c r="B33" s="87" t="s">
        <v>205</v>
      </c>
      <c r="C33" s="88">
        <v>0</v>
      </c>
      <c r="D33" s="88">
        <v>253250</v>
      </c>
      <c r="E33" s="84">
        <f t="shared" si="4"/>
        <v>253250</v>
      </c>
      <c r="F33" s="84"/>
      <c r="G33" s="84">
        <v>0</v>
      </c>
      <c r="H33" s="84">
        <f t="shared" si="0"/>
        <v>0</v>
      </c>
      <c r="I33" s="84">
        <f t="shared" si="1"/>
        <v>0</v>
      </c>
      <c r="J33" s="84">
        <f t="shared" si="2"/>
        <v>253250</v>
      </c>
      <c r="K33" s="84">
        <f t="shared" si="3"/>
        <v>253250</v>
      </c>
    </row>
    <row r="34" spans="1:11" s="85" customFormat="1" ht="13.5" x14ac:dyDescent="0.25">
      <c r="A34" s="86" t="s">
        <v>10</v>
      </c>
      <c r="B34" s="87" t="s">
        <v>101</v>
      </c>
      <c r="C34" s="88"/>
      <c r="D34" s="88"/>
      <c r="E34" s="84">
        <f t="shared" si="4"/>
        <v>0</v>
      </c>
      <c r="F34" s="84"/>
      <c r="G34" s="84"/>
      <c r="H34" s="84">
        <f t="shared" si="0"/>
        <v>0</v>
      </c>
      <c r="I34" s="84">
        <f t="shared" si="1"/>
        <v>0</v>
      </c>
      <c r="J34" s="84">
        <f t="shared" si="2"/>
        <v>0</v>
      </c>
      <c r="K34" s="84">
        <f t="shared" si="3"/>
        <v>0</v>
      </c>
    </row>
    <row r="35" spans="1:11" s="85" customFormat="1" ht="13.5" x14ac:dyDescent="0.25">
      <c r="A35" s="86" t="s">
        <v>11</v>
      </c>
      <c r="B35" s="87" t="s">
        <v>102</v>
      </c>
      <c r="C35" s="88"/>
      <c r="D35" s="88"/>
      <c r="E35" s="84">
        <f t="shared" si="4"/>
        <v>0</v>
      </c>
      <c r="F35" s="84"/>
      <c r="G35" s="84"/>
      <c r="H35" s="84">
        <f t="shared" si="0"/>
        <v>0</v>
      </c>
      <c r="I35" s="84">
        <f t="shared" si="1"/>
        <v>0</v>
      </c>
      <c r="J35" s="84">
        <f t="shared" si="2"/>
        <v>0</v>
      </c>
      <c r="K35" s="84">
        <f t="shared" si="3"/>
        <v>0</v>
      </c>
    </row>
    <row r="36" spans="1:11" s="85" customFormat="1" ht="13.5" x14ac:dyDescent="0.25">
      <c r="A36" s="86" t="s">
        <v>12</v>
      </c>
      <c r="B36" s="87" t="s">
        <v>103</v>
      </c>
      <c r="C36" s="88">
        <v>20000</v>
      </c>
      <c r="D36" s="88">
        <v>50000</v>
      </c>
      <c r="E36" s="84">
        <f t="shared" si="4"/>
        <v>70000</v>
      </c>
      <c r="F36" s="84"/>
      <c r="G36" s="84"/>
      <c r="H36" s="84">
        <f t="shared" si="0"/>
        <v>0</v>
      </c>
      <c r="I36" s="84">
        <f t="shared" si="1"/>
        <v>20000</v>
      </c>
      <c r="J36" s="84">
        <f t="shared" si="2"/>
        <v>50000</v>
      </c>
      <c r="K36" s="84">
        <f t="shared" si="3"/>
        <v>70000</v>
      </c>
    </row>
    <row r="37" spans="1:11" s="85" customFormat="1" ht="13.5" x14ac:dyDescent="0.25">
      <c r="A37" s="86" t="s">
        <v>13</v>
      </c>
      <c r="B37" s="87" t="s">
        <v>104</v>
      </c>
      <c r="C37" s="88"/>
      <c r="D37" s="88"/>
      <c r="E37" s="84">
        <f t="shared" si="4"/>
        <v>0</v>
      </c>
      <c r="F37" s="84"/>
      <c r="G37" s="84"/>
      <c r="H37" s="84">
        <f t="shared" si="0"/>
        <v>0</v>
      </c>
      <c r="I37" s="84">
        <f t="shared" si="1"/>
        <v>0</v>
      </c>
      <c r="J37" s="84">
        <f t="shared" si="2"/>
        <v>0</v>
      </c>
      <c r="K37" s="84">
        <f t="shared" si="3"/>
        <v>0</v>
      </c>
    </row>
    <row r="38" spans="1:11" ht="13.5" x14ac:dyDescent="0.2">
      <c r="A38" s="305" t="s">
        <v>14</v>
      </c>
      <c r="B38" s="306"/>
      <c r="C38" s="61">
        <f>SUM(C9:C37)</f>
        <v>1631320</v>
      </c>
      <c r="D38" s="61"/>
      <c r="E38" s="61">
        <f t="shared" ref="E38:K38" si="5">SUM(E9)+E20+E23+E24+E26+E27+E33+E34+E35+E36+E37</f>
        <v>21856970</v>
      </c>
      <c r="F38" s="61">
        <f t="shared" si="5"/>
        <v>0</v>
      </c>
      <c r="G38" s="61">
        <f t="shared" si="5"/>
        <v>0</v>
      </c>
      <c r="H38" s="61">
        <f t="shared" si="5"/>
        <v>12045380</v>
      </c>
      <c r="I38" s="61">
        <f t="shared" si="5"/>
        <v>207970</v>
      </c>
      <c r="J38" s="61">
        <f t="shared" si="5"/>
        <v>3967050</v>
      </c>
      <c r="K38" s="61">
        <f t="shared" si="5"/>
        <v>33902350</v>
      </c>
    </row>
    <row r="39" spans="1:11" ht="13.5" x14ac:dyDescent="0.25">
      <c r="A39" s="67" t="s">
        <v>105</v>
      </c>
      <c r="B39" s="77" t="s">
        <v>106</v>
      </c>
      <c r="C39" s="62"/>
      <c r="D39" s="62"/>
      <c r="E39" s="84">
        <f>SUM(E40:E42)</f>
        <v>4467602</v>
      </c>
      <c r="F39" s="84"/>
      <c r="G39" s="84"/>
      <c r="H39" s="84">
        <f>SUM(H40:H42)</f>
        <v>2324460</v>
      </c>
      <c r="I39" s="84">
        <f t="shared" si="1"/>
        <v>0</v>
      </c>
      <c r="J39" s="84">
        <f t="shared" si="2"/>
        <v>0</v>
      </c>
      <c r="K39" s="84">
        <f t="shared" si="3"/>
        <v>0</v>
      </c>
    </row>
    <row r="40" spans="1:11" ht="13.5" x14ac:dyDescent="0.25">
      <c r="A40" s="67"/>
      <c r="B40" s="77" t="s">
        <v>218</v>
      </c>
      <c r="C40" s="62">
        <v>316813</v>
      </c>
      <c r="D40" s="62">
        <v>3577392</v>
      </c>
      <c r="E40" s="54">
        <f t="shared" si="4"/>
        <v>3894205</v>
      </c>
      <c r="F40" s="54">
        <v>185895</v>
      </c>
      <c r="G40" s="54">
        <v>2138565</v>
      </c>
      <c r="H40" s="84">
        <f t="shared" si="0"/>
        <v>2324460</v>
      </c>
      <c r="I40" s="84">
        <f t="shared" si="1"/>
        <v>502708</v>
      </c>
      <c r="J40" s="84">
        <f t="shared" si="2"/>
        <v>5715957</v>
      </c>
      <c r="K40" s="84">
        <f t="shared" si="3"/>
        <v>6218665</v>
      </c>
    </row>
    <row r="41" spans="1:11" ht="13.5" x14ac:dyDescent="0.25">
      <c r="A41" s="67"/>
      <c r="B41" s="77" t="s">
        <v>219</v>
      </c>
      <c r="C41" s="62">
        <v>12623</v>
      </c>
      <c r="D41" s="62">
        <v>311470</v>
      </c>
      <c r="E41" s="54">
        <f t="shared" si="4"/>
        <v>324093</v>
      </c>
      <c r="F41" s="54"/>
      <c r="G41" s="54"/>
      <c r="H41" s="84">
        <f t="shared" si="0"/>
        <v>0</v>
      </c>
      <c r="I41" s="84">
        <f t="shared" si="1"/>
        <v>12623</v>
      </c>
      <c r="J41" s="84">
        <f t="shared" si="2"/>
        <v>311470</v>
      </c>
      <c r="K41" s="84">
        <f t="shared" si="3"/>
        <v>324093</v>
      </c>
    </row>
    <row r="42" spans="1:11" ht="13.5" x14ac:dyDescent="0.25">
      <c r="A42" s="67"/>
      <c r="B42" s="77" t="s">
        <v>220</v>
      </c>
      <c r="C42" s="62">
        <v>9711</v>
      </c>
      <c r="D42" s="62">
        <v>239593</v>
      </c>
      <c r="E42" s="54">
        <f t="shared" si="4"/>
        <v>249304</v>
      </c>
      <c r="F42" s="54"/>
      <c r="G42" s="54"/>
      <c r="H42" s="84">
        <f t="shared" si="0"/>
        <v>0</v>
      </c>
      <c r="I42" s="84">
        <f t="shared" si="1"/>
        <v>9711</v>
      </c>
      <c r="J42" s="84">
        <f t="shared" si="2"/>
        <v>239593</v>
      </c>
      <c r="K42" s="84">
        <f t="shared" si="3"/>
        <v>249304</v>
      </c>
    </row>
    <row r="43" spans="1:11" ht="13.5" x14ac:dyDescent="0.2">
      <c r="A43" s="305" t="s">
        <v>15</v>
      </c>
      <c r="B43" s="306"/>
      <c r="C43" s="61">
        <f>SUM(C40:C42)</f>
        <v>339147</v>
      </c>
      <c r="D43" s="61">
        <f>SUM(D40:D42)</f>
        <v>4128455</v>
      </c>
      <c r="E43" s="61">
        <f>SUM(E40:E42)</f>
        <v>4467602</v>
      </c>
      <c r="F43" s="61">
        <f>SUM(F40:F42)</f>
        <v>185895</v>
      </c>
      <c r="G43" s="61">
        <f>SUM(G40:G42)</f>
        <v>2138565</v>
      </c>
      <c r="H43" s="61">
        <f t="shared" si="0"/>
        <v>2324460</v>
      </c>
      <c r="I43" s="61">
        <f t="shared" si="1"/>
        <v>525042</v>
      </c>
      <c r="J43" s="61">
        <f t="shared" si="2"/>
        <v>6267020</v>
      </c>
      <c r="K43" s="61">
        <f t="shared" si="3"/>
        <v>6792062</v>
      </c>
    </row>
    <row r="44" spans="1:11" s="85" customFormat="1" ht="13.5" x14ac:dyDescent="0.25">
      <c r="A44" s="86" t="s">
        <v>16</v>
      </c>
      <c r="B44" s="87" t="s">
        <v>107</v>
      </c>
      <c r="C44" s="88"/>
      <c r="D44" s="88">
        <v>30000</v>
      </c>
      <c r="E44" s="84">
        <f t="shared" si="4"/>
        <v>30000</v>
      </c>
      <c r="F44" s="84"/>
      <c r="G44" s="84"/>
      <c r="H44" s="84">
        <f t="shared" si="0"/>
        <v>0</v>
      </c>
      <c r="I44" s="84">
        <f t="shared" si="1"/>
        <v>0</v>
      </c>
      <c r="J44" s="84">
        <f t="shared" si="2"/>
        <v>30000</v>
      </c>
      <c r="K44" s="84">
        <f t="shared" si="3"/>
        <v>30000</v>
      </c>
    </row>
    <row r="45" spans="1:11" s="85" customFormat="1" ht="13.5" x14ac:dyDescent="0.25">
      <c r="A45" s="86" t="s">
        <v>17</v>
      </c>
      <c r="B45" s="87" t="s">
        <v>108</v>
      </c>
      <c r="C45" s="88"/>
      <c r="D45" s="88">
        <f>SUM(D46:D48)</f>
        <v>400000</v>
      </c>
      <c r="E45" s="88">
        <f>SUM(E46:E48)</f>
        <v>400000</v>
      </c>
      <c r="F45" s="88">
        <f>SUM(F46:F48)</f>
        <v>0</v>
      </c>
      <c r="G45" s="88">
        <f>SUM(G46:G48)</f>
        <v>0</v>
      </c>
      <c r="H45" s="84">
        <f t="shared" si="0"/>
        <v>0</v>
      </c>
      <c r="I45" s="84">
        <f t="shared" si="1"/>
        <v>0</v>
      </c>
      <c r="J45" s="84">
        <f t="shared" si="2"/>
        <v>400000</v>
      </c>
      <c r="K45" s="84">
        <f t="shared" si="3"/>
        <v>400000</v>
      </c>
    </row>
    <row r="46" spans="1:11" x14ac:dyDescent="0.2">
      <c r="A46" s="59"/>
      <c r="B46" s="76" t="s">
        <v>207</v>
      </c>
      <c r="C46" s="58"/>
      <c r="D46" s="58">
        <v>150000</v>
      </c>
      <c r="E46" s="54">
        <f t="shared" si="4"/>
        <v>150000</v>
      </c>
      <c r="F46" s="54"/>
      <c r="G46" s="54"/>
      <c r="H46" s="54">
        <f t="shared" si="0"/>
        <v>0</v>
      </c>
      <c r="I46" s="54">
        <f t="shared" si="1"/>
        <v>0</v>
      </c>
      <c r="J46" s="54">
        <f t="shared" si="2"/>
        <v>150000</v>
      </c>
      <c r="K46" s="54">
        <f t="shared" si="3"/>
        <v>150000</v>
      </c>
    </row>
    <row r="47" spans="1:11" x14ac:dyDescent="0.2">
      <c r="A47" s="59"/>
      <c r="B47" s="76" t="s">
        <v>208</v>
      </c>
      <c r="C47" s="58"/>
      <c r="D47" s="58">
        <v>200000</v>
      </c>
      <c r="E47" s="54">
        <f t="shared" si="4"/>
        <v>200000</v>
      </c>
      <c r="F47" s="54"/>
      <c r="G47" s="54"/>
      <c r="H47" s="54">
        <f t="shared" si="0"/>
        <v>0</v>
      </c>
      <c r="I47" s="54">
        <f t="shared" si="1"/>
        <v>0</v>
      </c>
      <c r="J47" s="54">
        <f t="shared" si="2"/>
        <v>200000</v>
      </c>
      <c r="K47" s="54">
        <f t="shared" si="3"/>
        <v>200000</v>
      </c>
    </row>
    <row r="48" spans="1:11" x14ac:dyDescent="0.2">
      <c r="A48" s="59"/>
      <c r="B48" s="76" t="s">
        <v>209</v>
      </c>
      <c r="C48" s="58"/>
      <c r="D48" s="58">
        <v>50000</v>
      </c>
      <c r="E48" s="54">
        <f t="shared" si="4"/>
        <v>50000</v>
      </c>
      <c r="F48" s="54"/>
      <c r="G48" s="54"/>
      <c r="H48" s="54">
        <f t="shared" si="0"/>
        <v>0</v>
      </c>
      <c r="I48" s="54">
        <f t="shared" si="1"/>
        <v>0</v>
      </c>
      <c r="J48" s="54">
        <f t="shared" si="2"/>
        <v>50000</v>
      </c>
      <c r="K48" s="54">
        <f t="shared" si="3"/>
        <v>50000</v>
      </c>
    </row>
    <row r="49" spans="1:11" s="85" customFormat="1" ht="13.5" x14ac:dyDescent="0.25">
      <c r="A49" s="86" t="s">
        <v>18</v>
      </c>
      <c r="B49" s="87" t="s">
        <v>109</v>
      </c>
      <c r="C49" s="88"/>
      <c r="D49" s="88">
        <f>SUM(D50:D57)</f>
        <v>1293000</v>
      </c>
      <c r="E49" s="84">
        <f>SUM(E50:E57)</f>
        <v>1293000</v>
      </c>
      <c r="F49" s="84"/>
      <c r="G49" s="84"/>
      <c r="H49" s="84">
        <f>SUM(H50:H55)</f>
        <v>50000</v>
      </c>
      <c r="I49" s="84">
        <f t="shared" si="1"/>
        <v>0</v>
      </c>
      <c r="J49" s="84">
        <f>SUM(E49)+H49</f>
        <v>1343000</v>
      </c>
      <c r="K49" s="84">
        <f t="shared" si="3"/>
        <v>1343000</v>
      </c>
    </row>
    <row r="50" spans="1:11" x14ac:dyDescent="0.2">
      <c r="A50" s="59"/>
      <c r="B50" s="76" t="s">
        <v>239</v>
      </c>
      <c r="C50" s="58"/>
      <c r="D50" s="58">
        <v>180000</v>
      </c>
      <c r="E50" s="54">
        <f t="shared" si="4"/>
        <v>180000</v>
      </c>
      <c r="F50" s="54"/>
      <c r="G50" s="54"/>
      <c r="H50" s="54">
        <f t="shared" si="0"/>
        <v>0</v>
      </c>
      <c r="I50" s="54">
        <f t="shared" si="1"/>
        <v>0</v>
      </c>
      <c r="J50" s="54">
        <f t="shared" ref="J50:J55" si="6">SUM(E50)+H50</f>
        <v>180000</v>
      </c>
      <c r="K50" s="54">
        <f t="shared" si="3"/>
        <v>180000</v>
      </c>
    </row>
    <row r="51" spans="1:11" x14ac:dyDescent="0.2">
      <c r="A51" s="59"/>
      <c r="B51" s="76" t="s">
        <v>236</v>
      </c>
      <c r="C51" s="58"/>
      <c r="D51" s="58">
        <v>36000</v>
      </c>
      <c r="E51" s="54">
        <f t="shared" si="4"/>
        <v>36000</v>
      </c>
      <c r="F51" s="54"/>
      <c r="G51" s="54"/>
      <c r="H51" s="54">
        <f t="shared" si="0"/>
        <v>0</v>
      </c>
      <c r="I51" s="54"/>
      <c r="J51" s="54">
        <f t="shared" si="6"/>
        <v>36000</v>
      </c>
      <c r="K51" s="54">
        <f t="shared" si="3"/>
        <v>36000</v>
      </c>
    </row>
    <row r="52" spans="1:11" x14ac:dyDescent="0.2">
      <c r="A52" s="59"/>
      <c r="B52" s="76" t="s">
        <v>238</v>
      </c>
      <c r="C52" s="58"/>
      <c r="D52" s="58">
        <v>90000</v>
      </c>
      <c r="E52" s="54">
        <f t="shared" si="4"/>
        <v>90000</v>
      </c>
      <c r="F52" s="54"/>
      <c r="G52" s="54"/>
      <c r="H52" s="54">
        <f t="shared" si="0"/>
        <v>0</v>
      </c>
      <c r="I52" s="54"/>
      <c r="J52" s="54">
        <f t="shared" si="6"/>
        <v>90000</v>
      </c>
      <c r="K52" s="54">
        <f t="shared" si="3"/>
        <v>90000</v>
      </c>
    </row>
    <row r="53" spans="1:11" x14ac:dyDescent="0.2">
      <c r="A53" s="59"/>
      <c r="B53" s="76" t="s">
        <v>243</v>
      </c>
      <c r="C53" s="58"/>
      <c r="D53" s="58">
        <v>72000</v>
      </c>
      <c r="E53" s="54">
        <f t="shared" si="4"/>
        <v>72000</v>
      </c>
      <c r="F53" s="54"/>
      <c r="G53" s="54"/>
      <c r="H53" s="54">
        <f t="shared" si="0"/>
        <v>0</v>
      </c>
      <c r="I53" s="54"/>
      <c r="J53" s="54">
        <f t="shared" si="6"/>
        <v>72000</v>
      </c>
      <c r="K53" s="54">
        <f t="shared" si="3"/>
        <v>72000</v>
      </c>
    </row>
    <row r="54" spans="1:11" x14ac:dyDescent="0.2">
      <c r="A54" s="59"/>
      <c r="B54" s="76" t="s">
        <v>247</v>
      </c>
      <c r="C54" s="58"/>
      <c r="D54" s="58">
        <v>55000</v>
      </c>
      <c r="E54" s="54">
        <f t="shared" si="4"/>
        <v>55000</v>
      </c>
      <c r="F54" s="54"/>
      <c r="G54" s="54">
        <v>50000</v>
      </c>
      <c r="H54" s="54">
        <f t="shared" si="0"/>
        <v>50000</v>
      </c>
      <c r="I54" s="54"/>
      <c r="J54" s="54">
        <f t="shared" si="6"/>
        <v>105000</v>
      </c>
      <c r="K54" s="54">
        <f t="shared" si="3"/>
        <v>105000</v>
      </c>
    </row>
    <row r="55" spans="1:11" x14ac:dyDescent="0.2">
      <c r="A55" s="59"/>
      <c r="B55" s="76" t="s">
        <v>240</v>
      </c>
      <c r="C55" s="58"/>
      <c r="D55" s="58">
        <v>300000</v>
      </c>
      <c r="E55" s="54">
        <f t="shared" si="4"/>
        <v>300000</v>
      </c>
      <c r="F55" s="54"/>
      <c r="G55" s="54"/>
      <c r="H55" s="54">
        <f t="shared" si="0"/>
        <v>0</v>
      </c>
      <c r="I55" s="54"/>
      <c r="J55" s="54">
        <f t="shared" si="6"/>
        <v>300000</v>
      </c>
      <c r="K55" s="54">
        <f t="shared" si="3"/>
        <v>300000</v>
      </c>
    </row>
    <row r="56" spans="1:11" x14ac:dyDescent="0.2">
      <c r="A56" s="59"/>
      <c r="B56" s="76" t="s">
        <v>346</v>
      </c>
      <c r="C56" s="58"/>
      <c r="D56" s="58">
        <v>360000</v>
      </c>
      <c r="E56" s="54">
        <f t="shared" si="4"/>
        <v>360000</v>
      </c>
      <c r="F56" s="54"/>
      <c r="G56" s="54"/>
      <c r="H56" s="54"/>
      <c r="I56" s="54"/>
      <c r="J56" s="54"/>
      <c r="K56" s="54"/>
    </row>
    <row r="57" spans="1:11" x14ac:dyDescent="0.2">
      <c r="A57" s="59"/>
      <c r="B57" s="76" t="s">
        <v>347</v>
      </c>
      <c r="C57" s="58"/>
      <c r="D57" s="58">
        <v>200000</v>
      </c>
      <c r="E57" s="54">
        <f t="shared" si="4"/>
        <v>200000</v>
      </c>
      <c r="F57" s="54"/>
      <c r="G57" s="54"/>
      <c r="H57" s="54"/>
      <c r="I57" s="54"/>
      <c r="J57" s="54"/>
      <c r="K57" s="54"/>
    </row>
    <row r="58" spans="1:11" s="85" customFormat="1" ht="13.5" x14ac:dyDescent="0.25">
      <c r="A58" s="86" t="s">
        <v>19</v>
      </c>
      <c r="B58" s="87" t="s">
        <v>241</v>
      </c>
      <c r="C58" s="88"/>
      <c r="D58" s="88">
        <v>250000</v>
      </c>
      <c r="E58" s="84">
        <f t="shared" si="4"/>
        <v>250000</v>
      </c>
      <c r="F58" s="84"/>
      <c r="G58" s="84"/>
      <c r="H58" s="84">
        <f t="shared" si="0"/>
        <v>0</v>
      </c>
      <c r="I58" s="84">
        <f t="shared" si="1"/>
        <v>0</v>
      </c>
      <c r="J58" s="84">
        <f t="shared" si="2"/>
        <v>250000</v>
      </c>
      <c r="K58" s="84">
        <f t="shared" si="3"/>
        <v>250000</v>
      </c>
    </row>
    <row r="59" spans="1:11" s="85" customFormat="1" ht="13.5" x14ac:dyDescent="0.25">
      <c r="A59" s="86" t="s">
        <v>20</v>
      </c>
      <c r="B59" s="87" t="s">
        <v>111</v>
      </c>
      <c r="C59" s="88"/>
      <c r="D59" s="88">
        <f>SUM(D60:D62)</f>
        <v>645000</v>
      </c>
      <c r="E59" s="84">
        <f t="shared" si="4"/>
        <v>645000</v>
      </c>
      <c r="F59" s="84"/>
      <c r="G59" s="84"/>
      <c r="H59" s="84">
        <f>SUM(H60:H62)</f>
        <v>545000</v>
      </c>
      <c r="I59" s="84">
        <f t="shared" si="1"/>
        <v>0</v>
      </c>
      <c r="J59" s="84">
        <f>SUM(J60:J62)</f>
        <v>1190000</v>
      </c>
      <c r="K59" s="84">
        <f t="shared" si="3"/>
        <v>1190000</v>
      </c>
    </row>
    <row r="60" spans="1:11" x14ac:dyDescent="0.2">
      <c r="A60" s="59"/>
      <c r="B60" s="76" t="s">
        <v>212</v>
      </c>
      <c r="C60" s="58"/>
      <c r="D60" s="58">
        <v>240000</v>
      </c>
      <c r="E60" s="54">
        <f>SUM(C60:D60)</f>
        <v>240000</v>
      </c>
      <c r="F60" s="54"/>
      <c r="G60" s="54">
        <v>160000</v>
      </c>
      <c r="H60" s="54">
        <f t="shared" si="0"/>
        <v>160000</v>
      </c>
      <c r="I60" s="54">
        <f t="shared" si="1"/>
        <v>0</v>
      </c>
      <c r="J60" s="54">
        <f t="shared" si="2"/>
        <v>400000</v>
      </c>
      <c r="K60" s="54">
        <f t="shared" si="3"/>
        <v>400000</v>
      </c>
    </row>
    <row r="61" spans="1:11" x14ac:dyDescent="0.2">
      <c r="A61" s="59"/>
      <c r="B61" s="76" t="s">
        <v>211</v>
      </c>
      <c r="C61" s="58"/>
      <c r="D61" s="58">
        <v>350000</v>
      </c>
      <c r="E61" s="54">
        <f>SUM(C61:D61)</f>
        <v>350000</v>
      </c>
      <c r="F61" s="54"/>
      <c r="G61" s="54">
        <v>350000</v>
      </c>
      <c r="H61" s="54">
        <f t="shared" si="0"/>
        <v>350000</v>
      </c>
      <c r="I61" s="54">
        <f t="shared" si="1"/>
        <v>0</v>
      </c>
      <c r="J61" s="54">
        <f t="shared" si="2"/>
        <v>700000</v>
      </c>
      <c r="K61" s="54">
        <f t="shared" si="3"/>
        <v>700000</v>
      </c>
    </row>
    <row r="62" spans="1:11" x14ac:dyDescent="0.2">
      <c r="A62" s="59"/>
      <c r="B62" s="76" t="s">
        <v>213</v>
      </c>
      <c r="C62" s="58"/>
      <c r="D62" s="58">
        <v>55000</v>
      </c>
      <c r="E62" s="54">
        <f>SUM(C62:D62)</f>
        <v>55000</v>
      </c>
      <c r="F62" s="54"/>
      <c r="G62" s="54">
        <v>35000</v>
      </c>
      <c r="H62" s="54">
        <f t="shared" si="0"/>
        <v>35000</v>
      </c>
      <c r="I62" s="54">
        <f t="shared" si="1"/>
        <v>0</v>
      </c>
      <c r="J62" s="54">
        <f t="shared" si="2"/>
        <v>90000</v>
      </c>
      <c r="K62" s="54">
        <f t="shared" si="3"/>
        <v>90000</v>
      </c>
    </row>
    <row r="63" spans="1:11" s="85" customFormat="1" ht="13.5" x14ac:dyDescent="0.25">
      <c r="A63" s="86" t="s">
        <v>21</v>
      </c>
      <c r="B63" s="87" t="s">
        <v>112</v>
      </c>
      <c r="C63" s="88"/>
      <c r="D63" s="88"/>
      <c r="E63" s="84">
        <f t="shared" si="4"/>
        <v>0</v>
      </c>
      <c r="F63" s="84"/>
      <c r="G63" s="84"/>
      <c r="H63" s="84">
        <f t="shared" si="0"/>
        <v>0</v>
      </c>
      <c r="I63" s="84">
        <f t="shared" si="1"/>
        <v>0</v>
      </c>
      <c r="J63" s="84">
        <f t="shared" si="2"/>
        <v>0</v>
      </c>
      <c r="K63" s="84">
        <f t="shared" si="3"/>
        <v>0</v>
      </c>
    </row>
    <row r="64" spans="1:11" s="85" customFormat="1" ht="13.5" x14ac:dyDescent="0.25">
      <c r="A64" s="86" t="s">
        <v>22</v>
      </c>
      <c r="B64" s="87" t="s">
        <v>113</v>
      </c>
      <c r="C64" s="88"/>
      <c r="D64" s="88">
        <v>0</v>
      </c>
      <c r="E64" s="84">
        <f t="shared" si="4"/>
        <v>0</v>
      </c>
      <c r="F64" s="84"/>
      <c r="G64" s="84"/>
      <c r="H64" s="84">
        <f t="shared" si="0"/>
        <v>0</v>
      </c>
      <c r="I64" s="84">
        <f t="shared" si="1"/>
        <v>0</v>
      </c>
      <c r="J64" s="84">
        <f t="shared" si="2"/>
        <v>0</v>
      </c>
      <c r="K64" s="84">
        <f t="shared" si="3"/>
        <v>0</v>
      </c>
    </row>
    <row r="65" spans="1:11" s="85" customFormat="1" ht="13.5" x14ac:dyDescent="0.25">
      <c r="A65" s="86" t="s">
        <v>23</v>
      </c>
      <c r="B65" s="87" t="s">
        <v>114</v>
      </c>
      <c r="C65" s="88"/>
      <c r="D65" s="88"/>
      <c r="E65" s="84">
        <f t="shared" si="4"/>
        <v>0</v>
      </c>
      <c r="F65" s="84"/>
      <c r="G65" s="84"/>
      <c r="H65" s="84">
        <f t="shared" si="0"/>
        <v>0</v>
      </c>
      <c r="I65" s="84">
        <f t="shared" si="1"/>
        <v>0</v>
      </c>
      <c r="J65" s="84">
        <f t="shared" si="2"/>
        <v>0</v>
      </c>
      <c r="K65" s="84">
        <f t="shared" si="3"/>
        <v>0</v>
      </c>
    </row>
    <row r="66" spans="1:11" s="85" customFormat="1" ht="13.5" x14ac:dyDescent="0.25">
      <c r="A66" s="86" t="s">
        <v>24</v>
      </c>
      <c r="B66" s="87" t="s">
        <v>115</v>
      </c>
      <c r="C66" s="88"/>
      <c r="D66" s="88">
        <v>370000</v>
      </c>
      <c r="E66" s="84">
        <f t="shared" si="4"/>
        <v>370000</v>
      </c>
      <c r="F66" s="84"/>
      <c r="G66" s="84">
        <v>200000</v>
      </c>
      <c r="H66" s="84">
        <f t="shared" si="0"/>
        <v>200000</v>
      </c>
      <c r="I66" s="84">
        <f t="shared" si="1"/>
        <v>0</v>
      </c>
      <c r="J66" s="84">
        <f t="shared" si="2"/>
        <v>570000</v>
      </c>
      <c r="K66" s="84">
        <f t="shared" si="3"/>
        <v>570000</v>
      </c>
    </row>
    <row r="67" spans="1:11" s="85" customFormat="1" ht="13.5" x14ac:dyDescent="0.25">
      <c r="A67" s="86" t="s">
        <v>25</v>
      </c>
      <c r="B67" s="87" t="s">
        <v>116</v>
      </c>
      <c r="C67" s="88"/>
      <c r="D67" s="88">
        <f>SUM(D68:D74)</f>
        <v>549835</v>
      </c>
      <c r="E67" s="84">
        <f>SUM(E68:E74)</f>
        <v>549835</v>
      </c>
      <c r="F67" s="84"/>
      <c r="G67" s="84"/>
      <c r="H67" s="84">
        <f>SUM(H68:H74)</f>
        <v>205000</v>
      </c>
      <c r="I67" s="84">
        <f t="shared" si="1"/>
        <v>0</v>
      </c>
      <c r="J67" s="84">
        <f t="shared" si="2"/>
        <v>549835</v>
      </c>
      <c r="K67" s="84">
        <f>SUM(K68:K74)</f>
        <v>754835</v>
      </c>
    </row>
    <row r="68" spans="1:11" x14ac:dyDescent="0.2">
      <c r="A68" s="59"/>
      <c r="B68" s="76" t="s">
        <v>214</v>
      </c>
      <c r="C68" s="58"/>
      <c r="D68" s="58">
        <v>60000</v>
      </c>
      <c r="E68" s="54">
        <f t="shared" si="4"/>
        <v>60000</v>
      </c>
      <c r="F68" s="54"/>
      <c r="G68" s="54"/>
      <c r="H68" s="54">
        <f t="shared" si="0"/>
        <v>0</v>
      </c>
      <c r="I68" s="54">
        <f t="shared" si="1"/>
        <v>0</v>
      </c>
      <c r="J68" s="54">
        <f t="shared" si="2"/>
        <v>60000</v>
      </c>
      <c r="K68" s="54">
        <f t="shared" si="3"/>
        <v>60000</v>
      </c>
    </row>
    <row r="69" spans="1:11" x14ac:dyDescent="0.2">
      <c r="A69" s="59"/>
      <c r="B69" s="76" t="s">
        <v>215</v>
      </c>
      <c r="C69" s="58"/>
      <c r="D69" s="58">
        <v>6000</v>
      </c>
      <c r="E69" s="54">
        <f t="shared" si="4"/>
        <v>6000</v>
      </c>
      <c r="F69" s="54"/>
      <c r="G69" s="54"/>
      <c r="H69" s="54">
        <f t="shared" si="0"/>
        <v>0</v>
      </c>
      <c r="I69" s="54">
        <f t="shared" si="1"/>
        <v>0</v>
      </c>
      <c r="J69" s="54">
        <f t="shared" si="2"/>
        <v>6000</v>
      </c>
      <c r="K69" s="54">
        <f t="shared" si="3"/>
        <v>6000</v>
      </c>
    </row>
    <row r="70" spans="1:11" x14ac:dyDescent="0.2">
      <c r="A70" s="59"/>
      <c r="B70" s="76" t="s">
        <v>216</v>
      </c>
      <c r="C70" s="58"/>
      <c r="D70" s="58">
        <v>50000</v>
      </c>
      <c r="E70" s="54">
        <f t="shared" si="4"/>
        <v>50000</v>
      </c>
      <c r="F70" s="54"/>
      <c r="G70" s="54"/>
      <c r="H70" s="54">
        <f t="shared" si="0"/>
        <v>0</v>
      </c>
      <c r="I70" s="54">
        <f t="shared" si="1"/>
        <v>0</v>
      </c>
      <c r="J70" s="54">
        <f t="shared" si="2"/>
        <v>50000</v>
      </c>
      <c r="K70" s="54">
        <f t="shared" si="3"/>
        <v>50000</v>
      </c>
    </row>
    <row r="71" spans="1:11" x14ac:dyDescent="0.2">
      <c r="A71" s="59"/>
      <c r="B71" s="76" t="s">
        <v>217</v>
      </c>
      <c r="C71" s="58"/>
      <c r="D71" s="58">
        <v>70000</v>
      </c>
      <c r="E71" s="54">
        <f t="shared" si="4"/>
        <v>70000</v>
      </c>
      <c r="F71" s="54"/>
      <c r="G71" s="54">
        <v>50000</v>
      </c>
      <c r="H71" s="54">
        <f t="shared" si="0"/>
        <v>50000</v>
      </c>
      <c r="I71" s="54">
        <f t="shared" si="1"/>
        <v>0</v>
      </c>
      <c r="J71" s="54">
        <f t="shared" si="2"/>
        <v>120000</v>
      </c>
      <c r="K71" s="54">
        <f t="shared" si="3"/>
        <v>120000</v>
      </c>
    </row>
    <row r="72" spans="1:11" x14ac:dyDescent="0.2">
      <c r="A72" s="59"/>
      <c r="B72" s="76" t="s">
        <v>246</v>
      </c>
      <c r="C72" s="58"/>
      <c r="D72" s="58">
        <v>194000</v>
      </c>
      <c r="E72" s="54">
        <f t="shared" si="4"/>
        <v>194000</v>
      </c>
      <c r="F72" s="54"/>
      <c r="G72" s="54">
        <v>155000</v>
      </c>
      <c r="H72" s="54">
        <f t="shared" si="0"/>
        <v>155000</v>
      </c>
      <c r="I72" s="54">
        <f t="shared" si="1"/>
        <v>0</v>
      </c>
      <c r="J72" s="54">
        <f t="shared" si="2"/>
        <v>349000</v>
      </c>
      <c r="K72" s="54">
        <f t="shared" si="3"/>
        <v>349000</v>
      </c>
    </row>
    <row r="73" spans="1:11" x14ac:dyDescent="0.2">
      <c r="A73" s="59"/>
      <c r="B73" s="76" t="s">
        <v>242</v>
      </c>
      <c r="C73" s="58"/>
      <c r="D73" s="58"/>
      <c r="E73" s="54"/>
      <c r="F73" s="54"/>
      <c r="G73" s="54"/>
      <c r="H73" s="54"/>
      <c r="I73" s="54"/>
      <c r="J73" s="54"/>
      <c r="K73" s="54"/>
    </row>
    <row r="74" spans="1:11" x14ac:dyDescent="0.2">
      <c r="A74" s="59"/>
      <c r="B74" s="76" t="s">
        <v>116</v>
      </c>
      <c r="C74" s="58"/>
      <c r="D74" s="58">
        <v>169835</v>
      </c>
      <c r="E74" s="54">
        <f t="shared" si="4"/>
        <v>169835</v>
      </c>
      <c r="F74" s="54"/>
      <c r="G74" s="54"/>
      <c r="H74" s="54">
        <f t="shared" si="0"/>
        <v>0</v>
      </c>
      <c r="I74" s="54">
        <f t="shared" si="1"/>
        <v>0</v>
      </c>
      <c r="J74" s="54">
        <f t="shared" si="2"/>
        <v>169835</v>
      </c>
      <c r="K74" s="54">
        <f t="shared" si="3"/>
        <v>169835</v>
      </c>
    </row>
    <row r="75" spans="1:11" s="85" customFormat="1" ht="13.5" x14ac:dyDescent="0.25">
      <c r="A75" s="86" t="s">
        <v>26</v>
      </c>
      <c r="B75" s="87" t="s">
        <v>117</v>
      </c>
      <c r="C75" s="88">
        <v>39135</v>
      </c>
      <c r="D75" s="88">
        <v>400000</v>
      </c>
      <c r="E75" s="84">
        <f t="shared" si="4"/>
        <v>439135</v>
      </c>
      <c r="F75" s="84">
        <v>29025</v>
      </c>
      <c r="G75" s="84">
        <v>50000</v>
      </c>
      <c r="H75" s="84">
        <f t="shared" si="0"/>
        <v>79025</v>
      </c>
      <c r="I75" s="84">
        <f t="shared" si="1"/>
        <v>68160</v>
      </c>
      <c r="J75" s="84">
        <f t="shared" si="2"/>
        <v>450000</v>
      </c>
      <c r="K75" s="84">
        <f t="shared" si="3"/>
        <v>518160</v>
      </c>
    </row>
    <row r="76" spans="1:11" s="85" customFormat="1" ht="13.5" x14ac:dyDescent="0.25">
      <c r="A76" s="86" t="s">
        <v>27</v>
      </c>
      <c r="B76" s="87" t="s">
        <v>118</v>
      </c>
      <c r="C76" s="88"/>
      <c r="D76" s="88">
        <v>700000</v>
      </c>
      <c r="E76" s="84">
        <f t="shared" si="4"/>
        <v>700000</v>
      </c>
      <c r="F76" s="84"/>
      <c r="G76" s="84">
        <v>180000</v>
      </c>
      <c r="H76" s="84">
        <f t="shared" si="0"/>
        <v>180000</v>
      </c>
      <c r="I76" s="84">
        <f t="shared" si="1"/>
        <v>0</v>
      </c>
      <c r="J76" s="84">
        <f t="shared" si="2"/>
        <v>880000</v>
      </c>
      <c r="K76" s="84">
        <f t="shared" si="3"/>
        <v>880000</v>
      </c>
    </row>
    <row r="77" spans="1:11" s="85" customFormat="1" ht="13.5" x14ac:dyDescent="0.25">
      <c r="A77" s="86" t="s">
        <v>168</v>
      </c>
      <c r="B77" s="87" t="s">
        <v>169</v>
      </c>
      <c r="C77" s="88"/>
      <c r="D77" s="88"/>
      <c r="E77" s="84">
        <f t="shared" si="4"/>
        <v>0</v>
      </c>
      <c r="F77" s="84"/>
      <c r="G77" s="84"/>
      <c r="H77" s="84">
        <f t="shared" si="0"/>
        <v>0</v>
      </c>
      <c r="I77" s="84">
        <f t="shared" si="1"/>
        <v>0</v>
      </c>
      <c r="J77" s="84">
        <f t="shared" si="2"/>
        <v>0</v>
      </c>
      <c r="K77" s="84">
        <f t="shared" si="3"/>
        <v>0</v>
      </c>
    </row>
    <row r="78" spans="1:11" s="85" customFormat="1" ht="13.5" x14ac:dyDescent="0.25">
      <c r="A78" s="86" t="s">
        <v>28</v>
      </c>
      <c r="B78" s="87" t="s">
        <v>119</v>
      </c>
      <c r="C78" s="88"/>
      <c r="D78" s="88"/>
      <c r="E78" s="84">
        <f t="shared" si="4"/>
        <v>0</v>
      </c>
      <c r="F78" s="84"/>
      <c r="G78" s="84"/>
      <c r="H78" s="84">
        <f t="shared" si="0"/>
        <v>0</v>
      </c>
      <c r="I78" s="84">
        <f t="shared" si="1"/>
        <v>0</v>
      </c>
      <c r="J78" s="84">
        <f t="shared" si="2"/>
        <v>0</v>
      </c>
      <c r="K78" s="84">
        <f t="shared" si="3"/>
        <v>0</v>
      </c>
    </row>
    <row r="79" spans="1:11" s="85" customFormat="1" ht="13.5" x14ac:dyDescent="0.25">
      <c r="A79" s="86" t="s">
        <v>29</v>
      </c>
      <c r="B79" s="87" t="s">
        <v>120</v>
      </c>
      <c r="C79" s="88"/>
      <c r="D79" s="88">
        <v>20000</v>
      </c>
      <c r="E79" s="84">
        <f t="shared" si="4"/>
        <v>20000</v>
      </c>
      <c r="F79" s="84"/>
      <c r="G79" s="84"/>
      <c r="H79" s="84">
        <f t="shared" si="0"/>
        <v>0</v>
      </c>
      <c r="I79" s="84">
        <f t="shared" si="1"/>
        <v>0</v>
      </c>
      <c r="J79" s="84">
        <f t="shared" si="2"/>
        <v>20000</v>
      </c>
      <c r="K79" s="84">
        <f t="shared" si="3"/>
        <v>20000</v>
      </c>
    </row>
    <row r="80" spans="1:11" ht="13.5" x14ac:dyDescent="0.2">
      <c r="A80" s="305" t="s">
        <v>30</v>
      </c>
      <c r="B80" s="306"/>
      <c r="C80" s="61">
        <f>SUM(C44:C79)</f>
        <v>39135</v>
      </c>
      <c r="D80" s="61"/>
      <c r="E80" s="61">
        <f>SUM(E44)+E45+E49+E58+E59+E63+E64+E65+E66+E67+E75+E76+E77+E78+E79</f>
        <v>4696970</v>
      </c>
      <c r="F80" s="61"/>
      <c r="G80" s="61"/>
      <c r="H80" s="61">
        <f>SUM(H44)+H45+H49+H58+H59+H63+H64+H65+H66+H67+H75+H76+H77+H78+H79</f>
        <v>1259025</v>
      </c>
      <c r="I80" s="61">
        <f t="shared" si="1"/>
        <v>39135</v>
      </c>
      <c r="J80" s="61">
        <f t="shared" si="2"/>
        <v>0</v>
      </c>
      <c r="K80" s="61">
        <f>SUM(K44)+K45+K49+K58+K59+K63+K64+K65+K66+K67+K75+K76+K77+K78+K79</f>
        <v>5955995</v>
      </c>
    </row>
    <row r="81" spans="1:11" ht="13.5" x14ac:dyDescent="0.25">
      <c r="A81" s="59" t="s">
        <v>31</v>
      </c>
      <c r="B81" s="76" t="s">
        <v>121</v>
      </c>
      <c r="C81" s="58"/>
      <c r="D81" s="58"/>
      <c r="E81" s="84">
        <f t="shared" si="4"/>
        <v>0</v>
      </c>
      <c r="F81" s="84"/>
      <c r="G81" s="84"/>
      <c r="H81" s="84">
        <f t="shared" ref="H81:H142" si="7">SUM(F81:G81)</f>
        <v>0</v>
      </c>
      <c r="I81" s="84">
        <f t="shared" ref="I81:I142" si="8">SUM(C81)+F81</f>
        <v>0</v>
      </c>
      <c r="J81" s="84">
        <f t="shared" ref="J81:J142" si="9">SUM(D81)+G81</f>
        <v>0</v>
      </c>
      <c r="K81" s="84">
        <f t="shared" ref="K81:K142" si="10">SUM(I81:J81)</f>
        <v>0</v>
      </c>
    </row>
    <row r="82" spans="1:11" ht="13.5" x14ac:dyDescent="0.25">
      <c r="A82" s="59" t="s">
        <v>32</v>
      </c>
      <c r="B82" s="76" t="s">
        <v>122</v>
      </c>
      <c r="C82" s="58"/>
      <c r="D82" s="58"/>
      <c r="E82" s="84">
        <f t="shared" si="4"/>
        <v>0</v>
      </c>
      <c r="F82" s="84"/>
      <c r="G82" s="84"/>
      <c r="H82" s="84">
        <f t="shared" si="7"/>
        <v>0</v>
      </c>
      <c r="I82" s="84">
        <f t="shared" si="8"/>
        <v>0</v>
      </c>
      <c r="J82" s="84">
        <f t="shared" si="9"/>
        <v>0</v>
      </c>
      <c r="K82" s="84">
        <f t="shared" si="10"/>
        <v>0</v>
      </c>
    </row>
    <row r="83" spans="1:11" ht="13.5" x14ac:dyDescent="0.25">
      <c r="A83" s="59" t="s">
        <v>33</v>
      </c>
      <c r="B83" s="76" t="s">
        <v>123</v>
      </c>
      <c r="C83" s="58"/>
      <c r="D83" s="58"/>
      <c r="E83" s="84">
        <f t="shared" si="4"/>
        <v>0</v>
      </c>
      <c r="F83" s="84"/>
      <c r="G83" s="84"/>
      <c r="H83" s="84">
        <f t="shared" si="7"/>
        <v>0</v>
      </c>
      <c r="I83" s="84">
        <f t="shared" si="8"/>
        <v>0</v>
      </c>
      <c r="J83" s="84">
        <f t="shared" si="9"/>
        <v>0</v>
      </c>
      <c r="K83" s="84">
        <f t="shared" si="10"/>
        <v>0</v>
      </c>
    </row>
    <row r="84" spans="1:11" ht="13.5" x14ac:dyDescent="0.25">
      <c r="A84" s="59" t="s">
        <v>34</v>
      </c>
      <c r="B84" s="76" t="s">
        <v>124</v>
      </c>
      <c r="C84" s="58"/>
      <c r="D84" s="58"/>
      <c r="E84" s="84">
        <f t="shared" si="4"/>
        <v>0</v>
      </c>
      <c r="F84" s="84"/>
      <c r="G84" s="84"/>
      <c r="H84" s="84">
        <f t="shared" si="7"/>
        <v>0</v>
      </c>
      <c r="I84" s="84">
        <f t="shared" si="8"/>
        <v>0</v>
      </c>
      <c r="J84" s="84">
        <f t="shared" si="9"/>
        <v>0</v>
      </c>
      <c r="K84" s="84">
        <f t="shared" si="10"/>
        <v>0</v>
      </c>
    </row>
    <row r="85" spans="1:11" ht="13.5" x14ac:dyDescent="0.25">
      <c r="A85" s="59" t="s">
        <v>35</v>
      </c>
      <c r="B85" s="76" t="s">
        <v>125</v>
      </c>
      <c r="C85" s="58"/>
      <c r="D85" s="58"/>
      <c r="E85" s="84">
        <f t="shared" si="4"/>
        <v>0</v>
      </c>
      <c r="F85" s="84"/>
      <c r="G85" s="84"/>
      <c r="H85" s="84">
        <f t="shared" si="7"/>
        <v>0</v>
      </c>
      <c r="I85" s="84">
        <f t="shared" si="8"/>
        <v>0</v>
      </c>
      <c r="J85" s="84">
        <f t="shared" si="9"/>
        <v>0</v>
      </c>
      <c r="K85" s="84">
        <f t="shared" si="10"/>
        <v>0</v>
      </c>
    </row>
    <row r="86" spans="1:11" ht="13.5" x14ac:dyDescent="0.2">
      <c r="A86" s="305" t="s">
        <v>36</v>
      </c>
      <c r="B86" s="306"/>
      <c r="C86" s="61">
        <f>SUM(C81:C85)</f>
        <v>0</v>
      </c>
      <c r="D86" s="61"/>
      <c r="E86" s="61">
        <f t="shared" si="4"/>
        <v>0</v>
      </c>
      <c r="F86" s="61"/>
      <c r="G86" s="61"/>
      <c r="H86" s="61">
        <f t="shared" si="7"/>
        <v>0</v>
      </c>
      <c r="I86" s="61">
        <f t="shared" si="8"/>
        <v>0</v>
      </c>
      <c r="J86" s="61">
        <f t="shared" si="9"/>
        <v>0</v>
      </c>
      <c r="K86" s="61">
        <f t="shared" si="10"/>
        <v>0</v>
      </c>
    </row>
    <row r="87" spans="1:11" ht="13.5" x14ac:dyDescent="0.25">
      <c r="A87" s="59" t="s">
        <v>37</v>
      </c>
      <c r="B87" s="76" t="s">
        <v>126</v>
      </c>
      <c r="C87" s="58"/>
      <c r="D87" s="58"/>
      <c r="E87" s="84">
        <f t="shared" si="4"/>
        <v>0</v>
      </c>
      <c r="F87" s="84"/>
      <c r="G87" s="84"/>
      <c r="H87" s="84">
        <f t="shared" si="7"/>
        <v>0</v>
      </c>
      <c r="I87" s="84">
        <f t="shared" si="8"/>
        <v>0</v>
      </c>
      <c r="J87" s="84">
        <f t="shared" si="9"/>
        <v>0</v>
      </c>
      <c r="K87" s="84">
        <f t="shared" si="10"/>
        <v>0</v>
      </c>
    </row>
    <row r="88" spans="1:11" ht="13.5" x14ac:dyDescent="0.25">
      <c r="A88" s="59" t="s">
        <v>38</v>
      </c>
      <c r="B88" s="76" t="s">
        <v>127</v>
      </c>
      <c r="C88" s="58"/>
      <c r="D88" s="58"/>
      <c r="E88" s="84">
        <f t="shared" si="4"/>
        <v>0</v>
      </c>
      <c r="F88" s="84"/>
      <c r="G88" s="84"/>
      <c r="H88" s="84">
        <f t="shared" si="7"/>
        <v>0</v>
      </c>
      <c r="I88" s="84">
        <f t="shared" si="8"/>
        <v>0</v>
      </c>
      <c r="J88" s="84">
        <f t="shared" si="9"/>
        <v>0</v>
      </c>
      <c r="K88" s="84">
        <f t="shared" si="10"/>
        <v>0</v>
      </c>
    </row>
    <row r="89" spans="1:11" ht="13.5" x14ac:dyDescent="0.25">
      <c r="A89" s="59" t="s">
        <v>39</v>
      </c>
      <c r="B89" s="76" t="s">
        <v>128</v>
      </c>
      <c r="C89" s="58"/>
      <c r="D89" s="58"/>
      <c r="E89" s="84">
        <f t="shared" si="4"/>
        <v>0</v>
      </c>
      <c r="F89" s="84"/>
      <c r="G89" s="84"/>
      <c r="H89" s="84">
        <f t="shared" si="7"/>
        <v>0</v>
      </c>
      <c r="I89" s="84">
        <f t="shared" si="8"/>
        <v>0</v>
      </c>
      <c r="J89" s="84">
        <f t="shared" si="9"/>
        <v>0</v>
      </c>
      <c r="K89" s="84">
        <f t="shared" si="10"/>
        <v>0</v>
      </c>
    </row>
    <row r="90" spans="1:11" ht="13.5" x14ac:dyDescent="0.25">
      <c r="A90" s="59" t="s">
        <v>40</v>
      </c>
      <c r="B90" s="76" t="s">
        <v>128</v>
      </c>
      <c r="C90" s="58"/>
      <c r="D90" s="58"/>
      <c r="E90" s="84">
        <f t="shared" si="4"/>
        <v>0</v>
      </c>
      <c r="F90" s="84"/>
      <c r="G90" s="84"/>
      <c r="H90" s="84">
        <f t="shared" si="7"/>
        <v>0</v>
      </c>
      <c r="I90" s="84">
        <f t="shared" si="8"/>
        <v>0</v>
      </c>
      <c r="J90" s="84">
        <f t="shared" si="9"/>
        <v>0</v>
      </c>
      <c r="K90" s="84">
        <f t="shared" si="10"/>
        <v>0</v>
      </c>
    </row>
    <row r="91" spans="1:11" ht="13.5" x14ac:dyDescent="0.25">
      <c r="A91" s="59" t="s">
        <v>41</v>
      </c>
      <c r="B91" s="76" t="s">
        <v>129</v>
      </c>
      <c r="C91" s="58"/>
      <c r="D91" s="58"/>
      <c r="E91" s="84">
        <f t="shared" si="4"/>
        <v>0</v>
      </c>
      <c r="F91" s="84"/>
      <c r="G91" s="84"/>
      <c r="H91" s="84">
        <f t="shared" si="7"/>
        <v>0</v>
      </c>
      <c r="I91" s="84">
        <f t="shared" si="8"/>
        <v>0</v>
      </c>
      <c r="J91" s="84">
        <f t="shared" si="9"/>
        <v>0</v>
      </c>
      <c r="K91" s="84">
        <f t="shared" si="10"/>
        <v>0</v>
      </c>
    </row>
    <row r="92" spans="1:11" ht="13.5" x14ac:dyDescent="0.2">
      <c r="A92" s="305" t="s">
        <v>42</v>
      </c>
      <c r="B92" s="306"/>
      <c r="C92" s="61">
        <f>SUM(C87:C91)</f>
        <v>0</v>
      </c>
      <c r="D92" s="61"/>
      <c r="E92" s="61">
        <f t="shared" si="4"/>
        <v>0</v>
      </c>
      <c r="F92" s="61"/>
      <c r="G92" s="61"/>
      <c r="H92" s="61">
        <f t="shared" si="7"/>
        <v>0</v>
      </c>
      <c r="I92" s="61">
        <f t="shared" si="8"/>
        <v>0</v>
      </c>
      <c r="J92" s="61">
        <f t="shared" si="9"/>
        <v>0</v>
      </c>
      <c r="K92" s="61">
        <f t="shared" si="10"/>
        <v>0</v>
      </c>
    </row>
    <row r="93" spans="1:11" ht="13.5" x14ac:dyDescent="0.25">
      <c r="A93" s="59" t="s">
        <v>183</v>
      </c>
      <c r="B93" s="76" t="s">
        <v>184</v>
      </c>
      <c r="C93" s="58"/>
      <c r="D93" s="58"/>
      <c r="E93" s="84">
        <f t="shared" si="4"/>
        <v>0</v>
      </c>
      <c r="F93" s="84"/>
      <c r="G93" s="84"/>
      <c r="H93" s="84">
        <f t="shared" si="7"/>
        <v>0</v>
      </c>
      <c r="I93" s="84">
        <f t="shared" si="8"/>
        <v>0</v>
      </c>
      <c r="J93" s="84">
        <f t="shared" si="9"/>
        <v>0</v>
      </c>
      <c r="K93" s="84">
        <f t="shared" si="10"/>
        <v>0</v>
      </c>
    </row>
    <row r="94" spans="1:11" ht="13.5" x14ac:dyDescent="0.25">
      <c r="A94" s="59" t="s">
        <v>43</v>
      </c>
      <c r="B94" s="76" t="s">
        <v>130</v>
      </c>
      <c r="C94" s="58"/>
      <c r="D94" s="58"/>
      <c r="E94" s="84">
        <f t="shared" si="4"/>
        <v>0</v>
      </c>
      <c r="F94" s="84"/>
      <c r="G94" s="84"/>
      <c r="H94" s="84">
        <f t="shared" si="7"/>
        <v>0</v>
      </c>
      <c r="I94" s="84">
        <f t="shared" si="8"/>
        <v>0</v>
      </c>
      <c r="J94" s="84">
        <f t="shared" si="9"/>
        <v>0</v>
      </c>
      <c r="K94" s="84">
        <f t="shared" si="10"/>
        <v>0</v>
      </c>
    </row>
    <row r="95" spans="1:11" s="85" customFormat="1" ht="13.5" x14ac:dyDescent="0.25">
      <c r="A95" s="86" t="s">
        <v>44</v>
      </c>
      <c r="B95" s="87" t="s">
        <v>131</v>
      </c>
      <c r="C95" s="88"/>
      <c r="D95" s="88"/>
      <c r="E95" s="84">
        <f t="shared" si="4"/>
        <v>0</v>
      </c>
      <c r="F95" s="84"/>
      <c r="G95" s="84"/>
      <c r="H95" s="84">
        <f t="shared" si="7"/>
        <v>0</v>
      </c>
      <c r="I95" s="84">
        <f t="shared" si="8"/>
        <v>0</v>
      </c>
      <c r="J95" s="84">
        <f t="shared" si="9"/>
        <v>0</v>
      </c>
      <c r="K95" s="84">
        <f t="shared" si="10"/>
        <v>0</v>
      </c>
    </row>
    <row r="96" spans="1:11" x14ac:dyDescent="0.2">
      <c r="A96" s="59"/>
      <c r="B96" s="76" t="s">
        <v>244</v>
      </c>
      <c r="C96" s="58"/>
      <c r="D96" s="58"/>
      <c r="E96" s="54"/>
      <c r="F96" s="54"/>
      <c r="G96" s="54"/>
      <c r="H96" s="54">
        <f t="shared" si="7"/>
        <v>0</v>
      </c>
      <c r="I96" s="54">
        <f t="shared" si="8"/>
        <v>0</v>
      </c>
      <c r="J96" s="54">
        <f t="shared" si="9"/>
        <v>0</v>
      </c>
      <c r="K96" s="54">
        <f t="shared" si="10"/>
        <v>0</v>
      </c>
    </row>
    <row r="97" spans="1:11" x14ac:dyDescent="0.2">
      <c r="A97" s="59"/>
      <c r="B97" s="76" t="s">
        <v>245</v>
      </c>
      <c r="C97" s="58"/>
      <c r="D97" s="58"/>
      <c r="E97" s="54"/>
      <c r="F97" s="54"/>
      <c r="G97" s="54"/>
      <c r="H97" s="54">
        <f t="shared" si="7"/>
        <v>0</v>
      </c>
      <c r="I97" s="54">
        <f t="shared" si="8"/>
        <v>0</v>
      </c>
      <c r="J97" s="54">
        <f t="shared" si="9"/>
        <v>0</v>
      </c>
      <c r="K97" s="54">
        <f t="shared" si="10"/>
        <v>0</v>
      </c>
    </row>
    <row r="98" spans="1:11" s="85" customFormat="1" ht="13.5" x14ac:dyDescent="0.25">
      <c r="A98" s="86" t="s">
        <v>45</v>
      </c>
      <c r="B98" s="87" t="s">
        <v>132</v>
      </c>
      <c r="C98" s="88"/>
      <c r="D98" s="88"/>
      <c r="E98" s="84">
        <f t="shared" si="4"/>
        <v>0</v>
      </c>
      <c r="F98" s="84"/>
      <c r="G98" s="84"/>
      <c r="H98" s="84">
        <f t="shared" si="7"/>
        <v>0</v>
      </c>
      <c r="I98" s="84">
        <f t="shared" si="8"/>
        <v>0</v>
      </c>
      <c r="J98" s="84">
        <f t="shared" si="9"/>
        <v>0</v>
      </c>
      <c r="K98" s="84">
        <f t="shared" si="10"/>
        <v>0</v>
      </c>
    </row>
    <row r="99" spans="1:11" ht="13.5" x14ac:dyDescent="0.2">
      <c r="A99" s="305" t="s">
        <v>46</v>
      </c>
      <c r="B99" s="306"/>
      <c r="C99" s="61">
        <f>SUM(C94:C98)</f>
        <v>0</v>
      </c>
      <c r="D99" s="61"/>
      <c r="E99" s="61">
        <f>SUM(E95)+E98</f>
        <v>0</v>
      </c>
      <c r="F99" s="61"/>
      <c r="G99" s="61"/>
      <c r="H99" s="61">
        <f t="shared" si="7"/>
        <v>0</v>
      </c>
      <c r="I99" s="61">
        <f t="shared" si="8"/>
        <v>0</v>
      </c>
      <c r="J99" s="61">
        <f t="shared" si="9"/>
        <v>0</v>
      </c>
      <c r="K99" s="61">
        <f>SUM(K95)+K98</f>
        <v>0</v>
      </c>
    </row>
    <row r="100" spans="1:11" ht="13.5" x14ac:dyDescent="0.25">
      <c r="A100" s="59" t="s">
        <v>47</v>
      </c>
      <c r="B100" s="76" t="s">
        <v>133</v>
      </c>
      <c r="C100" s="58"/>
      <c r="D100" s="58"/>
      <c r="E100" s="84">
        <f t="shared" ref="E100:E145" si="11">SUM(C100:D100)</f>
        <v>0</v>
      </c>
      <c r="F100" s="84"/>
      <c r="G100" s="84"/>
      <c r="H100" s="84">
        <f t="shared" si="7"/>
        <v>0</v>
      </c>
      <c r="I100" s="84">
        <f t="shared" si="8"/>
        <v>0</v>
      </c>
      <c r="J100" s="84">
        <f t="shared" si="9"/>
        <v>0</v>
      </c>
      <c r="K100" s="84">
        <f t="shared" si="10"/>
        <v>0</v>
      </c>
    </row>
    <row r="101" spans="1:11" ht="13.5" x14ac:dyDescent="0.25">
      <c r="A101" s="59" t="s">
        <v>48</v>
      </c>
      <c r="B101" s="76" t="s">
        <v>134</v>
      </c>
      <c r="C101" s="58"/>
      <c r="D101" s="58"/>
      <c r="E101" s="84">
        <f t="shared" si="11"/>
        <v>0</v>
      </c>
      <c r="F101" s="84"/>
      <c r="G101" s="84"/>
      <c r="H101" s="84">
        <f t="shared" si="7"/>
        <v>0</v>
      </c>
      <c r="I101" s="84">
        <f t="shared" si="8"/>
        <v>0</v>
      </c>
      <c r="J101" s="84">
        <f t="shared" si="9"/>
        <v>0</v>
      </c>
      <c r="K101" s="84">
        <f t="shared" si="10"/>
        <v>0</v>
      </c>
    </row>
    <row r="102" spans="1:11" ht="13.5" x14ac:dyDescent="0.25">
      <c r="A102" s="59" t="s">
        <v>49</v>
      </c>
      <c r="B102" s="76" t="s">
        <v>135</v>
      </c>
      <c r="C102" s="58"/>
      <c r="D102" s="58"/>
      <c r="E102" s="84">
        <f t="shared" si="11"/>
        <v>0</v>
      </c>
      <c r="F102" s="84"/>
      <c r="G102" s="84"/>
      <c r="H102" s="84">
        <f t="shared" si="7"/>
        <v>0</v>
      </c>
      <c r="I102" s="84">
        <f t="shared" si="8"/>
        <v>0</v>
      </c>
      <c r="J102" s="84">
        <f t="shared" si="9"/>
        <v>0</v>
      </c>
      <c r="K102" s="84">
        <f t="shared" si="10"/>
        <v>0</v>
      </c>
    </row>
    <row r="103" spans="1:11" ht="13.5" x14ac:dyDescent="0.2">
      <c r="A103" s="305" t="s">
        <v>50</v>
      </c>
      <c r="B103" s="306"/>
      <c r="C103" s="61">
        <v>0</v>
      </c>
      <c r="D103" s="61"/>
      <c r="E103" s="61">
        <f t="shared" si="11"/>
        <v>0</v>
      </c>
      <c r="F103" s="61"/>
      <c r="G103" s="61"/>
      <c r="H103" s="61">
        <f t="shared" si="7"/>
        <v>0</v>
      </c>
      <c r="I103" s="61">
        <f t="shared" si="8"/>
        <v>0</v>
      </c>
      <c r="J103" s="61">
        <f t="shared" si="9"/>
        <v>0</v>
      </c>
      <c r="K103" s="61">
        <f t="shared" si="10"/>
        <v>0</v>
      </c>
    </row>
    <row r="104" spans="1:11" ht="13.5" x14ac:dyDescent="0.25">
      <c r="A104" s="59" t="s">
        <v>51</v>
      </c>
      <c r="B104" s="76" t="s">
        <v>136</v>
      </c>
      <c r="C104" s="58"/>
      <c r="D104" s="58"/>
      <c r="E104" s="84">
        <f t="shared" si="11"/>
        <v>0</v>
      </c>
      <c r="F104" s="84"/>
      <c r="G104" s="84"/>
      <c r="H104" s="84">
        <f t="shared" si="7"/>
        <v>0</v>
      </c>
      <c r="I104" s="84">
        <f t="shared" si="8"/>
        <v>0</v>
      </c>
      <c r="J104" s="84">
        <f t="shared" si="9"/>
        <v>0</v>
      </c>
      <c r="K104" s="84">
        <f t="shared" si="10"/>
        <v>0</v>
      </c>
    </row>
    <row r="105" spans="1:11" ht="13.5" x14ac:dyDescent="0.2">
      <c r="A105" s="305" t="s">
        <v>52</v>
      </c>
      <c r="B105" s="306"/>
      <c r="C105" s="61">
        <f>SUM(C104)</f>
        <v>0</v>
      </c>
      <c r="D105" s="61"/>
      <c r="E105" s="61">
        <f t="shared" si="11"/>
        <v>0</v>
      </c>
      <c r="F105" s="61"/>
      <c r="G105" s="61"/>
      <c r="H105" s="61">
        <f t="shared" si="7"/>
        <v>0</v>
      </c>
      <c r="I105" s="61">
        <f t="shared" si="8"/>
        <v>0</v>
      </c>
      <c r="J105" s="61">
        <f t="shared" si="9"/>
        <v>0</v>
      </c>
      <c r="K105" s="61">
        <f t="shared" si="10"/>
        <v>0</v>
      </c>
    </row>
    <row r="106" spans="1:11" ht="13.5" x14ac:dyDescent="0.25">
      <c r="A106" s="59" t="s">
        <v>53</v>
      </c>
      <c r="B106" s="76" t="s">
        <v>137</v>
      </c>
      <c r="C106" s="58"/>
      <c r="D106" s="58"/>
      <c r="E106" s="84">
        <f t="shared" si="11"/>
        <v>0</v>
      </c>
      <c r="F106" s="84"/>
      <c r="G106" s="84"/>
      <c r="H106" s="84">
        <f t="shared" si="7"/>
        <v>0</v>
      </c>
      <c r="I106" s="84">
        <f t="shared" si="8"/>
        <v>0</v>
      </c>
      <c r="J106" s="84">
        <f t="shared" si="9"/>
        <v>0</v>
      </c>
      <c r="K106" s="84">
        <f t="shared" si="10"/>
        <v>0</v>
      </c>
    </row>
    <row r="107" spans="1:11" ht="13.5" x14ac:dyDescent="0.25">
      <c r="A107" s="59" t="s">
        <v>54</v>
      </c>
      <c r="B107" s="76" t="s">
        <v>138</v>
      </c>
      <c r="C107" s="58"/>
      <c r="D107" s="58"/>
      <c r="E107" s="84">
        <f t="shared" si="11"/>
        <v>0</v>
      </c>
      <c r="F107" s="84"/>
      <c r="G107" s="84"/>
      <c r="H107" s="84">
        <f t="shared" si="7"/>
        <v>0</v>
      </c>
      <c r="I107" s="84">
        <f t="shared" si="8"/>
        <v>0</v>
      </c>
      <c r="J107" s="84">
        <f t="shared" si="9"/>
        <v>0</v>
      </c>
      <c r="K107" s="84">
        <f t="shared" si="10"/>
        <v>0</v>
      </c>
    </row>
    <row r="108" spans="1:11" ht="13.5" x14ac:dyDescent="0.2">
      <c r="A108" s="305" t="s">
        <v>55</v>
      </c>
      <c r="B108" s="306"/>
      <c r="C108" s="61">
        <f>SUM(C106:C107)</f>
        <v>0</v>
      </c>
      <c r="D108" s="61"/>
      <c r="E108" s="61">
        <f t="shared" si="11"/>
        <v>0</v>
      </c>
      <c r="F108" s="61"/>
      <c r="G108" s="61"/>
      <c r="H108" s="61">
        <f t="shared" si="7"/>
        <v>0</v>
      </c>
      <c r="I108" s="61">
        <f t="shared" si="8"/>
        <v>0</v>
      </c>
      <c r="J108" s="61">
        <f t="shared" si="9"/>
        <v>0</v>
      </c>
      <c r="K108" s="61">
        <f t="shared" si="10"/>
        <v>0</v>
      </c>
    </row>
    <row r="109" spans="1:11" ht="14.25" thickBot="1" x14ac:dyDescent="0.25">
      <c r="A109" s="322" t="s">
        <v>56</v>
      </c>
      <c r="B109" s="323"/>
      <c r="C109" s="63">
        <f>SUM(C108,C105,C103,C99,C92,C86,C80,C43,C38)</f>
        <v>2009602</v>
      </c>
      <c r="D109" s="63"/>
      <c r="E109" s="63">
        <f>SUM(E38+E43+E80+E86+E92+E99+E103+E105+E108)</f>
        <v>31021542</v>
      </c>
      <c r="F109" s="63"/>
      <c r="G109" s="63"/>
      <c r="H109" s="63">
        <f>SUM(H38+H43+H80+H86+H92+H99+H103+H105+H108)</f>
        <v>15628865</v>
      </c>
      <c r="I109" s="63">
        <f t="shared" si="8"/>
        <v>2009602</v>
      </c>
      <c r="J109" s="63">
        <f t="shared" si="9"/>
        <v>0</v>
      </c>
      <c r="K109" s="63">
        <f>SUM(K38+K43+K80+K86+K92+K99+K103+K105+K108)</f>
        <v>46650407</v>
      </c>
    </row>
    <row r="110" spans="1:11" ht="14.25" thickTop="1" x14ac:dyDescent="0.25">
      <c r="A110" s="55" t="s">
        <v>67</v>
      </c>
      <c r="B110" s="78" t="s">
        <v>139</v>
      </c>
      <c r="C110" s="64"/>
      <c r="D110" s="64"/>
      <c r="E110" s="84">
        <f t="shared" si="11"/>
        <v>0</v>
      </c>
      <c r="F110" s="84"/>
      <c r="G110" s="84"/>
      <c r="H110" s="84">
        <f t="shared" si="7"/>
        <v>0</v>
      </c>
      <c r="I110" s="84">
        <f t="shared" si="8"/>
        <v>0</v>
      </c>
      <c r="J110" s="84">
        <f t="shared" si="9"/>
        <v>0</v>
      </c>
      <c r="K110" s="84">
        <f t="shared" si="10"/>
        <v>0</v>
      </c>
    </row>
    <row r="111" spans="1:11" ht="13.5" x14ac:dyDescent="0.25">
      <c r="A111" s="59" t="s">
        <v>68</v>
      </c>
      <c r="B111" s="76" t="s">
        <v>140</v>
      </c>
      <c r="C111" s="58"/>
      <c r="D111" s="58"/>
      <c r="E111" s="84">
        <f t="shared" si="11"/>
        <v>0</v>
      </c>
      <c r="F111" s="84"/>
      <c r="G111" s="84"/>
      <c r="H111" s="84">
        <f t="shared" si="7"/>
        <v>0</v>
      </c>
      <c r="I111" s="84">
        <f t="shared" si="8"/>
        <v>0</v>
      </c>
      <c r="J111" s="84">
        <f t="shared" si="9"/>
        <v>0</v>
      </c>
      <c r="K111" s="84">
        <f t="shared" si="10"/>
        <v>0</v>
      </c>
    </row>
    <row r="112" spans="1:11" ht="13.5" x14ac:dyDescent="0.25">
      <c r="A112" s="59" t="s">
        <v>69</v>
      </c>
      <c r="B112" s="76" t="s">
        <v>141</v>
      </c>
      <c r="C112" s="58"/>
      <c r="D112" s="58"/>
      <c r="E112" s="84">
        <f t="shared" si="11"/>
        <v>0</v>
      </c>
      <c r="F112" s="84"/>
      <c r="G112" s="84"/>
      <c r="H112" s="84">
        <f t="shared" si="7"/>
        <v>0</v>
      </c>
      <c r="I112" s="84">
        <f t="shared" si="8"/>
        <v>0</v>
      </c>
      <c r="J112" s="84">
        <f t="shared" si="9"/>
        <v>0</v>
      </c>
      <c r="K112" s="84">
        <f t="shared" si="10"/>
        <v>0</v>
      </c>
    </row>
    <row r="113" spans="1:11" ht="13.5" x14ac:dyDescent="0.25">
      <c r="A113" s="59" t="s">
        <v>70</v>
      </c>
      <c r="B113" s="76" t="s">
        <v>142</v>
      </c>
      <c r="C113" s="58"/>
      <c r="D113" s="58"/>
      <c r="E113" s="84">
        <f t="shared" si="11"/>
        <v>0</v>
      </c>
      <c r="F113" s="84"/>
      <c r="G113" s="84"/>
      <c r="H113" s="84">
        <f t="shared" si="7"/>
        <v>0</v>
      </c>
      <c r="I113" s="84">
        <f t="shared" si="8"/>
        <v>0</v>
      </c>
      <c r="J113" s="84">
        <f t="shared" si="9"/>
        <v>0</v>
      </c>
      <c r="K113" s="84">
        <f t="shared" si="10"/>
        <v>0</v>
      </c>
    </row>
    <row r="114" spans="1:11" ht="13.5" x14ac:dyDescent="0.25">
      <c r="A114" s="59" t="s">
        <v>71</v>
      </c>
      <c r="B114" s="76" t="s">
        <v>143</v>
      </c>
      <c r="C114" s="58"/>
      <c r="D114" s="58"/>
      <c r="E114" s="84">
        <f t="shared" si="11"/>
        <v>0</v>
      </c>
      <c r="F114" s="84"/>
      <c r="G114" s="84"/>
      <c r="H114" s="84">
        <f t="shared" si="7"/>
        <v>0</v>
      </c>
      <c r="I114" s="84">
        <f t="shared" si="8"/>
        <v>0</v>
      </c>
      <c r="J114" s="84">
        <f t="shared" si="9"/>
        <v>0</v>
      </c>
      <c r="K114" s="84">
        <f t="shared" si="10"/>
        <v>0</v>
      </c>
    </row>
    <row r="115" spans="1:11" ht="13.5" x14ac:dyDescent="0.25">
      <c r="A115" s="59" t="s">
        <v>72</v>
      </c>
      <c r="B115" s="76" t="s">
        <v>352</v>
      </c>
      <c r="C115" s="58"/>
      <c r="D115" s="58"/>
      <c r="E115" s="84">
        <f t="shared" si="11"/>
        <v>0</v>
      </c>
      <c r="F115" s="84"/>
      <c r="G115" s="84">
        <v>6734</v>
      </c>
      <c r="H115" s="84">
        <f t="shared" si="7"/>
        <v>6734</v>
      </c>
      <c r="I115" s="84">
        <f t="shared" si="8"/>
        <v>0</v>
      </c>
      <c r="J115" s="84">
        <f t="shared" si="9"/>
        <v>6734</v>
      </c>
      <c r="K115" s="84">
        <f t="shared" si="10"/>
        <v>6734</v>
      </c>
    </row>
    <row r="116" spans="1:11" ht="13.5" x14ac:dyDescent="0.2">
      <c r="A116" s="301" t="s">
        <v>73</v>
      </c>
      <c r="B116" s="302"/>
      <c r="C116" s="65">
        <f>SUM(C110:C115)</f>
        <v>0</v>
      </c>
      <c r="D116" s="65"/>
      <c r="E116" s="65">
        <f t="shared" si="11"/>
        <v>0</v>
      </c>
      <c r="F116" s="65"/>
      <c r="G116" s="65"/>
      <c r="H116" s="65">
        <f>SUM(H110:H115)</f>
        <v>6734</v>
      </c>
      <c r="I116" s="65">
        <f t="shared" si="8"/>
        <v>0</v>
      </c>
      <c r="J116" s="65">
        <f t="shared" si="9"/>
        <v>0</v>
      </c>
      <c r="K116" s="65">
        <f>SUM(K110:K115)</f>
        <v>6734</v>
      </c>
    </row>
    <row r="117" spans="1:11" ht="13.5" x14ac:dyDescent="0.25">
      <c r="A117" s="59" t="s">
        <v>185</v>
      </c>
      <c r="B117" s="76" t="s">
        <v>186</v>
      </c>
      <c r="C117" s="58"/>
      <c r="D117" s="58"/>
      <c r="E117" s="84">
        <f t="shared" si="11"/>
        <v>0</v>
      </c>
      <c r="F117" s="84"/>
      <c r="G117" s="84"/>
      <c r="H117" s="84">
        <f t="shared" si="7"/>
        <v>0</v>
      </c>
      <c r="I117" s="84">
        <f t="shared" si="8"/>
        <v>0</v>
      </c>
      <c r="J117" s="84">
        <f t="shared" si="9"/>
        <v>0</v>
      </c>
      <c r="K117" s="84">
        <f t="shared" si="10"/>
        <v>0</v>
      </c>
    </row>
    <row r="118" spans="1:11" ht="13.5" x14ac:dyDescent="0.25">
      <c r="A118" s="59" t="s">
        <v>191</v>
      </c>
      <c r="B118" s="76" t="s">
        <v>192</v>
      </c>
      <c r="C118" s="58"/>
      <c r="D118" s="58"/>
      <c r="E118" s="84">
        <f t="shared" si="11"/>
        <v>0</v>
      </c>
      <c r="F118" s="84"/>
      <c r="G118" s="84"/>
      <c r="H118" s="84">
        <f t="shared" si="7"/>
        <v>0</v>
      </c>
      <c r="I118" s="84">
        <f t="shared" si="8"/>
        <v>0</v>
      </c>
      <c r="J118" s="84">
        <f t="shared" si="9"/>
        <v>0</v>
      </c>
      <c r="K118" s="84">
        <f t="shared" si="10"/>
        <v>0</v>
      </c>
    </row>
    <row r="119" spans="1:11" ht="13.5" x14ac:dyDescent="0.2">
      <c r="A119" s="301" t="s">
        <v>187</v>
      </c>
      <c r="B119" s="302"/>
      <c r="C119" s="65"/>
      <c r="D119" s="65"/>
      <c r="E119" s="65">
        <f t="shared" si="11"/>
        <v>0</v>
      </c>
      <c r="F119" s="65"/>
      <c r="G119" s="65"/>
      <c r="H119" s="65">
        <f t="shared" si="7"/>
        <v>0</v>
      </c>
      <c r="I119" s="65">
        <f t="shared" si="8"/>
        <v>0</v>
      </c>
      <c r="J119" s="65">
        <f t="shared" si="9"/>
        <v>0</v>
      </c>
      <c r="K119" s="65">
        <f t="shared" si="10"/>
        <v>0</v>
      </c>
    </row>
    <row r="120" spans="1:11" ht="13.5" x14ac:dyDescent="0.25">
      <c r="A120" s="59" t="s">
        <v>74</v>
      </c>
      <c r="B120" s="76" t="s">
        <v>145</v>
      </c>
      <c r="C120" s="58"/>
      <c r="D120" s="58"/>
      <c r="E120" s="84">
        <f t="shared" si="11"/>
        <v>0</v>
      </c>
      <c r="F120" s="84"/>
      <c r="G120" s="84"/>
      <c r="H120" s="84">
        <f t="shared" si="7"/>
        <v>0</v>
      </c>
      <c r="I120" s="84">
        <f t="shared" si="8"/>
        <v>0</v>
      </c>
      <c r="J120" s="84">
        <f t="shared" si="9"/>
        <v>0</v>
      </c>
      <c r="K120" s="84">
        <f t="shared" si="10"/>
        <v>0</v>
      </c>
    </row>
    <row r="121" spans="1:11" ht="13.5" x14ac:dyDescent="0.25">
      <c r="A121" s="59" t="s">
        <v>75</v>
      </c>
      <c r="B121" s="76" t="s">
        <v>146</v>
      </c>
      <c r="C121" s="58"/>
      <c r="D121" s="58"/>
      <c r="E121" s="84">
        <f t="shared" si="11"/>
        <v>0</v>
      </c>
      <c r="F121" s="84"/>
      <c r="G121" s="84"/>
      <c r="H121" s="84">
        <f t="shared" si="7"/>
        <v>0</v>
      </c>
      <c r="I121" s="84">
        <f t="shared" si="8"/>
        <v>0</v>
      </c>
      <c r="J121" s="84">
        <f t="shared" si="9"/>
        <v>0</v>
      </c>
      <c r="K121" s="84">
        <f t="shared" si="10"/>
        <v>0</v>
      </c>
    </row>
    <row r="122" spans="1:11" ht="13.5" x14ac:dyDescent="0.25">
      <c r="A122" s="59" t="s">
        <v>76</v>
      </c>
      <c r="B122" s="76" t="s">
        <v>147</v>
      </c>
      <c r="C122" s="58"/>
      <c r="D122" s="58"/>
      <c r="E122" s="84">
        <f t="shared" si="11"/>
        <v>0</v>
      </c>
      <c r="F122" s="84"/>
      <c r="G122" s="84"/>
      <c r="H122" s="84">
        <f t="shared" si="7"/>
        <v>0</v>
      </c>
      <c r="I122" s="84">
        <f t="shared" si="8"/>
        <v>0</v>
      </c>
      <c r="J122" s="84">
        <f t="shared" si="9"/>
        <v>0</v>
      </c>
      <c r="K122" s="84">
        <f t="shared" si="10"/>
        <v>0</v>
      </c>
    </row>
    <row r="123" spans="1:11" ht="13.5" x14ac:dyDescent="0.25">
      <c r="A123" s="59" t="s">
        <v>170</v>
      </c>
      <c r="B123" s="76" t="s">
        <v>171</v>
      </c>
      <c r="C123" s="58"/>
      <c r="D123" s="58"/>
      <c r="E123" s="84">
        <f t="shared" si="11"/>
        <v>0</v>
      </c>
      <c r="F123" s="84"/>
      <c r="G123" s="84"/>
      <c r="H123" s="84">
        <f t="shared" si="7"/>
        <v>0</v>
      </c>
      <c r="I123" s="84">
        <f t="shared" si="8"/>
        <v>0</v>
      </c>
      <c r="J123" s="84">
        <f t="shared" si="9"/>
        <v>0</v>
      </c>
      <c r="K123" s="84">
        <f t="shared" si="10"/>
        <v>0</v>
      </c>
    </row>
    <row r="124" spans="1:11" ht="13.5" x14ac:dyDescent="0.25">
      <c r="A124" s="59" t="s">
        <v>77</v>
      </c>
      <c r="B124" s="76" t="s">
        <v>148</v>
      </c>
      <c r="C124" s="58"/>
      <c r="D124" s="58"/>
      <c r="E124" s="84">
        <f t="shared" si="11"/>
        <v>0</v>
      </c>
      <c r="F124" s="84"/>
      <c r="G124" s="84"/>
      <c r="H124" s="84">
        <f t="shared" si="7"/>
        <v>0</v>
      </c>
      <c r="I124" s="84">
        <f t="shared" si="8"/>
        <v>0</v>
      </c>
      <c r="J124" s="84">
        <f t="shared" si="9"/>
        <v>0</v>
      </c>
      <c r="K124" s="84">
        <f t="shared" si="10"/>
        <v>0</v>
      </c>
    </row>
    <row r="125" spans="1:11" ht="13.5" x14ac:dyDescent="0.25">
      <c r="A125" s="59" t="s">
        <v>78</v>
      </c>
      <c r="B125" s="76" t="s">
        <v>149</v>
      </c>
      <c r="C125" s="58"/>
      <c r="D125" s="58"/>
      <c r="E125" s="84">
        <f t="shared" si="11"/>
        <v>0</v>
      </c>
      <c r="F125" s="84"/>
      <c r="G125" s="84"/>
      <c r="H125" s="84">
        <f t="shared" si="7"/>
        <v>0</v>
      </c>
      <c r="I125" s="84">
        <f t="shared" si="8"/>
        <v>0</v>
      </c>
      <c r="J125" s="84">
        <f t="shared" si="9"/>
        <v>0</v>
      </c>
      <c r="K125" s="84">
        <f t="shared" si="10"/>
        <v>0</v>
      </c>
    </row>
    <row r="126" spans="1:11" ht="13.5" x14ac:dyDescent="0.25">
      <c r="A126" s="59" t="s">
        <v>79</v>
      </c>
      <c r="B126" s="76" t="s">
        <v>150</v>
      </c>
      <c r="C126" s="58"/>
      <c r="D126" s="58"/>
      <c r="E126" s="84">
        <f t="shared" si="11"/>
        <v>0</v>
      </c>
      <c r="F126" s="84"/>
      <c r="G126" s="84"/>
      <c r="H126" s="84">
        <f t="shared" si="7"/>
        <v>0</v>
      </c>
      <c r="I126" s="84">
        <f t="shared" si="8"/>
        <v>0</v>
      </c>
      <c r="J126" s="84">
        <f t="shared" si="9"/>
        <v>0</v>
      </c>
      <c r="K126" s="84">
        <f t="shared" si="10"/>
        <v>0</v>
      </c>
    </row>
    <row r="127" spans="1:11" ht="13.5" x14ac:dyDescent="0.2">
      <c r="A127" s="301" t="s">
        <v>80</v>
      </c>
      <c r="B127" s="302"/>
      <c r="C127" s="65">
        <f>SUM(C120:C126)</f>
        <v>0</v>
      </c>
      <c r="D127" s="65"/>
      <c r="E127" s="65">
        <f t="shared" si="11"/>
        <v>0</v>
      </c>
      <c r="F127" s="65"/>
      <c r="G127" s="65"/>
      <c r="H127" s="65">
        <f t="shared" si="7"/>
        <v>0</v>
      </c>
      <c r="I127" s="65">
        <f t="shared" si="8"/>
        <v>0</v>
      </c>
      <c r="J127" s="65">
        <f t="shared" si="9"/>
        <v>0</v>
      </c>
      <c r="K127" s="65">
        <f t="shared" si="10"/>
        <v>0</v>
      </c>
    </row>
    <row r="128" spans="1:11" ht="13.5" x14ac:dyDescent="0.25">
      <c r="A128" s="59" t="s">
        <v>81</v>
      </c>
      <c r="B128" s="76" t="s">
        <v>151</v>
      </c>
      <c r="C128" s="58"/>
      <c r="D128" s="58"/>
      <c r="E128" s="84">
        <f t="shared" si="11"/>
        <v>0</v>
      </c>
      <c r="F128" s="84"/>
      <c r="G128" s="84"/>
      <c r="H128" s="84">
        <f t="shared" si="7"/>
        <v>0</v>
      </c>
      <c r="I128" s="84">
        <f t="shared" si="8"/>
        <v>0</v>
      </c>
      <c r="J128" s="84">
        <f t="shared" si="9"/>
        <v>0</v>
      </c>
      <c r="K128" s="84">
        <f t="shared" si="10"/>
        <v>0</v>
      </c>
    </row>
    <row r="129" spans="1:11" ht="13.5" x14ac:dyDescent="0.25">
      <c r="A129" s="59" t="s">
        <v>82</v>
      </c>
      <c r="B129" s="76" t="s">
        <v>152</v>
      </c>
      <c r="C129" s="58"/>
      <c r="D129" s="58"/>
      <c r="E129" s="84">
        <f t="shared" si="11"/>
        <v>0</v>
      </c>
      <c r="F129" s="84"/>
      <c r="G129" s="84"/>
      <c r="H129" s="84">
        <f t="shared" si="7"/>
        <v>0</v>
      </c>
      <c r="I129" s="84">
        <f t="shared" si="8"/>
        <v>0</v>
      </c>
      <c r="J129" s="84">
        <f t="shared" si="9"/>
        <v>0</v>
      </c>
      <c r="K129" s="84">
        <f t="shared" si="10"/>
        <v>0</v>
      </c>
    </row>
    <row r="130" spans="1:11" ht="13.5" x14ac:dyDescent="0.25">
      <c r="A130" s="59" t="s">
        <v>83</v>
      </c>
      <c r="B130" s="76" t="s">
        <v>153</v>
      </c>
      <c r="C130" s="58"/>
      <c r="D130" s="58"/>
      <c r="E130" s="84">
        <f t="shared" si="11"/>
        <v>0</v>
      </c>
      <c r="F130" s="84"/>
      <c r="G130" s="84"/>
      <c r="H130" s="84">
        <f t="shared" si="7"/>
        <v>0</v>
      </c>
      <c r="I130" s="84">
        <f t="shared" si="8"/>
        <v>0</v>
      </c>
      <c r="J130" s="84">
        <f t="shared" si="9"/>
        <v>0</v>
      </c>
      <c r="K130" s="84">
        <f t="shared" si="10"/>
        <v>0</v>
      </c>
    </row>
    <row r="131" spans="1:11" ht="13.5" x14ac:dyDescent="0.25">
      <c r="A131" s="59" t="s">
        <v>84</v>
      </c>
      <c r="B131" s="76" t="s">
        <v>154</v>
      </c>
      <c r="C131" s="58"/>
      <c r="D131" s="58"/>
      <c r="E131" s="84">
        <f t="shared" si="11"/>
        <v>0</v>
      </c>
      <c r="F131" s="84"/>
      <c r="G131" s="84"/>
      <c r="H131" s="84">
        <f t="shared" si="7"/>
        <v>0</v>
      </c>
      <c r="I131" s="84">
        <f t="shared" si="8"/>
        <v>0</v>
      </c>
      <c r="J131" s="84">
        <f t="shared" si="9"/>
        <v>0</v>
      </c>
      <c r="K131" s="84">
        <f t="shared" si="10"/>
        <v>0</v>
      </c>
    </row>
    <row r="132" spans="1:11" ht="13.5" x14ac:dyDescent="0.25">
      <c r="A132" s="59" t="s">
        <v>156</v>
      </c>
      <c r="B132" s="76" t="s">
        <v>155</v>
      </c>
      <c r="C132" s="58"/>
      <c r="D132" s="58"/>
      <c r="E132" s="84">
        <f t="shared" si="11"/>
        <v>0</v>
      </c>
      <c r="F132" s="84"/>
      <c r="G132" s="84"/>
      <c r="H132" s="84">
        <f t="shared" si="7"/>
        <v>0</v>
      </c>
      <c r="I132" s="84">
        <f t="shared" si="8"/>
        <v>0</v>
      </c>
      <c r="J132" s="84">
        <f t="shared" si="9"/>
        <v>0</v>
      </c>
      <c r="K132" s="84">
        <f t="shared" si="10"/>
        <v>0</v>
      </c>
    </row>
    <row r="133" spans="1:11" ht="13.5" x14ac:dyDescent="0.25">
      <c r="A133" s="59" t="s">
        <v>85</v>
      </c>
      <c r="B133" s="76" t="s">
        <v>157</v>
      </c>
      <c r="C133" s="58"/>
      <c r="D133" s="58">
        <v>1000</v>
      </c>
      <c r="E133" s="84">
        <f t="shared" si="11"/>
        <v>1000</v>
      </c>
      <c r="F133" s="84"/>
      <c r="G133" s="84"/>
      <c r="H133" s="84">
        <f t="shared" si="7"/>
        <v>0</v>
      </c>
      <c r="I133" s="84">
        <f t="shared" si="8"/>
        <v>0</v>
      </c>
      <c r="J133" s="84">
        <f t="shared" si="9"/>
        <v>1000</v>
      </c>
      <c r="K133" s="84">
        <f t="shared" si="10"/>
        <v>1000</v>
      </c>
    </row>
    <row r="134" spans="1:11" ht="13.5" x14ac:dyDescent="0.25">
      <c r="A134" s="59" t="s">
        <v>194</v>
      </c>
      <c r="B134" s="76" t="s">
        <v>195</v>
      </c>
      <c r="C134" s="58"/>
      <c r="D134" s="58"/>
      <c r="E134" s="84">
        <f t="shared" si="11"/>
        <v>0</v>
      </c>
      <c r="F134" s="84"/>
      <c r="G134" s="84"/>
      <c r="H134" s="84">
        <f t="shared" si="7"/>
        <v>0</v>
      </c>
      <c r="I134" s="84">
        <f t="shared" si="8"/>
        <v>0</v>
      </c>
      <c r="J134" s="84">
        <f t="shared" si="9"/>
        <v>0</v>
      </c>
      <c r="K134" s="84">
        <f t="shared" si="10"/>
        <v>0</v>
      </c>
    </row>
    <row r="135" spans="1:11" ht="13.5" x14ac:dyDescent="0.25">
      <c r="A135" s="59" t="s">
        <v>86</v>
      </c>
      <c r="B135" s="76" t="s">
        <v>158</v>
      </c>
      <c r="C135" s="58"/>
      <c r="D135" s="58"/>
      <c r="E135" s="84">
        <f t="shared" si="11"/>
        <v>0</v>
      </c>
      <c r="F135" s="84"/>
      <c r="G135" s="84">
        <v>137151</v>
      </c>
      <c r="H135" s="84">
        <f t="shared" si="7"/>
        <v>137151</v>
      </c>
      <c r="I135" s="84">
        <f t="shared" si="8"/>
        <v>0</v>
      </c>
      <c r="J135" s="84">
        <f t="shared" si="9"/>
        <v>137151</v>
      </c>
      <c r="K135" s="84">
        <f t="shared" si="10"/>
        <v>137151</v>
      </c>
    </row>
    <row r="136" spans="1:11" ht="13.5" x14ac:dyDescent="0.2">
      <c r="A136" s="301" t="s">
        <v>87</v>
      </c>
      <c r="B136" s="302"/>
      <c r="C136" s="65">
        <f>SUM(C128:C135)</f>
        <v>0</v>
      </c>
      <c r="D136" s="65">
        <f>SUM(D128:D135)</f>
        <v>1000</v>
      </c>
      <c r="E136" s="65">
        <f>SUM(E128:E135)</f>
        <v>1000</v>
      </c>
      <c r="F136" s="65">
        <f>SUM(F128:F135)</f>
        <v>0</v>
      </c>
      <c r="G136" s="65">
        <f>SUM(G128:G135)</f>
        <v>137151</v>
      </c>
      <c r="H136" s="65">
        <f t="shared" si="7"/>
        <v>137151</v>
      </c>
      <c r="I136" s="65">
        <f t="shared" si="8"/>
        <v>0</v>
      </c>
      <c r="J136" s="65">
        <f t="shared" si="9"/>
        <v>138151</v>
      </c>
      <c r="K136" s="65">
        <f t="shared" si="10"/>
        <v>138151</v>
      </c>
    </row>
    <row r="137" spans="1:11" ht="13.5" x14ac:dyDescent="0.25">
      <c r="A137" s="59" t="s">
        <v>188</v>
      </c>
      <c r="B137" s="76" t="s">
        <v>189</v>
      </c>
      <c r="C137" s="58"/>
      <c r="D137" s="58"/>
      <c r="E137" s="84">
        <f t="shared" si="11"/>
        <v>0</v>
      </c>
      <c r="F137" s="84"/>
      <c r="G137" s="84"/>
      <c r="H137" s="84">
        <f t="shared" si="7"/>
        <v>0</v>
      </c>
      <c r="I137" s="84">
        <f t="shared" si="8"/>
        <v>0</v>
      </c>
      <c r="J137" s="84">
        <f t="shared" si="9"/>
        <v>0</v>
      </c>
      <c r="K137" s="84">
        <f t="shared" si="10"/>
        <v>0</v>
      </c>
    </row>
    <row r="138" spans="1:11" ht="13.5" x14ac:dyDescent="0.2">
      <c r="A138" s="301" t="s">
        <v>193</v>
      </c>
      <c r="B138" s="302"/>
      <c r="C138" s="65">
        <f>SUM(C137)</f>
        <v>0</v>
      </c>
      <c r="D138" s="65"/>
      <c r="E138" s="65">
        <f t="shared" si="11"/>
        <v>0</v>
      </c>
      <c r="F138" s="65"/>
      <c r="G138" s="65"/>
      <c r="H138" s="65">
        <f t="shared" si="7"/>
        <v>0</v>
      </c>
      <c r="I138" s="65">
        <f t="shared" si="8"/>
        <v>0</v>
      </c>
      <c r="J138" s="65">
        <f t="shared" si="9"/>
        <v>0</v>
      </c>
      <c r="K138" s="65">
        <f t="shared" si="10"/>
        <v>0</v>
      </c>
    </row>
    <row r="139" spans="1:11" ht="13.5" x14ac:dyDescent="0.25">
      <c r="A139" s="59" t="s">
        <v>88</v>
      </c>
      <c r="B139" s="76" t="s">
        <v>159</v>
      </c>
      <c r="C139" s="58"/>
      <c r="D139" s="58"/>
      <c r="E139" s="84">
        <f t="shared" si="11"/>
        <v>0</v>
      </c>
      <c r="F139" s="84"/>
      <c r="G139" s="84"/>
      <c r="H139" s="84">
        <f t="shared" si="7"/>
        <v>0</v>
      </c>
      <c r="I139" s="84">
        <f t="shared" si="8"/>
        <v>0</v>
      </c>
      <c r="J139" s="84">
        <f t="shared" si="9"/>
        <v>0</v>
      </c>
      <c r="K139" s="84">
        <f t="shared" si="10"/>
        <v>0</v>
      </c>
    </row>
    <row r="140" spans="1:11" ht="13.5" x14ac:dyDescent="0.2">
      <c r="A140" s="301" t="s">
        <v>89</v>
      </c>
      <c r="B140" s="302"/>
      <c r="C140" s="65">
        <f>SUM(C139)</f>
        <v>0</v>
      </c>
      <c r="D140" s="65"/>
      <c r="E140" s="65">
        <f t="shared" si="11"/>
        <v>0</v>
      </c>
      <c r="F140" s="65"/>
      <c r="G140" s="65"/>
      <c r="H140" s="65">
        <f t="shared" si="7"/>
        <v>0</v>
      </c>
      <c r="I140" s="65">
        <f t="shared" si="8"/>
        <v>0</v>
      </c>
      <c r="J140" s="65">
        <f t="shared" si="9"/>
        <v>0</v>
      </c>
      <c r="K140" s="65">
        <f t="shared" si="10"/>
        <v>0</v>
      </c>
    </row>
    <row r="141" spans="1:11" ht="13.5" x14ac:dyDescent="0.25">
      <c r="A141" s="59" t="s">
        <v>90</v>
      </c>
      <c r="B141" s="76" t="s">
        <v>160</v>
      </c>
      <c r="C141" s="58"/>
      <c r="D141" s="58"/>
      <c r="E141" s="84">
        <f t="shared" si="11"/>
        <v>0</v>
      </c>
      <c r="F141" s="84"/>
      <c r="G141" s="84"/>
      <c r="H141" s="84">
        <f t="shared" si="7"/>
        <v>0</v>
      </c>
      <c r="I141" s="84">
        <f t="shared" si="8"/>
        <v>0</v>
      </c>
      <c r="J141" s="84">
        <f t="shared" si="9"/>
        <v>0</v>
      </c>
      <c r="K141" s="84">
        <f t="shared" si="10"/>
        <v>0</v>
      </c>
    </row>
    <row r="142" spans="1:11" ht="13.5" x14ac:dyDescent="0.2">
      <c r="A142" s="301" t="s">
        <v>91</v>
      </c>
      <c r="B142" s="302"/>
      <c r="C142" s="65">
        <f>SUM(C141)</f>
        <v>0</v>
      </c>
      <c r="D142" s="65"/>
      <c r="E142" s="65">
        <f t="shared" si="11"/>
        <v>0</v>
      </c>
      <c r="F142" s="65"/>
      <c r="G142" s="65"/>
      <c r="H142" s="65">
        <f t="shared" si="7"/>
        <v>0</v>
      </c>
      <c r="I142" s="65">
        <f t="shared" si="8"/>
        <v>0</v>
      </c>
      <c r="J142" s="65">
        <f t="shared" si="9"/>
        <v>0</v>
      </c>
      <c r="K142" s="65">
        <f t="shared" si="10"/>
        <v>0</v>
      </c>
    </row>
    <row r="143" spans="1:11" ht="13.5" x14ac:dyDescent="0.25">
      <c r="A143" s="89" t="s">
        <v>92</v>
      </c>
      <c r="B143" s="90" t="s">
        <v>161</v>
      </c>
      <c r="C143" s="66"/>
      <c r="D143" s="66">
        <v>543410</v>
      </c>
      <c r="E143" s="84">
        <f t="shared" si="11"/>
        <v>543410</v>
      </c>
      <c r="F143" s="84"/>
      <c r="G143" s="84"/>
      <c r="H143" s="84">
        <f t="shared" ref="H143:H145" si="12">SUM(F143:G143)</f>
        <v>0</v>
      </c>
      <c r="I143" s="84">
        <f t="shared" ref="I143:I147" si="13">SUM(C143)+F143</f>
        <v>0</v>
      </c>
      <c r="J143" s="84">
        <f t="shared" ref="J143:J147" si="14">SUM(D143)+G143</f>
        <v>543410</v>
      </c>
      <c r="K143" s="84">
        <f t="shared" ref="K143:K144" si="15">SUM(I143:J143)</f>
        <v>543410</v>
      </c>
    </row>
    <row r="144" spans="1:11" ht="13.5" x14ac:dyDescent="0.25">
      <c r="A144" s="89" t="s">
        <v>93</v>
      </c>
      <c r="B144" s="90" t="s">
        <v>179</v>
      </c>
      <c r="C144" s="58"/>
      <c r="D144" s="58"/>
      <c r="E144" s="84">
        <f t="shared" si="11"/>
        <v>0</v>
      </c>
      <c r="F144" s="84"/>
      <c r="G144" s="84"/>
      <c r="H144" s="84">
        <f t="shared" si="12"/>
        <v>0</v>
      </c>
      <c r="I144" s="84">
        <f t="shared" si="13"/>
        <v>0</v>
      </c>
      <c r="J144" s="84">
        <f t="shared" si="14"/>
        <v>0</v>
      </c>
      <c r="K144" s="84">
        <f t="shared" si="15"/>
        <v>0</v>
      </c>
    </row>
    <row r="145" spans="1:11" ht="13.5" x14ac:dyDescent="0.25">
      <c r="A145" s="59" t="s">
        <v>167</v>
      </c>
      <c r="B145" s="76" t="s">
        <v>173</v>
      </c>
      <c r="C145" s="58"/>
      <c r="D145" s="58">
        <v>30477132</v>
      </c>
      <c r="E145" s="84">
        <f t="shared" si="11"/>
        <v>30477132</v>
      </c>
      <c r="F145" s="84"/>
      <c r="G145" s="84">
        <v>15484980</v>
      </c>
      <c r="H145" s="84">
        <f t="shared" si="12"/>
        <v>15484980</v>
      </c>
      <c r="I145" s="84">
        <f t="shared" si="13"/>
        <v>0</v>
      </c>
      <c r="J145" s="84">
        <f t="shared" si="14"/>
        <v>45962112</v>
      </c>
      <c r="K145" s="84">
        <f>SUM(E145)+H145</f>
        <v>45962112</v>
      </c>
    </row>
    <row r="146" spans="1:11" ht="14.25" thickBot="1" x14ac:dyDescent="0.25">
      <c r="A146" s="301" t="s">
        <v>94</v>
      </c>
      <c r="B146" s="302"/>
      <c r="C146" s="91">
        <f>SUM(C143:C145)</f>
        <v>0</v>
      </c>
      <c r="D146" s="91"/>
      <c r="E146" s="91">
        <f>SUM(E143:E145)</f>
        <v>31020542</v>
      </c>
      <c r="F146" s="91"/>
      <c r="G146" s="91"/>
      <c r="H146" s="91">
        <f>SUM(H143:H145)</f>
        <v>15484980</v>
      </c>
      <c r="I146" s="91">
        <f t="shared" si="13"/>
        <v>0</v>
      </c>
      <c r="J146" s="91">
        <f t="shared" si="14"/>
        <v>0</v>
      </c>
      <c r="K146" s="91">
        <f>SUM(K143:K145)</f>
        <v>46505522</v>
      </c>
    </row>
    <row r="147" spans="1:11" ht="15" thickTop="1" thickBot="1" x14ac:dyDescent="0.25">
      <c r="A147" s="299" t="s">
        <v>95</v>
      </c>
      <c r="B147" s="319"/>
      <c r="C147" s="68">
        <f>SUM(C146,C142,C140,C138,C136,C127)</f>
        <v>0</v>
      </c>
      <c r="D147" s="68"/>
      <c r="E147" s="68">
        <f>SUM(E116)+E119+E127+E136+E138+E140+E142+E146</f>
        <v>31021542</v>
      </c>
      <c r="F147" s="68"/>
      <c r="G147" s="68"/>
      <c r="H147" s="68">
        <f>SUM(H116)+H119+H127+H136+H138+H140+H142+H146</f>
        <v>15628865</v>
      </c>
      <c r="I147" s="68">
        <f t="shared" si="13"/>
        <v>0</v>
      </c>
      <c r="J147" s="68">
        <f t="shared" si="14"/>
        <v>0</v>
      </c>
      <c r="K147" s="68">
        <f>SUM(K116)+K119+K127+K136+K138+K140+K142+K146</f>
        <v>46650407</v>
      </c>
    </row>
    <row r="148" spans="1:11" ht="13.5" thickTop="1" x14ac:dyDescent="0.2">
      <c r="I148" s="81"/>
      <c r="J148" s="81"/>
      <c r="K148" s="81"/>
    </row>
  </sheetData>
  <mergeCells count="34">
    <mergeCell ref="A4:E4"/>
    <mergeCell ref="A7:A8"/>
    <mergeCell ref="B7:B8"/>
    <mergeCell ref="C7:C8"/>
    <mergeCell ref="D7:D8"/>
    <mergeCell ref="E7:E8"/>
    <mergeCell ref="A119:B119"/>
    <mergeCell ref="A38:B38"/>
    <mergeCell ref="A43:B43"/>
    <mergeCell ref="A80:B80"/>
    <mergeCell ref="A86:B86"/>
    <mergeCell ref="A92:B92"/>
    <mergeCell ref="A99:B99"/>
    <mergeCell ref="A103:B103"/>
    <mergeCell ref="A105:B105"/>
    <mergeCell ref="A108:B108"/>
    <mergeCell ref="A109:B109"/>
    <mergeCell ref="A116:B116"/>
    <mergeCell ref="I6:K6"/>
    <mergeCell ref="I7:I8"/>
    <mergeCell ref="J7:J8"/>
    <mergeCell ref="K7:K8"/>
    <mergeCell ref="A147:B147"/>
    <mergeCell ref="F7:F8"/>
    <mergeCell ref="G7:G8"/>
    <mergeCell ref="H7:H8"/>
    <mergeCell ref="C6:E6"/>
    <mergeCell ref="F6:H6"/>
    <mergeCell ref="A127:B127"/>
    <mergeCell ref="A136:B136"/>
    <mergeCell ref="A138:B138"/>
    <mergeCell ref="A140:B140"/>
    <mergeCell ref="A142:B142"/>
    <mergeCell ref="A146:B146"/>
  </mergeCells>
  <pageMargins left="0.39370078740157483" right="0.39370078740157483" top="0.19685039370078741" bottom="0.19685039370078741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CEDB-2C32-43BF-BDB4-1E542632E13C}">
  <dimension ref="A1:E135"/>
  <sheetViews>
    <sheetView topLeftCell="A4" workbookViewId="0">
      <selection activeCell="D102" sqref="D102"/>
    </sheetView>
  </sheetViews>
  <sheetFormatPr defaultRowHeight="12.75" x14ac:dyDescent="0.2"/>
  <cols>
    <col min="1" max="1" width="7.7109375" style="44" customWidth="1"/>
    <col min="2" max="2" width="45.5703125" style="44" customWidth="1"/>
    <col min="3" max="5" width="12.28515625" style="45" customWidth="1"/>
    <col min="6" max="16384" width="9.140625" style="81"/>
  </cols>
  <sheetData>
    <row r="1" spans="1:5" ht="15.75" x14ac:dyDescent="0.25">
      <c r="A1" s="318" t="s">
        <v>392</v>
      </c>
      <c r="B1" s="318"/>
      <c r="C1" s="318"/>
      <c r="D1" s="318"/>
    </row>
    <row r="2" spans="1:5" ht="15.75" x14ac:dyDescent="0.25">
      <c r="A2" s="318" t="s">
        <v>393</v>
      </c>
      <c r="B2" s="318"/>
      <c r="C2" s="318"/>
      <c r="D2" s="318"/>
    </row>
    <row r="4" spans="1:5" ht="30.75" customHeight="1" x14ac:dyDescent="0.35">
      <c r="A4" s="324" t="s">
        <v>387</v>
      </c>
      <c r="B4" s="324"/>
      <c r="C4" s="324"/>
      <c r="D4" s="324"/>
      <c r="E4" s="324"/>
    </row>
    <row r="5" spans="1:5" x14ac:dyDescent="0.2">
      <c r="A5" s="81"/>
      <c r="B5" s="81"/>
      <c r="C5" s="81"/>
      <c r="D5" s="81"/>
      <c r="E5" s="81"/>
    </row>
    <row r="6" spans="1:5" ht="13.5" thickBot="1" x14ac:dyDescent="0.25"/>
    <row r="7" spans="1:5" ht="13.5" thickTop="1" x14ac:dyDescent="0.2">
      <c r="A7" s="311" t="s">
        <v>2</v>
      </c>
      <c r="B7" s="325" t="s">
        <v>3</v>
      </c>
      <c r="C7" s="320" t="s">
        <v>203</v>
      </c>
      <c r="D7" s="320" t="s">
        <v>204</v>
      </c>
      <c r="E7" s="320" t="s">
        <v>182</v>
      </c>
    </row>
    <row r="8" spans="1:5" ht="13.5" thickBot="1" x14ac:dyDescent="0.25">
      <c r="A8" s="312"/>
      <c r="B8" s="326"/>
      <c r="C8" s="321"/>
      <c r="D8" s="321"/>
      <c r="E8" s="321"/>
    </row>
    <row r="9" spans="1:5" s="85" customFormat="1" ht="14.25" thickTop="1" x14ac:dyDescent="0.25">
      <c r="A9" s="82" t="s">
        <v>5</v>
      </c>
      <c r="B9" s="83" t="s">
        <v>96</v>
      </c>
      <c r="C9" s="84"/>
      <c r="D9" s="84"/>
      <c r="E9" s="84">
        <f>SUM(E10:E17)</f>
        <v>20360323</v>
      </c>
    </row>
    <row r="10" spans="1:5" x14ac:dyDescent="0.2">
      <c r="A10" s="57"/>
      <c r="B10" s="75" t="s">
        <v>250</v>
      </c>
      <c r="C10" s="54">
        <v>245000</v>
      </c>
      <c r="D10" s="54">
        <v>2866600</v>
      </c>
      <c r="E10" s="54">
        <f t="shared" ref="E10:E75" si="0">SUM(C10:D10)</f>
        <v>3111600</v>
      </c>
    </row>
    <row r="11" spans="1:5" x14ac:dyDescent="0.2">
      <c r="A11" s="57"/>
      <c r="B11" s="75" t="s">
        <v>394</v>
      </c>
      <c r="C11" s="54">
        <v>195000</v>
      </c>
      <c r="D11" s="54">
        <v>2626800</v>
      </c>
      <c r="E11" s="54">
        <f t="shared" si="0"/>
        <v>2821800</v>
      </c>
    </row>
    <row r="12" spans="1:5" x14ac:dyDescent="0.2">
      <c r="A12" s="57"/>
      <c r="B12" s="75" t="s">
        <v>395</v>
      </c>
      <c r="C12" s="54">
        <v>195000</v>
      </c>
      <c r="D12" s="54">
        <v>2571900</v>
      </c>
      <c r="E12" s="54">
        <f t="shared" si="0"/>
        <v>2766900</v>
      </c>
    </row>
    <row r="13" spans="1:5" x14ac:dyDescent="0.2">
      <c r="A13" s="57"/>
      <c r="B13" s="75" t="s">
        <v>354</v>
      </c>
      <c r="C13" s="54">
        <v>204683</v>
      </c>
      <c r="D13" s="54">
        <v>2426600</v>
      </c>
      <c r="E13" s="54">
        <f t="shared" si="0"/>
        <v>2631283</v>
      </c>
    </row>
    <row r="14" spans="1:5" x14ac:dyDescent="0.2">
      <c r="A14" s="57"/>
      <c r="B14" s="75" t="s">
        <v>353</v>
      </c>
      <c r="C14" s="54">
        <v>225895</v>
      </c>
      <c r="D14" s="54">
        <v>2656445</v>
      </c>
      <c r="E14" s="54">
        <f t="shared" si="0"/>
        <v>2882340</v>
      </c>
    </row>
    <row r="15" spans="1:5" x14ac:dyDescent="0.2">
      <c r="A15" s="57"/>
      <c r="B15" s="75" t="s">
        <v>251</v>
      </c>
      <c r="C15" s="54">
        <v>202100</v>
      </c>
      <c r="D15" s="54">
        <v>294700</v>
      </c>
      <c r="E15" s="54">
        <f t="shared" si="0"/>
        <v>496800</v>
      </c>
    </row>
    <row r="16" spans="1:5" x14ac:dyDescent="0.2">
      <c r="A16" s="57"/>
      <c r="B16" s="75" t="s">
        <v>252</v>
      </c>
      <c r="C16" s="54">
        <v>201700</v>
      </c>
      <c r="D16" s="54">
        <v>2390300</v>
      </c>
      <c r="E16" s="54">
        <f t="shared" si="0"/>
        <v>2592000</v>
      </c>
    </row>
    <row r="17" spans="1:5" x14ac:dyDescent="0.2">
      <c r="A17" s="57"/>
      <c r="B17" s="75" t="s">
        <v>396</v>
      </c>
      <c r="C17" s="54">
        <v>240500</v>
      </c>
      <c r="D17" s="54">
        <v>2817100</v>
      </c>
      <c r="E17" s="54">
        <f t="shared" si="0"/>
        <v>3057600</v>
      </c>
    </row>
    <row r="18" spans="1:5" s="85" customFormat="1" ht="13.5" x14ac:dyDescent="0.25">
      <c r="A18" s="82" t="s">
        <v>164</v>
      </c>
      <c r="B18" s="83" t="s">
        <v>165</v>
      </c>
      <c r="C18" s="84"/>
      <c r="D18" s="84"/>
      <c r="E18" s="84">
        <f t="shared" si="0"/>
        <v>0</v>
      </c>
    </row>
    <row r="19" spans="1:5" s="85" customFormat="1" ht="13.5" x14ac:dyDescent="0.25">
      <c r="A19" s="82" t="s">
        <v>175</v>
      </c>
      <c r="B19" s="83" t="s">
        <v>176</v>
      </c>
      <c r="C19" s="84"/>
      <c r="D19" s="84"/>
      <c r="E19" s="84">
        <f t="shared" si="0"/>
        <v>0</v>
      </c>
    </row>
    <row r="20" spans="1:5" s="85" customFormat="1" ht="13.5" x14ac:dyDescent="0.25">
      <c r="A20" s="82" t="s">
        <v>177</v>
      </c>
      <c r="B20" s="83" t="s">
        <v>178</v>
      </c>
      <c r="C20" s="84"/>
      <c r="D20" s="84"/>
      <c r="E20" s="84">
        <f t="shared" si="0"/>
        <v>0</v>
      </c>
    </row>
    <row r="21" spans="1:5" s="85" customFormat="1" ht="13.5" x14ac:dyDescent="0.25">
      <c r="A21" s="86" t="s">
        <v>6</v>
      </c>
      <c r="B21" s="87" t="s">
        <v>97</v>
      </c>
      <c r="C21" s="88"/>
      <c r="D21" s="88"/>
      <c r="E21" s="84">
        <f t="shared" si="0"/>
        <v>0</v>
      </c>
    </row>
    <row r="22" spans="1:5" s="85" customFormat="1" ht="13.5" x14ac:dyDescent="0.25">
      <c r="A22" s="86" t="s">
        <v>7</v>
      </c>
      <c r="B22" s="87" t="s">
        <v>98</v>
      </c>
      <c r="C22" s="88"/>
      <c r="D22" s="88"/>
      <c r="E22" s="84">
        <f>SUM(E23:E23)</f>
        <v>1533334</v>
      </c>
    </row>
    <row r="23" spans="1:5" x14ac:dyDescent="0.2">
      <c r="A23" s="59"/>
      <c r="B23" s="76" t="s">
        <v>350</v>
      </c>
      <c r="C23" s="58"/>
      <c r="D23" s="58">
        <v>1533334</v>
      </c>
      <c r="E23" s="54">
        <f t="shared" si="0"/>
        <v>1533334</v>
      </c>
    </row>
    <row r="24" spans="1:5" s="85" customFormat="1" ht="13.5" x14ac:dyDescent="0.25">
      <c r="A24" s="86" t="s">
        <v>166</v>
      </c>
      <c r="B24" s="87" t="s">
        <v>172</v>
      </c>
      <c r="C24" s="88"/>
      <c r="D24" s="88"/>
      <c r="E24" s="84">
        <f t="shared" si="0"/>
        <v>0</v>
      </c>
    </row>
    <row r="25" spans="1:5" s="85" customFormat="1" ht="13.5" x14ac:dyDescent="0.25">
      <c r="A25" s="86" t="s">
        <v>9</v>
      </c>
      <c r="B25" s="87" t="s">
        <v>205</v>
      </c>
      <c r="C25" s="88"/>
      <c r="D25" s="88"/>
      <c r="E25" s="84">
        <f t="shared" si="0"/>
        <v>0</v>
      </c>
    </row>
    <row r="26" spans="1:5" s="85" customFormat="1" ht="13.5" x14ac:dyDescent="0.25">
      <c r="A26" s="86" t="s">
        <v>10</v>
      </c>
      <c r="B26" s="87" t="s">
        <v>101</v>
      </c>
      <c r="C26" s="88">
        <v>20000</v>
      </c>
      <c r="D26" s="88">
        <v>140000</v>
      </c>
      <c r="E26" s="84">
        <f t="shared" si="0"/>
        <v>160000</v>
      </c>
    </row>
    <row r="27" spans="1:5" s="85" customFormat="1" ht="13.5" x14ac:dyDescent="0.25">
      <c r="A27" s="86" t="s">
        <v>11</v>
      </c>
      <c r="B27" s="87" t="s">
        <v>102</v>
      </c>
      <c r="C27" s="88"/>
      <c r="D27" s="88"/>
      <c r="E27" s="84">
        <f t="shared" si="0"/>
        <v>0</v>
      </c>
    </row>
    <row r="28" spans="1:5" s="85" customFormat="1" ht="13.5" x14ac:dyDescent="0.25">
      <c r="A28" s="86" t="s">
        <v>12</v>
      </c>
      <c r="B28" s="87" t="s">
        <v>103</v>
      </c>
      <c r="C28" s="88"/>
      <c r="D28" s="88"/>
      <c r="E28" s="84">
        <f t="shared" si="0"/>
        <v>0</v>
      </c>
    </row>
    <row r="29" spans="1:5" s="85" customFormat="1" ht="13.5" x14ac:dyDescent="0.25">
      <c r="A29" s="86" t="s">
        <v>13</v>
      </c>
      <c r="B29" s="87" t="s">
        <v>104</v>
      </c>
      <c r="C29" s="88"/>
      <c r="D29" s="88"/>
      <c r="E29" s="84">
        <f t="shared" si="0"/>
        <v>0</v>
      </c>
    </row>
    <row r="30" spans="1:5" ht="13.5" x14ac:dyDescent="0.2">
      <c r="A30" s="305" t="s">
        <v>14</v>
      </c>
      <c r="B30" s="306"/>
      <c r="C30" s="61">
        <f>SUM(C9:C29)</f>
        <v>1729878</v>
      </c>
      <c r="D30" s="61">
        <f>SUM(D9:D29)</f>
        <v>20323779</v>
      </c>
      <c r="E30" s="61">
        <f>SUM(E9)+SUM(E18:E22)+E24+SUM(E25:E29)</f>
        <v>22053657</v>
      </c>
    </row>
    <row r="31" spans="1:5" ht="13.5" x14ac:dyDescent="0.25">
      <c r="A31" s="67" t="s">
        <v>105</v>
      </c>
      <c r="B31" s="77" t="s">
        <v>106</v>
      </c>
      <c r="C31" s="62"/>
      <c r="D31" s="62"/>
      <c r="E31" s="84">
        <f>SUM(E32:E34)</f>
        <v>4153875</v>
      </c>
    </row>
    <row r="32" spans="1:5" x14ac:dyDescent="0.2">
      <c r="A32" s="67"/>
      <c r="B32" s="77" t="s">
        <v>218</v>
      </c>
      <c r="C32" s="62">
        <v>302014</v>
      </c>
      <c r="D32" s="62">
        <v>3580461</v>
      </c>
      <c r="E32" s="54">
        <f t="shared" si="0"/>
        <v>3882475</v>
      </c>
    </row>
    <row r="33" spans="1:5" x14ac:dyDescent="0.2">
      <c r="A33" s="67"/>
      <c r="B33" s="77" t="s">
        <v>390</v>
      </c>
      <c r="C33" s="62"/>
      <c r="D33" s="62"/>
      <c r="E33" s="54">
        <f t="shared" si="0"/>
        <v>0</v>
      </c>
    </row>
    <row r="34" spans="1:5" x14ac:dyDescent="0.2">
      <c r="A34" s="67"/>
      <c r="B34" s="77" t="s">
        <v>220</v>
      </c>
      <c r="C34" s="62"/>
      <c r="D34" s="62">
        <v>271400</v>
      </c>
      <c r="E34" s="54">
        <f t="shared" si="0"/>
        <v>271400</v>
      </c>
    </row>
    <row r="35" spans="1:5" ht="13.5" x14ac:dyDescent="0.2">
      <c r="A35" s="305" t="s">
        <v>15</v>
      </c>
      <c r="B35" s="306"/>
      <c r="C35" s="61">
        <f>SUM(C32:C34)</f>
        <v>302014</v>
      </c>
      <c r="D35" s="61">
        <f>SUM(D32:D34)</f>
        <v>3851861</v>
      </c>
      <c r="E35" s="61">
        <f>SUM(E32:E34)</f>
        <v>4153875</v>
      </c>
    </row>
    <row r="36" spans="1:5" s="85" customFormat="1" ht="13.5" x14ac:dyDescent="0.25">
      <c r="A36" s="86" t="s">
        <v>16</v>
      </c>
      <c r="B36" s="87" t="s">
        <v>107</v>
      </c>
      <c r="C36" s="88"/>
      <c r="D36" s="88">
        <v>10000</v>
      </c>
      <c r="E36" s="84">
        <f t="shared" si="0"/>
        <v>10000</v>
      </c>
    </row>
    <row r="37" spans="1:5" s="85" customFormat="1" ht="13.5" x14ac:dyDescent="0.25">
      <c r="A37" s="86" t="s">
        <v>17</v>
      </c>
      <c r="B37" s="87" t="s">
        <v>108</v>
      </c>
      <c r="C37" s="88"/>
      <c r="D37" s="88">
        <f>SUM(D38:D41)</f>
        <v>592000</v>
      </c>
      <c r="E37" s="84">
        <f t="shared" si="0"/>
        <v>592000</v>
      </c>
    </row>
    <row r="38" spans="1:5" x14ac:dyDescent="0.2">
      <c r="A38" s="59"/>
      <c r="B38" s="76" t="s">
        <v>207</v>
      </c>
      <c r="C38" s="58"/>
      <c r="D38" s="58">
        <v>150000</v>
      </c>
      <c r="E38" s="54">
        <f t="shared" si="0"/>
        <v>150000</v>
      </c>
    </row>
    <row r="39" spans="1:5" x14ac:dyDescent="0.2">
      <c r="A39" s="59"/>
      <c r="B39" s="76" t="s">
        <v>208</v>
      </c>
      <c r="C39" s="58"/>
      <c r="D39" s="58">
        <v>100000</v>
      </c>
      <c r="E39" s="54">
        <f t="shared" si="0"/>
        <v>100000</v>
      </c>
    </row>
    <row r="40" spans="1:5" x14ac:dyDescent="0.2">
      <c r="A40" s="59"/>
      <c r="B40" s="76" t="s">
        <v>221</v>
      </c>
      <c r="C40" s="58"/>
      <c r="D40" s="58">
        <v>192000</v>
      </c>
      <c r="E40" s="54">
        <f t="shared" si="0"/>
        <v>192000</v>
      </c>
    </row>
    <row r="41" spans="1:5" x14ac:dyDescent="0.2">
      <c r="A41" s="59"/>
      <c r="B41" s="76" t="s">
        <v>209</v>
      </c>
      <c r="C41" s="58"/>
      <c r="D41" s="58">
        <v>150000</v>
      </c>
      <c r="E41" s="54">
        <f t="shared" si="0"/>
        <v>150000</v>
      </c>
    </row>
    <row r="42" spans="1:5" s="85" customFormat="1" ht="13.5" x14ac:dyDescent="0.25">
      <c r="A42" s="86" t="s">
        <v>18</v>
      </c>
      <c r="B42" s="87" t="s">
        <v>109</v>
      </c>
      <c r="C42" s="88"/>
      <c r="D42" s="88">
        <f>SUM(D43)</f>
        <v>82800</v>
      </c>
      <c r="E42" s="84">
        <f t="shared" si="0"/>
        <v>82800</v>
      </c>
    </row>
    <row r="43" spans="1:5" x14ac:dyDescent="0.2">
      <c r="A43" s="59"/>
      <c r="B43" s="76" t="s">
        <v>398</v>
      </c>
      <c r="C43" s="58"/>
      <c r="D43" s="58">
        <v>82800</v>
      </c>
      <c r="E43" s="54">
        <f t="shared" si="0"/>
        <v>82800</v>
      </c>
    </row>
    <row r="44" spans="1:5" s="85" customFormat="1" ht="13.5" x14ac:dyDescent="0.25">
      <c r="A44" s="86" t="s">
        <v>19</v>
      </c>
      <c r="B44" s="87" t="s">
        <v>241</v>
      </c>
      <c r="C44" s="88"/>
      <c r="D44" s="88">
        <f>SUM(D45:D47)</f>
        <v>211200</v>
      </c>
      <c r="E44" s="84">
        <f t="shared" si="0"/>
        <v>211200</v>
      </c>
    </row>
    <row r="45" spans="1:5" s="85" customFormat="1" ht="13.5" x14ac:dyDescent="0.25">
      <c r="A45" s="86"/>
      <c r="B45" s="76" t="s">
        <v>400</v>
      </c>
      <c r="C45" s="88"/>
      <c r="D45" s="58">
        <v>42000</v>
      </c>
      <c r="E45" s="54"/>
    </row>
    <row r="46" spans="1:5" s="85" customFormat="1" ht="13.5" x14ac:dyDescent="0.25">
      <c r="A46" s="86"/>
      <c r="B46" s="76" t="s">
        <v>401</v>
      </c>
      <c r="C46" s="88"/>
      <c r="D46" s="58">
        <v>108000</v>
      </c>
      <c r="E46" s="54"/>
    </row>
    <row r="47" spans="1:5" s="85" customFormat="1" ht="13.5" x14ac:dyDescent="0.25">
      <c r="A47" s="86"/>
      <c r="B47" s="76" t="s">
        <v>399</v>
      </c>
      <c r="C47" s="88"/>
      <c r="D47" s="58">
        <v>61200</v>
      </c>
      <c r="E47" s="54"/>
    </row>
    <row r="48" spans="1:5" s="85" customFormat="1" ht="13.5" x14ac:dyDescent="0.25">
      <c r="A48" s="86" t="s">
        <v>20</v>
      </c>
      <c r="B48" s="87" t="s">
        <v>111</v>
      </c>
      <c r="C48" s="88"/>
      <c r="D48" s="88">
        <f>SUM(D49:D51)</f>
        <v>350000</v>
      </c>
      <c r="E48" s="84">
        <f t="shared" si="0"/>
        <v>350000</v>
      </c>
    </row>
    <row r="49" spans="1:5" x14ac:dyDescent="0.2">
      <c r="A49" s="59"/>
      <c r="B49" s="76" t="s">
        <v>212</v>
      </c>
      <c r="C49" s="58"/>
      <c r="D49" s="58">
        <v>250000</v>
      </c>
      <c r="E49" s="54">
        <f>SUM(C49:D49)</f>
        <v>250000</v>
      </c>
    </row>
    <row r="50" spans="1:5" x14ac:dyDescent="0.2">
      <c r="A50" s="59"/>
      <c r="B50" s="76" t="s">
        <v>211</v>
      </c>
      <c r="C50" s="58"/>
      <c r="D50" s="58"/>
      <c r="E50" s="54">
        <f>SUM(C50:D50)</f>
        <v>0</v>
      </c>
    </row>
    <row r="51" spans="1:5" x14ac:dyDescent="0.2">
      <c r="A51" s="59"/>
      <c r="B51" s="76" t="s">
        <v>213</v>
      </c>
      <c r="C51" s="58"/>
      <c r="D51" s="58">
        <v>100000</v>
      </c>
      <c r="E51" s="54">
        <f>SUM(C51:D51)</f>
        <v>100000</v>
      </c>
    </row>
    <row r="52" spans="1:5" s="85" customFormat="1" ht="13.5" x14ac:dyDescent="0.25">
      <c r="A52" s="86" t="s">
        <v>21</v>
      </c>
      <c r="B52" s="87" t="s">
        <v>112</v>
      </c>
      <c r="C52" s="88"/>
      <c r="D52" s="88">
        <f>SUM(D53:D54)</f>
        <v>4170000</v>
      </c>
      <c r="E52" s="84">
        <f t="shared" si="0"/>
        <v>4170000</v>
      </c>
    </row>
    <row r="53" spans="1:5" s="85" customFormat="1" ht="13.5" x14ac:dyDescent="0.25">
      <c r="A53" s="86"/>
      <c r="B53" s="76" t="s">
        <v>402</v>
      </c>
      <c r="C53" s="58"/>
      <c r="D53" s="58">
        <v>3600000</v>
      </c>
      <c r="E53" s="84"/>
    </row>
    <row r="54" spans="1:5" s="85" customFormat="1" ht="13.5" x14ac:dyDescent="0.25">
      <c r="A54" s="86"/>
      <c r="B54" s="76" t="s">
        <v>403</v>
      </c>
      <c r="C54" s="58"/>
      <c r="D54" s="58">
        <v>570000</v>
      </c>
      <c r="E54" s="84"/>
    </row>
    <row r="55" spans="1:5" s="85" customFormat="1" ht="13.5" x14ac:dyDescent="0.25">
      <c r="A55" s="86" t="s">
        <v>22</v>
      </c>
      <c r="B55" s="87" t="s">
        <v>113</v>
      </c>
      <c r="C55" s="88"/>
      <c r="D55" s="88"/>
      <c r="E55" s="84">
        <f t="shared" si="0"/>
        <v>0</v>
      </c>
    </row>
    <row r="56" spans="1:5" s="85" customFormat="1" ht="13.5" x14ac:dyDescent="0.25">
      <c r="A56" s="86" t="s">
        <v>23</v>
      </c>
      <c r="B56" s="87" t="s">
        <v>114</v>
      </c>
      <c r="C56" s="88"/>
      <c r="D56" s="88">
        <v>50000</v>
      </c>
      <c r="E56" s="84">
        <f t="shared" si="0"/>
        <v>50000</v>
      </c>
    </row>
    <row r="57" spans="1:5" s="85" customFormat="1" ht="13.5" x14ac:dyDescent="0.25">
      <c r="A57" s="86" t="s">
        <v>24</v>
      </c>
      <c r="B57" s="87" t="s">
        <v>115</v>
      </c>
      <c r="C57" s="88"/>
      <c r="D57" s="88"/>
      <c r="E57" s="84">
        <f t="shared" si="0"/>
        <v>0</v>
      </c>
    </row>
    <row r="58" spans="1:5" s="85" customFormat="1" ht="13.5" x14ac:dyDescent="0.25">
      <c r="A58" s="86" t="s">
        <v>25</v>
      </c>
      <c r="B58" s="87" t="s">
        <v>116</v>
      </c>
      <c r="C58" s="88"/>
      <c r="D58" s="88">
        <f>SUM(D59:D63)</f>
        <v>862000</v>
      </c>
      <c r="E58" s="84">
        <f t="shared" si="0"/>
        <v>862000</v>
      </c>
    </row>
    <row r="59" spans="1:5" x14ac:dyDescent="0.2">
      <c r="A59" s="59"/>
      <c r="B59" s="76" t="s">
        <v>397</v>
      </c>
      <c r="C59" s="58"/>
      <c r="D59" s="58">
        <v>192000</v>
      </c>
      <c r="E59" s="54">
        <f t="shared" si="0"/>
        <v>192000</v>
      </c>
    </row>
    <row r="60" spans="1:5" x14ac:dyDescent="0.2">
      <c r="A60" s="59"/>
      <c r="B60" s="76" t="s">
        <v>216</v>
      </c>
      <c r="C60" s="58"/>
      <c r="D60" s="58">
        <v>50000</v>
      </c>
      <c r="E60" s="54">
        <f t="shared" si="0"/>
        <v>50000</v>
      </c>
    </row>
    <row r="61" spans="1:5" x14ac:dyDescent="0.2">
      <c r="A61" s="59"/>
      <c r="B61" s="76" t="s">
        <v>217</v>
      </c>
      <c r="C61" s="58"/>
      <c r="D61" s="58">
        <v>150000</v>
      </c>
      <c r="E61" s="54">
        <f t="shared" si="0"/>
        <v>150000</v>
      </c>
    </row>
    <row r="62" spans="1:5" x14ac:dyDescent="0.2">
      <c r="A62" s="59"/>
      <c r="B62" s="76" t="s">
        <v>222</v>
      </c>
      <c r="C62" s="58"/>
      <c r="D62" s="58">
        <v>70000</v>
      </c>
      <c r="E62" s="54">
        <f t="shared" si="0"/>
        <v>70000</v>
      </c>
    </row>
    <row r="63" spans="1:5" x14ac:dyDescent="0.2">
      <c r="A63" s="59"/>
      <c r="B63" s="76" t="s">
        <v>116</v>
      </c>
      <c r="C63" s="58"/>
      <c r="D63" s="58">
        <v>400000</v>
      </c>
      <c r="E63" s="54">
        <f t="shared" si="0"/>
        <v>400000</v>
      </c>
    </row>
    <row r="64" spans="1:5" s="85" customFormat="1" ht="13.5" x14ac:dyDescent="0.25">
      <c r="A64" s="86" t="s">
        <v>26</v>
      </c>
      <c r="B64" s="87" t="s">
        <v>117</v>
      </c>
      <c r="C64" s="88"/>
      <c r="D64" s="88">
        <v>50000</v>
      </c>
      <c r="E64" s="84">
        <f t="shared" si="0"/>
        <v>50000</v>
      </c>
    </row>
    <row r="65" spans="1:5" s="85" customFormat="1" ht="13.5" x14ac:dyDescent="0.25">
      <c r="A65" s="86" t="s">
        <v>27</v>
      </c>
      <c r="B65" s="87" t="s">
        <v>118</v>
      </c>
      <c r="C65" s="88"/>
      <c r="D65" s="88">
        <v>1709000</v>
      </c>
      <c r="E65" s="84">
        <f t="shared" si="0"/>
        <v>1709000</v>
      </c>
    </row>
    <row r="66" spans="1:5" ht="13.5" x14ac:dyDescent="0.25">
      <c r="A66" s="59" t="s">
        <v>168</v>
      </c>
      <c r="B66" s="76" t="s">
        <v>169</v>
      </c>
      <c r="C66" s="58"/>
      <c r="D66" s="58"/>
      <c r="E66" s="84">
        <f t="shared" si="0"/>
        <v>0</v>
      </c>
    </row>
    <row r="67" spans="1:5" ht="13.5" x14ac:dyDescent="0.25">
      <c r="A67" s="59" t="s">
        <v>28</v>
      </c>
      <c r="B67" s="76" t="s">
        <v>119</v>
      </c>
      <c r="C67" s="58"/>
      <c r="D67" s="58"/>
      <c r="E67" s="84">
        <f t="shared" si="0"/>
        <v>0</v>
      </c>
    </row>
    <row r="68" spans="1:5" ht="13.5" x14ac:dyDescent="0.25">
      <c r="A68" s="59" t="s">
        <v>29</v>
      </c>
      <c r="B68" s="76" t="s">
        <v>120</v>
      </c>
      <c r="C68" s="58"/>
      <c r="D68" s="88">
        <v>10000</v>
      </c>
      <c r="E68" s="84">
        <f t="shared" si="0"/>
        <v>10000</v>
      </c>
    </row>
    <row r="69" spans="1:5" ht="13.5" x14ac:dyDescent="0.2">
      <c r="A69" s="305" t="s">
        <v>30</v>
      </c>
      <c r="B69" s="306"/>
      <c r="C69" s="61">
        <f>SUM(C36:C68)</f>
        <v>0</v>
      </c>
      <c r="D69" s="61">
        <f>SUM(D36:D37)+D42+D44+D48+D52+D58+D64+D65+D68+D56</f>
        <v>8097000</v>
      </c>
      <c r="E69" s="61">
        <f>SUM(E36:E37)+E42+E44+E48+E52+E58+E64+E65+E68+E56</f>
        <v>8097000</v>
      </c>
    </row>
    <row r="70" spans="1:5" ht="13.5" x14ac:dyDescent="0.25">
      <c r="A70" s="59" t="s">
        <v>31</v>
      </c>
      <c r="B70" s="76" t="s">
        <v>121</v>
      </c>
      <c r="C70" s="58"/>
      <c r="D70" s="58"/>
      <c r="E70" s="84">
        <f t="shared" si="0"/>
        <v>0</v>
      </c>
    </row>
    <row r="71" spans="1:5" ht="13.5" x14ac:dyDescent="0.25">
      <c r="A71" s="59" t="s">
        <v>32</v>
      </c>
      <c r="B71" s="76" t="s">
        <v>122</v>
      </c>
      <c r="C71" s="58"/>
      <c r="D71" s="58"/>
      <c r="E71" s="84">
        <f t="shared" si="0"/>
        <v>0</v>
      </c>
    </row>
    <row r="72" spans="1:5" ht="13.5" x14ac:dyDescent="0.25">
      <c r="A72" s="59" t="s">
        <v>33</v>
      </c>
      <c r="B72" s="76" t="s">
        <v>123</v>
      </c>
      <c r="C72" s="58"/>
      <c r="D72" s="58"/>
      <c r="E72" s="84">
        <f t="shared" si="0"/>
        <v>0</v>
      </c>
    </row>
    <row r="73" spans="1:5" ht="13.5" x14ac:dyDescent="0.25">
      <c r="A73" s="59" t="s">
        <v>34</v>
      </c>
      <c r="B73" s="76" t="s">
        <v>124</v>
      </c>
      <c r="C73" s="58"/>
      <c r="D73" s="58"/>
      <c r="E73" s="84">
        <f t="shared" si="0"/>
        <v>0</v>
      </c>
    </row>
    <row r="74" spans="1:5" ht="13.5" x14ac:dyDescent="0.25">
      <c r="A74" s="59" t="s">
        <v>35</v>
      </c>
      <c r="B74" s="76" t="s">
        <v>125</v>
      </c>
      <c r="C74" s="58"/>
      <c r="D74" s="58"/>
      <c r="E74" s="84">
        <f t="shared" si="0"/>
        <v>0</v>
      </c>
    </row>
    <row r="75" spans="1:5" ht="13.5" x14ac:dyDescent="0.2">
      <c r="A75" s="305" t="s">
        <v>36</v>
      </c>
      <c r="B75" s="306"/>
      <c r="C75" s="61">
        <f>SUM(C70:C74)</f>
        <v>0</v>
      </c>
      <c r="D75" s="61"/>
      <c r="E75" s="61">
        <f t="shared" si="0"/>
        <v>0</v>
      </c>
    </row>
    <row r="76" spans="1:5" ht="13.5" x14ac:dyDescent="0.25">
      <c r="A76" s="59" t="s">
        <v>37</v>
      </c>
      <c r="B76" s="76" t="s">
        <v>126</v>
      </c>
      <c r="C76" s="58"/>
      <c r="D76" s="58"/>
      <c r="E76" s="84">
        <f t="shared" ref="E76:E85" si="1">SUM(C76:D76)</f>
        <v>0</v>
      </c>
    </row>
    <row r="77" spans="1:5" ht="13.5" x14ac:dyDescent="0.25">
      <c r="A77" s="59" t="s">
        <v>38</v>
      </c>
      <c r="B77" s="76" t="s">
        <v>127</v>
      </c>
      <c r="C77" s="58"/>
      <c r="D77" s="58"/>
      <c r="E77" s="84">
        <f t="shared" si="1"/>
        <v>0</v>
      </c>
    </row>
    <row r="78" spans="1:5" ht="13.5" x14ac:dyDescent="0.25">
      <c r="A78" s="59" t="s">
        <v>39</v>
      </c>
      <c r="B78" s="76" t="s">
        <v>128</v>
      </c>
      <c r="C78" s="58"/>
      <c r="D78" s="58"/>
      <c r="E78" s="84">
        <f t="shared" si="1"/>
        <v>0</v>
      </c>
    </row>
    <row r="79" spans="1:5" ht="13.5" x14ac:dyDescent="0.25">
      <c r="A79" s="59" t="s">
        <v>40</v>
      </c>
      <c r="B79" s="76" t="s">
        <v>128</v>
      </c>
      <c r="C79" s="58"/>
      <c r="D79" s="58"/>
      <c r="E79" s="84">
        <f t="shared" si="1"/>
        <v>0</v>
      </c>
    </row>
    <row r="80" spans="1:5" ht="13.5" x14ac:dyDescent="0.25">
      <c r="A80" s="59" t="s">
        <v>41</v>
      </c>
      <c r="B80" s="76" t="s">
        <v>129</v>
      </c>
      <c r="C80" s="58"/>
      <c r="D80" s="58"/>
      <c r="E80" s="84">
        <f t="shared" si="1"/>
        <v>0</v>
      </c>
    </row>
    <row r="81" spans="1:5" ht="13.5" x14ac:dyDescent="0.2">
      <c r="A81" s="305" t="s">
        <v>42</v>
      </c>
      <c r="B81" s="306"/>
      <c r="C81" s="61">
        <f>SUM(C76:C80)</f>
        <v>0</v>
      </c>
      <c r="D81" s="61"/>
      <c r="E81" s="61">
        <f t="shared" si="1"/>
        <v>0</v>
      </c>
    </row>
    <row r="82" spans="1:5" ht="13.5" x14ac:dyDescent="0.25">
      <c r="A82" s="59" t="s">
        <v>183</v>
      </c>
      <c r="B82" s="76" t="s">
        <v>184</v>
      </c>
      <c r="C82" s="58"/>
      <c r="D82" s="58"/>
      <c r="E82" s="84">
        <f t="shared" si="1"/>
        <v>0</v>
      </c>
    </row>
    <row r="83" spans="1:5" ht="13.5" x14ac:dyDescent="0.25">
      <c r="A83" s="59" t="s">
        <v>43</v>
      </c>
      <c r="B83" s="76" t="s">
        <v>130</v>
      </c>
      <c r="C83" s="58"/>
      <c r="D83" s="58"/>
      <c r="E83" s="84">
        <f t="shared" si="1"/>
        <v>0</v>
      </c>
    </row>
    <row r="84" spans="1:5" s="85" customFormat="1" ht="13.5" x14ac:dyDescent="0.25">
      <c r="A84" s="86" t="s">
        <v>44</v>
      </c>
      <c r="B84" s="87" t="s">
        <v>131</v>
      </c>
      <c r="C84" s="88"/>
      <c r="D84" s="88"/>
      <c r="E84" s="84">
        <f t="shared" si="1"/>
        <v>0</v>
      </c>
    </row>
    <row r="85" spans="1:5" s="85" customFormat="1" ht="13.5" x14ac:dyDescent="0.25">
      <c r="A85" s="86" t="s">
        <v>45</v>
      </c>
      <c r="B85" s="87" t="s">
        <v>132</v>
      </c>
      <c r="C85" s="88"/>
      <c r="D85" s="88">
        <v>0</v>
      </c>
      <c r="E85" s="84">
        <f t="shared" si="1"/>
        <v>0</v>
      </c>
    </row>
    <row r="86" spans="1:5" ht="13.5" x14ac:dyDescent="0.2">
      <c r="A86" s="305" t="s">
        <v>46</v>
      </c>
      <c r="B86" s="306"/>
      <c r="C86" s="61">
        <f>SUM(C83:C85)</f>
        <v>0</v>
      </c>
      <c r="D86" s="61"/>
      <c r="E86" s="61">
        <f>SUM(E84)+E85</f>
        <v>0</v>
      </c>
    </row>
    <row r="87" spans="1:5" ht="13.5" x14ac:dyDescent="0.25">
      <c r="A87" s="59" t="s">
        <v>47</v>
      </c>
      <c r="B87" s="76" t="s">
        <v>133</v>
      </c>
      <c r="C87" s="58"/>
      <c r="D87" s="58"/>
      <c r="E87" s="84">
        <f t="shared" ref="E87:E131" si="2">SUM(C87:D87)</f>
        <v>0</v>
      </c>
    </row>
    <row r="88" spans="1:5" ht="13.5" x14ac:dyDescent="0.25">
      <c r="A88" s="59" t="s">
        <v>48</v>
      </c>
      <c r="B88" s="76" t="s">
        <v>134</v>
      </c>
      <c r="C88" s="58"/>
      <c r="D88" s="58"/>
      <c r="E88" s="84">
        <f t="shared" si="2"/>
        <v>0</v>
      </c>
    </row>
    <row r="89" spans="1:5" ht="13.5" x14ac:dyDescent="0.25">
      <c r="A89" s="59" t="s">
        <v>49</v>
      </c>
      <c r="B89" s="76" t="s">
        <v>135</v>
      </c>
      <c r="C89" s="58"/>
      <c r="D89" s="58"/>
      <c r="E89" s="84">
        <f t="shared" si="2"/>
        <v>0</v>
      </c>
    </row>
    <row r="90" spans="1:5" ht="13.5" x14ac:dyDescent="0.2">
      <c r="A90" s="305" t="s">
        <v>50</v>
      </c>
      <c r="B90" s="306"/>
      <c r="C90" s="61">
        <v>0</v>
      </c>
      <c r="D90" s="61"/>
      <c r="E90" s="61">
        <f t="shared" si="2"/>
        <v>0</v>
      </c>
    </row>
    <row r="91" spans="1:5" ht="13.5" x14ac:dyDescent="0.25">
      <c r="A91" s="59" t="s">
        <v>51</v>
      </c>
      <c r="B91" s="76" t="s">
        <v>136</v>
      </c>
      <c r="C91" s="58"/>
      <c r="D91" s="58"/>
      <c r="E91" s="84">
        <f t="shared" si="2"/>
        <v>0</v>
      </c>
    </row>
    <row r="92" spans="1:5" ht="13.5" x14ac:dyDescent="0.2">
      <c r="A92" s="305" t="s">
        <v>52</v>
      </c>
      <c r="B92" s="306"/>
      <c r="C92" s="61">
        <f>SUM(C91)</f>
        <v>0</v>
      </c>
      <c r="D92" s="61"/>
      <c r="E92" s="61">
        <f t="shared" si="2"/>
        <v>0</v>
      </c>
    </row>
    <row r="93" spans="1:5" ht="13.5" x14ac:dyDescent="0.25">
      <c r="A93" s="59" t="s">
        <v>53</v>
      </c>
      <c r="B93" s="76" t="s">
        <v>137</v>
      </c>
      <c r="C93" s="58"/>
      <c r="D93" s="58"/>
      <c r="E93" s="84">
        <f t="shared" si="2"/>
        <v>0</v>
      </c>
    </row>
    <row r="94" spans="1:5" ht="13.5" x14ac:dyDescent="0.25">
      <c r="A94" s="59" t="s">
        <v>54</v>
      </c>
      <c r="B94" s="76" t="s">
        <v>138</v>
      </c>
      <c r="C94" s="58"/>
      <c r="D94" s="58"/>
      <c r="E94" s="84">
        <f t="shared" si="2"/>
        <v>0</v>
      </c>
    </row>
    <row r="95" spans="1:5" ht="13.5" x14ac:dyDescent="0.2">
      <c r="A95" s="305" t="s">
        <v>55</v>
      </c>
      <c r="B95" s="306"/>
      <c r="C95" s="61">
        <f>SUM(C93:C94)</f>
        <v>0</v>
      </c>
      <c r="D95" s="61"/>
      <c r="E95" s="61">
        <f t="shared" si="2"/>
        <v>0</v>
      </c>
    </row>
    <row r="96" spans="1:5" ht="14.25" thickBot="1" x14ac:dyDescent="0.25">
      <c r="A96" s="322" t="s">
        <v>56</v>
      </c>
      <c r="B96" s="323"/>
      <c r="C96" s="63">
        <f>SUM(C95,C92,C90,C86,C81,C75,C69,C35,C30)</f>
        <v>2031892</v>
      </c>
      <c r="D96" s="63">
        <f>SUM(D95,D92,D90,D86,D81,D75,D69,D35,D30)</f>
        <v>32272640</v>
      </c>
      <c r="E96" s="63">
        <f>SUM(E30+E35+E69+E75+E81+E86+E90+E92+E95)</f>
        <v>34304532</v>
      </c>
    </row>
    <row r="97" spans="1:5" ht="14.25" thickTop="1" x14ac:dyDescent="0.25">
      <c r="A97" s="55" t="s">
        <v>67</v>
      </c>
      <c r="B97" s="78" t="s">
        <v>139</v>
      </c>
      <c r="C97" s="64"/>
      <c r="D97" s="64"/>
      <c r="E97" s="84">
        <f t="shared" si="2"/>
        <v>0</v>
      </c>
    </row>
    <row r="98" spans="1:5" ht="13.5" x14ac:dyDescent="0.25">
      <c r="A98" s="59" t="s">
        <v>68</v>
      </c>
      <c r="B98" s="76" t="s">
        <v>140</v>
      </c>
      <c r="C98" s="58"/>
      <c r="D98" s="58"/>
      <c r="E98" s="84">
        <f t="shared" si="2"/>
        <v>0</v>
      </c>
    </row>
    <row r="99" spans="1:5" ht="13.5" x14ac:dyDescent="0.25">
      <c r="A99" s="59" t="s">
        <v>69</v>
      </c>
      <c r="B99" s="76" t="s">
        <v>141</v>
      </c>
      <c r="C99" s="58"/>
      <c r="D99" s="58"/>
      <c r="E99" s="84">
        <f t="shared" si="2"/>
        <v>0</v>
      </c>
    </row>
    <row r="100" spans="1:5" ht="13.5" x14ac:dyDescent="0.25">
      <c r="A100" s="59" t="s">
        <v>70</v>
      </c>
      <c r="B100" s="76" t="s">
        <v>142</v>
      </c>
      <c r="C100" s="58"/>
      <c r="D100" s="58"/>
      <c r="E100" s="84">
        <f t="shared" si="2"/>
        <v>0</v>
      </c>
    </row>
    <row r="101" spans="1:5" ht="13.5" x14ac:dyDescent="0.25">
      <c r="A101" s="59" t="s">
        <v>71</v>
      </c>
      <c r="B101" s="76" t="s">
        <v>143</v>
      </c>
      <c r="C101" s="58"/>
      <c r="D101" s="58"/>
      <c r="E101" s="84">
        <f t="shared" si="2"/>
        <v>0</v>
      </c>
    </row>
    <row r="102" spans="1:5" ht="13.5" x14ac:dyDescent="0.25">
      <c r="A102" s="59" t="s">
        <v>72</v>
      </c>
      <c r="B102" s="76" t="s">
        <v>144</v>
      </c>
      <c r="C102" s="58"/>
      <c r="D102" s="58">
        <v>1014000</v>
      </c>
      <c r="E102" s="84">
        <f t="shared" si="2"/>
        <v>1014000</v>
      </c>
    </row>
    <row r="103" spans="1:5" ht="13.5" x14ac:dyDescent="0.2">
      <c r="A103" s="301" t="s">
        <v>73</v>
      </c>
      <c r="B103" s="302"/>
      <c r="C103" s="65">
        <f>SUM(C97:C102)</f>
        <v>0</v>
      </c>
      <c r="D103" s="65">
        <f>SUM(D97:D102)</f>
        <v>1014000</v>
      </c>
      <c r="E103" s="65">
        <f t="shared" si="2"/>
        <v>1014000</v>
      </c>
    </row>
    <row r="104" spans="1:5" ht="13.5" x14ac:dyDescent="0.25">
      <c r="A104" s="59" t="s">
        <v>185</v>
      </c>
      <c r="B104" s="76" t="s">
        <v>186</v>
      </c>
      <c r="C104" s="58"/>
      <c r="D104" s="58"/>
      <c r="E104" s="84">
        <f t="shared" si="2"/>
        <v>0</v>
      </c>
    </row>
    <row r="105" spans="1:5" ht="13.5" x14ac:dyDescent="0.25">
      <c r="A105" s="59" t="s">
        <v>191</v>
      </c>
      <c r="B105" s="76" t="s">
        <v>192</v>
      </c>
      <c r="C105" s="58"/>
      <c r="D105" s="58"/>
      <c r="E105" s="84">
        <f t="shared" si="2"/>
        <v>0</v>
      </c>
    </row>
    <row r="106" spans="1:5" ht="13.5" x14ac:dyDescent="0.2">
      <c r="A106" s="301" t="s">
        <v>187</v>
      </c>
      <c r="B106" s="302"/>
      <c r="C106" s="65"/>
      <c r="D106" s="65"/>
      <c r="E106" s="65">
        <f t="shared" si="2"/>
        <v>0</v>
      </c>
    </row>
    <row r="107" spans="1:5" ht="13.5" x14ac:dyDescent="0.25">
      <c r="A107" s="59" t="s">
        <v>74</v>
      </c>
      <c r="B107" s="76" t="s">
        <v>145</v>
      </c>
      <c r="C107" s="58"/>
      <c r="D107" s="58"/>
      <c r="E107" s="84">
        <f t="shared" si="2"/>
        <v>0</v>
      </c>
    </row>
    <row r="108" spans="1:5" ht="13.5" x14ac:dyDescent="0.25">
      <c r="A108" s="59" t="s">
        <v>75</v>
      </c>
      <c r="B108" s="76" t="s">
        <v>146</v>
      </c>
      <c r="C108" s="58"/>
      <c r="D108" s="58"/>
      <c r="E108" s="84">
        <f t="shared" si="2"/>
        <v>0</v>
      </c>
    </row>
    <row r="109" spans="1:5" ht="13.5" x14ac:dyDescent="0.25">
      <c r="A109" s="59" t="s">
        <v>76</v>
      </c>
      <c r="B109" s="76" t="s">
        <v>147</v>
      </c>
      <c r="C109" s="58"/>
      <c r="D109" s="58"/>
      <c r="E109" s="84">
        <f t="shared" si="2"/>
        <v>0</v>
      </c>
    </row>
    <row r="110" spans="1:5" ht="13.5" x14ac:dyDescent="0.25">
      <c r="A110" s="59" t="s">
        <v>170</v>
      </c>
      <c r="B110" s="76" t="s">
        <v>171</v>
      </c>
      <c r="C110" s="58"/>
      <c r="D110" s="58"/>
      <c r="E110" s="84">
        <f t="shared" si="2"/>
        <v>0</v>
      </c>
    </row>
    <row r="111" spans="1:5" ht="13.5" x14ac:dyDescent="0.25">
      <c r="A111" s="59" t="s">
        <v>77</v>
      </c>
      <c r="B111" s="76" t="s">
        <v>148</v>
      </c>
      <c r="C111" s="58"/>
      <c r="D111" s="58"/>
      <c r="E111" s="84">
        <f t="shared" si="2"/>
        <v>0</v>
      </c>
    </row>
    <row r="112" spans="1:5" ht="13.5" x14ac:dyDescent="0.25">
      <c r="A112" s="59" t="s">
        <v>78</v>
      </c>
      <c r="B112" s="76" t="s">
        <v>149</v>
      </c>
      <c r="C112" s="58"/>
      <c r="D112" s="58"/>
      <c r="E112" s="84">
        <f t="shared" si="2"/>
        <v>0</v>
      </c>
    </row>
    <row r="113" spans="1:5" ht="13.5" x14ac:dyDescent="0.25">
      <c r="A113" s="59" t="s">
        <v>79</v>
      </c>
      <c r="B113" s="76" t="s">
        <v>150</v>
      </c>
      <c r="C113" s="58"/>
      <c r="D113" s="58"/>
      <c r="E113" s="84">
        <f t="shared" si="2"/>
        <v>0</v>
      </c>
    </row>
    <row r="114" spans="1:5" ht="13.5" x14ac:dyDescent="0.2">
      <c r="A114" s="301" t="s">
        <v>80</v>
      </c>
      <c r="B114" s="302"/>
      <c r="C114" s="65">
        <f>SUM(C107:C113)</f>
        <v>0</v>
      </c>
      <c r="D114" s="65"/>
      <c r="E114" s="65">
        <f t="shared" si="2"/>
        <v>0</v>
      </c>
    </row>
    <row r="115" spans="1:5" ht="13.5" x14ac:dyDescent="0.25">
      <c r="A115" s="59" t="s">
        <v>81</v>
      </c>
      <c r="B115" s="76" t="s">
        <v>151</v>
      </c>
      <c r="C115" s="58"/>
      <c r="D115" s="58"/>
      <c r="E115" s="84">
        <f t="shared" si="2"/>
        <v>0</v>
      </c>
    </row>
    <row r="116" spans="1:5" ht="13.5" x14ac:dyDescent="0.25">
      <c r="A116" s="59" t="s">
        <v>82</v>
      </c>
      <c r="B116" s="76" t="s">
        <v>152</v>
      </c>
      <c r="C116" s="58"/>
      <c r="D116" s="58"/>
      <c r="E116" s="84">
        <f t="shared" si="2"/>
        <v>0</v>
      </c>
    </row>
    <row r="117" spans="1:5" ht="13.5" x14ac:dyDescent="0.25">
      <c r="A117" s="59" t="s">
        <v>83</v>
      </c>
      <c r="B117" s="76" t="s">
        <v>153</v>
      </c>
      <c r="C117" s="58"/>
      <c r="D117" s="58"/>
      <c r="E117" s="84">
        <f t="shared" si="2"/>
        <v>0</v>
      </c>
    </row>
    <row r="118" spans="1:5" ht="13.5" x14ac:dyDescent="0.25">
      <c r="A118" s="59" t="s">
        <v>84</v>
      </c>
      <c r="B118" s="76" t="s">
        <v>154</v>
      </c>
      <c r="C118" s="58"/>
      <c r="D118" s="58">
        <v>2500000</v>
      </c>
      <c r="E118" s="84">
        <f t="shared" si="2"/>
        <v>2500000</v>
      </c>
    </row>
    <row r="119" spans="1:5" ht="13.5" x14ac:dyDescent="0.25">
      <c r="A119" s="59" t="s">
        <v>156</v>
      </c>
      <c r="B119" s="76" t="s">
        <v>155</v>
      </c>
      <c r="C119" s="58"/>
      <c r="D119" s="58">
        <v>675000</v>
      </c>
      <c r="E119" s="84">
        <f t="shared" si="2"/>
        <v>675000</v>
      </c>
    </row>
    <row r="120" spans="1:5" ht="13.5" x14ac:dyDescent="0.25">
      <c r="A120" s="59" t="s">
        <v>85</v>
      </c>
      <c r="B120" s="76" t="s">
        <v>157</v>
      </c>
      <c r="C120" s="58"/>
      <c r="D120" s="58">
        <v>1000</v>
      </c>
      <c r="E120" s="84">
        <f t="shared" si="2"/>
        <v>1000</v>
      </c>
    </row>
    <row r="121" spans="1:5" ht="13.5" x14ac:dyDescent="0.25">
      <c r="A121" s="59" t="s">
        <v>194</v>
      </c>
      <c r="B121" s="76" t="s">
        <v>195</v>
      </c>
      <c r="C121" s="58"/>
      <c r="D121" s="58"/>
      <c r="E121" s="84">
        <f t="shared" si="2"/>
        <v>0</v>
      </c>
    </row>
    <row r="122" spans="1:5" ht="13.5" x14ac:dyDescent="0.25">
      <c r="A122" s="59" t="s">
        <v>86</v>
      </c>
      <c r="B122" s="76" t="s">
        <v>158</v>
      </c>
      <c r="C122" s="58"/>
      <c r="D122" s="58">
        <v>20000</v>
      </c>
      <c r="E122" s="84">
        <f t="shared" si="2"/>
        <v>20000</v>
      </c>
    </row>
    <row r="123" spans="1:5" ht="13.5" x14ac:dyDescent="0.2">
      <c r="A123" s="301" t="s">
        <v>87</v>
      </c>
      <c r="B123" s="302"/>
      <c r="C123" s="65">
        <f>SUM(C115:C122)</f>
        <v>0</v>
      </c>
      <c r="D123" s="65">
        <f>SUM(D115:D122)</f>
        <v>3196000</v>
      </c>
      <c r="E123" s="65">
        <f>SUM(E115:E122)</f>
        <v>3196000</v>
      </c>
    </row>
    <row r="124" spans="1:5" ht="13.5" x14ac:dyDescent="0.25">
      <c r="A124" s="59" t="s">
        <v>188</v>
      </c>
      <c r="B124" s="76" t="s">
        <v>189</v>
      </c>
      <c r="C124" s="58"/>
      <c r="D124" s="58"/>
      <c r="E124" s="84">
        <f t="shared" si="2"/>
        <v>0</v>
      </c>
    </row>
    <row r="125" spans="1:5" ht="13.5" x14ac:dyDescent="0.2">
      <c r="A125" s="301" t="s">
        <v>193</v>
      </c>
      <c r="B125" s="302"/>
      <c r="C125" s="65">
        <f>SUM(C124)</f>
        <v>0</v>
      </c>
      <c r="D125" s="65"/>
      <c r="E125" s="65">
        <f t="shared" si="2"/>
        <v>0</v>
      </c>
    </row>
    <row r="126" spans="1:5" ht="13.5" x14ac:dyDescent="0.25">
      <c r="A126" s="59" t="s">
        <v>88</v>
      </c>
      <c r="B126" s="76" t="s">
        <v>159</v>
      </c>
      <c r="C126" s="58"/>
      <c r="D126" s="58"/>
      <c r="E126" s="84">
        <f t="shared" si="2"/>
        <v>0</v>
      </c>
    </row>
    <row r="127" spans="1:5" ht="13.5" x14ac:dyDescent="0.2">
      <c r="A127" s="301" t="s">
        <v>89</v>
      </c>
      <c r="B127" s="302"/>
      <c r="C127" s="65">
        <f>SUM(C126)</f>
        <v>0</v>
      </c>
      <c r="D127" s="65"/>
      <c r="E127" s="65">
        <f t="shared" si="2"/>
        <v>0</v>
      </c>
    </row>
    <row r="128" spans="1:5" ht="13.5" x14ac:dyDescent="0.25">
      <c r="A128" s="59" t="s">
        <v>90</v>
      </c>
      <c r="B128" s="76" t="s">
        <v>160</v>
      </c>
      <c r="C128" s="58"/>
      <c r="D128" s="58"/>
      <c r="E128" s="84">
        <f t="shared" si="2"/>
        <v>0</v>
      </c>
    </row>
    <row r="129" spans="1:5" ht="13.5" x14ac:dyDescent="0.2">
      <c r="A129" s="301" t="s">
        <v>91</v>
      </c>
      <c r="B129" s="302"/>
      <c r="C129" s="65">
        <f>SUM(C128)</f>
        <v>0</v>
      </c>
      <c r="D129" s="65"/>
      <c r="E129" s="65">
        <f t="shared" si="2"/>
        <v>0</v>
      </c>
    </row>
    <row r="130" spans="1:5" ht="13.5" x14ac:dyDescent="0.25">
      <c r="A130" s="89" t="s">
        <v>92</v>
      </c>
      <c r="B130" s="90" t="s">
        <v>161</v>
      </c>
      <c r="C130" s="66"/>
      <c r="D130" s="66"/>
      <c r="E130" s="84">
        <f>SUM(D130)</f>
        <v>0</v>
      </c>
    </row>
    <row r="131" spans="1:5" ht="13.5" x14ac:dyDescent="0.25">
      <c r="A131" s="89" t="s">
        <v>93</v>
      </c>
      <c r="B131" s="90" t="s">
        <v>179</v>
      </c>
      <c r="C131" s="58"/>
      <c r="D131" s="58"/>
      <c r="E131" s="84">
        <f t="shared" si="2"/>
        <v>0</v>
      </c>
    </row>
    <row r="132" spans="1:5" ht="13.5" x14ac:dyDescent="0.25">
      <c r="A132" s="59" t="s">
        <v>167</v>
      </c>
      <c r="B132" s="76" t="s">
        <v>173</v>
      </c>
      <c r="C132" s="58"/>
      <c r="D132" s="58">
        <v>30110449</v>
      </c>
      <c r="E132" s="84">
        <f>SUM(D132)</f>
        <v>30110449</v>
      </c>
    </row>
    <row r="133" spans="1:5" ht="14.25" thickBot="1" x14ac:dyDescent="0.25">
      <c r="A133" s="301" t="s">
        <v>94</v>
      </c>
      <c r="B133" s="302"/>
      <c r="C133" s="91">
        <f>SUM(C130:C132)</f>
        <v>0</v>
      </c>
      <c r="D133" s="91">
        <f>SUM(D130:D132)</f>
        <v>30110449</v>
      </c>
      <c r="E133" s="91">
        <f>SUM(E130:E132)</f>
        <v>30110449</v>
      </c>
    </row>
    <row r="134" spans="1:5" ht="15" thickTop="1" thickBot="1" x14ac:dyDescent="0.25">
      <c r="A134" s="299" t="s">
        <v>95</v>
      </c>
      <c r="B134" s="319"/>
      <c r="C134" s="68">
        <f>SUM(C133,C129,C127,C125,C123,C114)</f>
        <v>0</v>
      </c>
      <c r="D134" s="69">
        <f>SUM(D103)+D106+D114+D123+D125+D127+D129+D133</f>
        <v>34320449</v>
      </c>
      <c r="E134" s="69">
        <f>SUM(E103)+E106+E114+E123+E125+E127+E129+E133</f>
        <v>34320449</v>
      </c>
    </row>
    <row r="135" spans="1:5" ht="13.5" thickTop="1" x14ac:dyDescent="0.2"/>
  </sheetData>
  <mergeCells count="27">
    <mergeCell ref="A4:E4"/>
    <mergeCell ref="A7:A8"/>
    <mergeCell ref="B7:B8"/>
    <mergeCell ref="C7:C8"/>
    <mergeCell ref="D7:D8"/>
    <mergeCell ref="E7:E8"/>
    <mergeCell ref="A35:B35"/>
    <mergeCell ref="A69:B69"/>
    <mergeCell ref="A75:B75"/>
    <mergeCell ref="A81:B81"/>
    <mergeCell ref="A86:B86"/>
    <mergeCell ref="A134:B134"/>
    <mergeCell ref="A1:D1"/>
    <mergeCell ref="A2:D2"/>
    <mergeCell ref="A114:B114"/>
    <mergeCell ref="A123:B123"/>
    <mergeCell ref="A125:B125"/>
    <mergeCell ref="A127:B127"/>
    <mergeCell ref="A129:B129"/>
    <mergeCell ref="A133:B133"/>
    <mergeCell ref="A90:B90"/>
    <mergeCell ref="A92:B92"/>
    <mergeCell ref="A95:B95"/>
    <mergeCell ref="A96:B96"/>
    <mergeCell ref="A103:B103"/>
    <mergeCell ref="A106:B106"/>
    <mergeCell ref="A30:B30"/>
  </mergeCell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FEBD-914E-4662-99D1-34B544866693}">
  <dimension ref="A1:E74"/>
  <sheetViews>
    <sheetView topLeftCell="A31" workbookViewId="0">
      <selection activeCell="C9" sqref="C9"/>
    </sheetView>
  </sheetViews>
  <sheetFormatPr defaultRowHeight="12.75" x14ac:dyDescent="0.2"/>
  <cols>
    <col min="1" max="1" width="13.140625" style="44" customWidth="1"/>
    <col min="2" max="2" width="39" style="44" customWidth="1"/>
    <col min="3" max="3" width="16" style="45" customWidth="1"/>
    <col min="4" max="4" width="16.140625" style="45" customWidth="1"/>
    <col min="5" max="5" width="17.5703125" style="45" customWidth="1"/>
    <col min="6" max="16384" width="9.140625" style="81"/>
  </cols>
  <sheetData>
    <row r="1" spans="1:5" x14ac:dyDescent="0.2">
      <c r="A1" s="44" t="s">
        <v>163</v>
      </c>
    </row>
    <row r="2" spans="1:5" x14ac:dyDescent="0.2">
      <c r="A2" s="44" t="s">
        <v>1</v>
      </c>
    </row>
    <row r="4" spans="1:5" ht="15.75" x14ac:dyDescent="0.25">
      <c r="A4" s="318" t="s">
        <v>383</v>
      </c>
      <c r="B4" s="318"/>
      <c r="C4" s="318"/>
      <c r="D4" s="318"/>
      <c r="E4" s="318"/>
    </row>
    <row r="5" spans="1:5" ht="13.5" thickBot="1" x14ac:dyDescent="0.25">
      <c r="A5" s="81"/>
      <c r="B5" s="81"/>
      <c r="C5" s="81"/>
      <c r="D5" s="81"/>
      <c r="E5" s="81"/>
    </row>
    <row r="6" spans="1:5" s="92" customFormat="1" ht="32.25" customHeight="1" thickTop="1" thickBot="1" x14ac:dyDescent="0.3">
      <c r="A6" s="109"/>
      <c r="B6" s="109"/>
      <c r="C6" s="328" t="s">
        <v>235</v>
      </c>
      <c r="D6" s="328"/>
      <c r="E6" s="328"/>
    </row>
    <row r="7" spans="1:5" ht="13.5" thickTop="1" x14ac:dyDescent="0.2">
      <c r="A7" s="311" t="s">
        <v>2</v>
      </c>
      <c r="B7" s="325" t="s">
        <v>3</v>
      </c>
      <c r="C7" s="320" t="s">
        <v>65</v>
      </c>
      <c r="D7" s="320" t="s">
        <v>204</v>
      </c>
      <c r="E7" s="320" t="s">
        <v>182</v>
      </c>
    </row>
    <row r="8" spans="1:5" ht="13.5" thickBot="1" x14ac:dyDescent="0.25">
      <c r="A8" s="312"/>
      <c r="B8" s="326"/>
      <c r="C8" s="321"/>
      <c r="D8" s="321"/>
      <c r="E8" s="321"/>
    </row>
    <row r="9" spans="1:5" s="85" customFormat="1" ht="14.25" thickTop="1" x14ac:dyDescent="0.25">
      <c r="A9" s="82" t="s">
        <v>5</v>
      </c>
      <c r="B9" s="83" t="s">
        <v>96</v>
      </c>
      <c r="C9" s="84"/>
      <c r="D9" s="84"/>
      <c r="E9" s="84">
        <f>SUM(E10:E13)</f>
        <v>13721300</v>
      </c>
    </row>
    <row r="10" spans="1:5" x14ac:dyDescent="0.2">
      <c r="A10" s="57"/>
      <c r="B10" s="75" t="s">
        <v>233</v>
      </c>
      <c r="C10" s="54">
        <v>195500</v>
      </c>
      <c r="D10" s="54">
        <v>2655400</v>
      </c>
      <c r="E10" s="54">
        <f t="shared" ref="E10:E62" si="0">SUM(C10:D10)</f>
        <v>2850900</v>
      </c>
    </row>
    <row r="11" spans="1:5" x14ac:dyDescent="0.2">
      <c r="A11" s="57"/>
      <c r="B11" s="75" t="s">
        <v>229</v>
      </c>
      <c r="C11" s="54">
        <v>195500</v>
      </c>
      <c r="D11" s="54">
        <v>2754400</v>
      </c>
      <c r="E11" s="54">
        <f t="shared" si="0"/>
        <v>2949900</v>
      </c>
    </row>
    <row r="12" spans="1:5" x14ac:dyDescent="0.2">
      <c r="A12" s="57"/>
      <c r="B12" s="75" t="s">
        <v>230</v>
      </c>
      <c r="C12" s="54">
        <v>241900</v>
      </c>
      <c r="D12" s="54">
        <v>3158100</v>
      </c>
      <c r="E12" s="54">
        <f t="shared" si="0"/>
        <v>3400000</v>
      </c>
    </row>
    <row r="13" spans="1:5" x14ac:dyDescent="0.2">
      <c r="A13" s="57"/>
      <c r="B13" s="75" t="s">
        <v>379</v>
      </c>
      <c r="C13" s="54">
        <v>324000</v>
      </c>
      <c r="D13" s="54">
        <v>4196500</v>
      </c>
      <c r="E13" s="54">
        <f t="shared" si="0"/>
        <v>4520500</v>
      </c>
    </row>
    <row r="14" spans="1:5" s="85" customFormat="1" ht="13.5" x14ac:dyDescent="0.25">
      <c r="A14" s="82" t="s">
        <v>164</v>
      </c>
      <c r="B14" s="83" t="s">
        <v>165</v>
      </c>
      <c r="C14" s="84"/>
      <c r="D14" s="84"/>
      <c r="E14" s="84">
        <f t="shared" si="0"/>
        <v>0</v>
      </c>
    </row>
    <row r="15" spans="1:5" s="85" customFormat="1" ht="13.5" x14ac:dyDescent="0.25">
      <c r="A15" s="82" t="s">
        <v>175</v>
      </c>
      <c r="B15" s="83" t="s">
        <v>176</v>
      </c>
      <c r="C15" s="84"/>
      <c r="D15" s="84"/>
      <c r="E15" s="84">
        <f t="shared" si="0"/>
        <v>0</v>
      </c>
    </row>
    <row r="16" spans="1:5" s="85" customFormat="1" ht="13.5" x14ac:dyDescent="0.25">
      <c r="A16" s="82" t="s">
        <v>177</v>
      </c>
      <c r="B16" s="83" t="s">
        <v>178</v>
      </c>
      <c r="C16" s="84"/>
      <c r="D16" s="84"/>
      <c r="E16" s="84">
        <f t="shared" si="0"/>
        <v>0</v>
      </c>
    </row>
    <row r="17" spans="1:5" s="85" customFormat="1" ht="13.5" x14ac:dyDescent="0.25">
      <c r="A17" s="86" t="s">
        <v>6</v>
      </c>
      <c r="B17" s="87" t="s">
        <v>97</v>
      </c>
      <c r="C17" s="84"/>
      <c r="D17" s="84"/>
      <c r="E17" s="84">
        <f t="shared" si="0"/>
        <v>0</v>
      </c>
    </row>
    <row r="18" spans="1:5" s="85" customFormat="1" ht="13.5" x14ac:dyDescent="0.25">
      <c r="A18" s="86" t="s">
        <v>7</v>
      </c>
      <c r="B18" s="87" t="s">
        <v>98</v>
      </c>
      <c r="C18" s="84"/>
      <c r="D18" s="84"/>
      <c r="E18" s="84">
        <f>SUM(D19)</f>
        <v>400000</v>
      </c>
    </row>
    <row r="19" spans="1:5" x14ac:dyDescent="0.2">
      <c r="A19" s="59"/>
      <c r="B19" s="76" t="s">
        <v>330</v>
      </c>
      <c r="C19" s="54"/>
      <c r="D19" s="54">
        <v>400000</v>
      </c>
      <c r="E19" s="54">
        <f t="shared" si="0"/>
        <v>400000</v>
      </c>
    </row>
    <row r="20" spans="1:5" x14ac:dyDescent="0.2">
      <c r="A20" s="59"/>
      <c r="B20" s="76" t="s">
        <v>232</v>
      </c>
      <c r="C20" s="54"/>
      <c r="D20" s="54"/>
      <c r="E20" s="54">
        <f t="shared" si="0"/>
        <v>0</v>
      </c>
    </row>
    <row r="21" spans="1:5" s="85" customFormat="1" ht="13.5" x14ac:dyDescent="0.25">
      <c r="A21" s="86" t="s">
        <v>8</v>
      </c>
      <c r="B21" s="87" t="s">
        <v>99</v>
      </c>
      <c r="C21" s="84"/>
      <c r="D21" s="84"/>
      <c r="E21" s="84">
        <f t="shared" si="0"/>
        <v>0</v>
      </c>
    </row>
    <row r="22" spans="1:5" s="85" customFormat="1" ht="13.5" x14ac:dyDescent="0.25">
      <c r="A22" s="86" t="s">
        <v>166</v>
      </c>
      <c r="B22" s="87" t="s">
        <v>172</v>
      </c>
      <c r="C22" s="84"/>
      <c r="D22" s="84"/>
      <c r="E22" s="84">
        <f>SUM(E23:E24)</f>
        <v>117440</v>
      </c>
    </row>
    <row r="23" spans="1:5" x14ac:dyDescent="0.2">
      <c r="A23" s="59"/>
      <c r="B23" s="76" t="s">
        <v>229</v>
      </c>
      <c r="C23" s="54">
        <v>4140</v>
      </c>
      <c r="D23" s="54">
        <v>39600</v>
      </c>
      <c r="E23" s="54">
        <f t="shared" si="0"/>
        <v>43740</v>
      </c>
    </row>
    <row r="24" spans="1:5" x14ac:dyDescent="0.2">
      <c r="A24" s="59"/>
      <c r="B24" s="76" t="s">
        <v>230</v>
      </c>
      <c r="C24" s="54">
        <v>5940</v>
      </c>
      <c r="D24" s="54">
        <v>67760</v>
      </c>
      <c r="E24" s="54">
        <f t="shared" si="0"/>
        <v>73700</v>
      </c>
    </row>
    <row r="25" spans="1:5" s="85" customFormat="1" ht="13.5" x14ac:dyDescent="0.25">
      <c r="A25" s="86" t="s">
        <v>9</v>
      </c>
      <c r="B25" s="87" t="s">
        <v>205</v>
      </c>
      <c r="C25" s="84"/>
      <c r="D25" s="84"/>
      <c r="E25" s="84">
        <f t="shared" si="0"/>
        <v>0</v>
      </c>
    </row>
    <row r="26" spans="1:5" s="85" customFormat="1" ht="13.5" x14ac:dyDescent="0.25">
      <c r="A26" s="86" t="s">
        <v>10</v>
      </c>
      <c r="B26" s="87" t="s">
        <v>101</v>
      </c>
      <c r="C26" s="84"/>
      <c r="D26" s="84"/>
      <c r="E26" s="84">
        <f t="shared" si="0"/>
        <v>0</v>
      </c>
    </row>
    <row r="27" spans="1:5" s="85" customFormat="1" ht="13.5" x14ac:dyDescent="0.25">
      <c r="A27" s="86" t="s">
        <v>11</v>
      </c>
      <c r="B27" s="87" t="s">
        <v>102</v>
      </c>
      <c r="C27" s="84"/>
      <c r="D27" s="84"/>
      <c r="E27" s="84">
        <f t="shared" si="0"/>
        <v>0</v>
      </c>
    </row>
    <row r="28" spans="1:5" s="85" customFormat="1" ht="13.5" x14ac:dyDescent="0.25">
      <c r="A28" s="86" t="s">
        <v>12</v>
      </c>
      <c r="B28" s="87" t="s">
        <v>103</v>
      </c>
      <c r="C28" s="84"/>
      <c r="D28" s="84"/>
      <c r="E28" s="84">
        <f t="shared" si="0"/>
        <v>0</v>
      </c>
    </row>
    <row r="29" spans="1:5" s="85" customFormat="1" ht="13.5" x14ac:dyDescent="0.25">
      <c r="A29" s="86" t="s">
        <v>13</v>
      </c>
      <c r="B29" s="87" t="s">
        <v>104</v>
      </c>
      <c r="C29" s="84"/>
      <c r="D29" s="84"/>
      <c r="E29" s="84">
        <f t="shared" si="0"/>
        <v>0</v>
      </c>
    </row>
    <row r="30" spans="1:5" ht="13.5" x14ac:dyDescent="0.2">
      <c r="A30" s="305" t="s">
        <v>14</v>
      </c>
      <c r="B30" s="306"/>
      <c r="C30" s="61"/>
      <c r="D30" s="61"/>
      <c r="E30" s="61">
        <f>SUM(E9)+E14+E17+E18+E21+E22+E25+E26+E27+E28+E29</f>
        <v>14238740</v>
      </c>
    </row>
    <row r="31" spans="1:5" ht="13.5" x14ac:dyDescent="0.25">
      <c r="A31" s="67" t="s">
        <v>105</v>
      </c>
      <c r="B31" s="77" t="s">
        <v>106</v>
      </c>
      <c r="C31" s="84"/>
      <c r="D31" s="84"/>
      <c r="E31" s="84">
        <f>SUM(E32:E34)</f>
        <v>2813654</v>
      </c>
    </row>
    <row r="32" spans="1:5" ht="13.5" x14ac:dyDescent="0.25">
      <c r="A32" s="67"/>
      <c r="B32" s="77" t="s">
        <v>218</v>
      </c>
      <c r="C32" s="54">
        <v>186596</v>
      </c>
      <c r="D32" s="54">
        <v>2489058</v>
      </c>
      <c r="E32" s="84">
        <f t="shared" si="0"/>
        <v>2675654</v>
      </c>
    </row>
    <row r="33" spans="1:5" ht="13.5" x14ac:dyDescent="0.25">
      <c r="A33" s="67"/>
      <c r="B33" s="77" t="s">
        <v>219</v>
      </c>
      <c r="C33" s="54"/>
      <c r="D33" s="54">
        <v>78000</v>
      </c>
      <c r="E33" s="84">
        <f t="shared" si="0"/>
        <v>78000</v>
      </c>
    </row>
    <row r="34" spans="1:5" ht="13.5" x14ac:dyDescent="0.25">
      <c r="A34" s="67"/>
      <c r="B34" s="77" t="s">
        <v>220</v>
      </c>
      <c r="C34" s="54"/>
      <c r="D34" s="54">
        <v>60000</v>
      </c>
      <c r="E34" s="84">
        <f t="shared" si="0"/>
        <v>60000</v>
      </c>
    </row>
    <row r="35" spans="1:5" ht="13.5" x14ac:dyDescent="0.2">
      <c r="A35" s="305" t="s">
        <v>15</v>
      </c>
      <c r="B35" s="306"/>
      <c r="C35" s="61"/>
      <c r="D35" s="61"/>
      <c r="E35" s="61">
        <f>SUM(E31)</f>
        <v>2813654</v>
      </c>
    </row>
    <row r="36" spans="1:5" s="85" customFormat="1" ht="13.5" x14ac:dyDescent="0.25">
      <c r="A36" s="86" t="s">
        <v>16</v>
      </c>
      <c r="B36" s="87" t="s">
        <v>107</v>
      </c>
      <c r="C36" s="84"/>
      <c r="D36" s="84"/>
      <c r="E36" s="84">
        <f t="shared" si="0"/>
        <v>0</v>
      </c>
    </row>
    <row r="37" spans="1:5" s="85" customFormat="1" ht="13.5" x14ac:dyDescent="0.25">
      <c r="A37" s="86" t="s">
        <v>17</v>
      </c>
      <c r="B37" s="87" t="s">
        <v>108</v>
      </c>
      <c r="C37" s="88"/>
      <c r="D37" s="88"/>
      <c r="E37" s="84">
        <f t="shared" si="0"/>
        <v>0</v>
      </c>
    </row>
    <row r="38" spans="1:5" x14ac:dyDescent="0.2">
      <c r="A38" s="59"/>
      <c r="B38" s="76" t="s">
        <v>207</v>
      </c>
      <c r="C38" s="54"/>
      <c r="D38" s="54"/>
      <c r="E38" s="54">
        <f t="shared" si="0"/>
        <v>0</v>
      </c>
    </row>
    <row r="39" spans="1:5" x14ac:dyDescent="0.2">
      <c r="A39" s="59"/>
      <c r="B39" s="76" t="s">
        <v>208</v>
      </c>
      <c r="C39" s="54"/>
      <c r="D39" s="54"/>
      <c r="E39" s="54">
        <f t="shared" si="0"/>
        <v>0</v>
      </c>
    </row>
    <row r="40" spans="1:5" x14ac:dyDescent="0.2">
      <c r="A40" s="59"/>
      <c r="B40" s="76" t="s">
        <v>209</v>
      </c>
      <c r="C40" s="54"/>
      <c r="D40" s="54"/>
      <c r="E40" s="54">
        <f t="shared" si="0"/>
        <v>0</v>
      </c>
    </row>
    <row r="41" spans="1:5" s="85" customFormat="1" ht="13.5" x14ac:dyDescent="0.25">
      <c r="A41" s="86" t="s">
        <v>18</v>
      </c>
      <c r="B41" s="87" t="s">
        <v>109</v>
      </c>
      <c r="C41" s="84"/>
      <c r="D41" s="84"/>
      <c r="E41" s="84">
        <f>SUM(E42:E43)</f>
        <v>50000</v>
      </c>
    </row>
    <row r="42" spans="1:5" x14ac:dyDescent="0.2">
      <c r="A42" s="59"/>
      <c r="B42" s="76" t="s">
        <v>237</v>
      </c>
      <c r="C42" s="54"/>
      <c r="D42" s="54"/>
      <c r="E42" s="54">
        <f t="shared" si="0"/>
        <v>0</v>
      </c>
    </row>
    <row r="43" spans="1:5" x14ac:dyDescent="0.2">
      <c r="A43" s="59"/>
      <c r="B43" s="76" t="s">
        <v>247</v>
      </c>
      <c r="C43" s="54"/>
      <c r="D43" s="54">
        <v>50000</v>
      </c>
      <c r="E43" s="54">
        <f t="shared" si="0"/>
        <v>50000</v>
      </c>
    </row>
    <row r="44" spans="1:5" s="85" customFormat="1" ht="13.5" x14ac:dyDescent="0.25">
      <c r="A44" s="86" t="s">
        <v>19</v>
      </c>
      <c r="B44" s="87" t="s">
        <v>241</v>
      </c>
      <c r="C44" s="84"/>
      <c r="D44" s="84"/>
      <c r="E44" s="84">
        <f t="shared" si="0"/>
        <v>0</v>
      </c>
    </row>
    <row r="45" spans="1:5" s="85" customFormat="1" ht="13.5" x14ac:dyDescent="0.25">
      <c r="A45" s="86" t="s">
        <v>20</v>
      </c>
      <c r="B45" s="87" t="s">
        <v>111</v>
      </c>
      <c r="C45" s="84"/>
      <c r="D45" s="84"/>
      <c r="E45" s="84">
        <f>SUM(E46:E48)</f>
        <v>545000</v>
      </c>
    </row>
    <row r="46" spans="1:5" x14ac:dyDescent="0.2">
      <c r="A46" s="59"/>
      <c r="B46" s="76" t="s">
        <v>212</v>
      </c>
      <c r="C46" s="54"/>
      <c r="D46" s="54">
        <v>160000</v>
      </c>
      <c r="E46" s="54">
        <f t="shared" si="0"/>
        <v>160000</v>
      </c>
    </row>
    <row r="47" spans="1:5" x14ac:dyDescent="0.2">
      <c r="A47" s="59"/>
      <c r="B47" s="76" t="s">
        <v>211</v>
      </c>
      <c r="C47" s="54"/>
      <c r="D47" s="54">
        <v>350000</v>
      </c>
      <c r="E47" s="54">
        <f t="shared" si="0"/>
        <v>350000</v>
      </c>
    </row>
    <row r="48" spans="1:5" x14ac:dyDescent="0.2">
      <c r="A48" s="59"/>
      <c r="B48" s="76" t="s">
        <v>213</v>
      </c>
      <c r="C48" s="54"/>
      <c r="D48" s="54">
        <v>35000</v>
      </c>
      <c r="E48" s="54">
        <f t="shared" si="0"/>
        <v>35000</v>
      </c>
    </row>
    <row r="49" spans="1:5" s="85" customFormat="1" ht="13.5" x14ac:dyDescent="0.25">
      <c r="A49" s="86" t="s">
        <v>21</v>
      </c>
      <c r="B49" s="87" t="s">
        <v>112</v>
      </c>
      <c r="C49" s="84"/>
      <c r="D49" s="84"/>
      <c r="E49" s="84">
        <f t="shared" si="0"/>
        <v>0</v>
      </c>
    </row>
    <row r="50" spans="1:5" s="85" customFormat="1" ht="13.5" x14ac:dyDescent="0.25">
      <c r="A50" s="86" t="s">
        <v>22</v>
      </c>
      <c r="B50" s="87" t="s">
        <v>113</v>
      </c>
      <c r="C50" s="84"/>
      <c r="D50" s="84"/>
      <c r="E50" s="84">
        <f t="shared" si="0"/>
        <v>0</v>
      </c>
    </row>
    <row r="51" spans="1:5" s="85" customFormat="1" ht="13.5" x14ac:dyDescent="0.25">
      <c r="A51" s="86" t="s">
        <v>23</v>
      </c>
      <c r="B51" s="87" t="s">
        <v>114</v>
      </c>
      <c r="C51" s="84"/>
      <c r="D51" s="84"/>
      <c r="E51" s="84">
        <f t="shared" si="0"/>
        <v>0</v>
      </c>
    </row>
    <row r="52" spans="1:5" s="85" customFormat="1" ht="13.5" x14ac:dyDescent="0.25">
      <c r="A52" s="86" t="s">
        <v>24</v>
      </c>
      <c r="B52" s="87" t="s">
        <v>115</v>
      </c>
      <c r="C52" s="84"/>
      <c r="D52" s="84">
        <v>200000</v>
      </c>
      <c r="E52" s="84">
        <f t="shared" si="0"/>
        <v>200000</v>
      </c>
    </row>
    <row r="53" spans="1:5" s="85" customFormat="1" ht="13.5" x14ac:dyDescent="0.25">
      <c r="A53" s="86" t="s">
        <v>25</v>
      </c>
      <c r="B53" s="87" t="s">
        <v>116</v>
      </c>
      <c r="C53" s="84"/>
      <c r="D53" s="84"/>
      <c r="E53" s="84">
        <f>SUM(E54:E57)</f>
        <v>205000</v>
      </c>
    </row>
    <row r="54" spans="1:5" x14ac:dyDescent="0.2">
      <c r="A54" s="59"/>
      <c r="B54" s="76" t="s">
        <v>217</v>
      </c>
      <c r="C54" s="54"/>
      <c r="D54" s="54">
        <v>50000</v>
      </c>
      <c r="E54" s="54">
        <f t="shared" si="0"/>
        <v>50000</v>
      </c>
    </row>
    <row r="55" spans="1:5" x14ac:dyDescent="0.2">
      <c r="A55" s="59"/>
      <c r="B55" s="76" t="s">
        <v>246</v>
      </c>
      <c r="C55" s="54"/>
      <c r="D55" s="54">
        <v>155000</v>
      </c>
      <c r="E55" s="54">
        <f t="shared" si="0"/>
        <v>155000</v>
      </c>
    </row>
    <row r="56" spans="1:5" x14ac:dyDescent="0.2">
      <c r="A56" s="59"/>
      <c r="B56" s="76" t="s">
        <v>242</v>
      </c>
      <c r="C56" s="54"/>
      <c r="D56" s="54"/>
      <c r="E56" s="54"/>
    </row>
    <row r="57" spans="1:5" x14ac:dyDescent="0.2">
      <c r="A57" s="59"/>
      <c r="B57" s="76" t="s">
        <v>116</v>
      </c>
      <c r="C57" s="54"/>
      <c r="D57" s="54"/>
      <c r="E57" s="54">
        <f t="shared" si="0"/>
        <v>0</v>
      </c>
    </row>
    <row r="58" spans="1:5" s="85" customFormat="1" ht="13.5" x14ac:dyDescent="0.25">
      <c r="A58" s="86" t="s">
        <v>26</v>
      </c>
      <c r="B58" s="87" t="s">
        <v>117</v>
      </c>
      <c r="C58" s="84"/>
      <c r="D58" s="84">
        <v>75000</v>
      </c>
      <c r="E58" s="84">
        <f t="shared" si="0"/>
        <v>75000</v>
      </c>
    </row>
    <row r="59" spans="1:5" s="85" customFormat="1" ht="13.5" x14ac:dyDescent="0.25">
      <c r="A59" s="86" t="s">
        <v>27</v>
      </c>
      <c r="B59" s="87" t="s">
        <v>118</v>
      </c>
      <c r="C59" s="84"/>
      <c r="D59" s="84">
        <v>180000</v>
      </c>
      <c r="E59" s="84">
        <f t="shared" si="0"/>
        <v>180000</v>
      </c>
    </row>
    <row r="60" spans="1:5" s="85" customFormat="1" ht="13.5" x14ac:dyDescent="0.25">
      <c r="A60" s="86" t="s">
        <v>168</v>
      </c>
      <c r="B60" s="87" t="s">
        <v>169</v>
      </c>
      <c r="C60" s="84"/>
      <c r="D60" s="84"/>
      <c r="E60" s="84">
        <f t="shared" si="0"/>
        <v>0</v>
      </c>
    </row>
    <row r="61" spans="1:5" s="85" customFormat="1" ht="13.5" x14ac:dyDescent="0.25">
      <c r="A61" s="86" t="s">
        <v>28</v>
      </c>
      <c r="B61" s="87" t="s">
        <v>119</v>
      </c>
      <c r="C61" s="84"/>
      <c r="D61" s="84"/>
      <c r="E61" s="84">
        <f t="shared" si="0"/>
        <v>0</v>
      </c>
    </row>
    <row r="62" spans="1:5" s="85" customFormat="1" ht="13.5" x14ac:dyDescent="0.25">
      <c r="A62" s="86" t="s">
        <v>29</v>
      </c>
      <c r="B62" s="87" t="s">
        <v>120</v>
      </c>
      <c r="C62" s="84"/>
      <c r="D62" s="84"/>
      <c r="E62" s="84">
        <f t="shared" si="0"/>
        <v>0</v>
      </c>
    </row>
    <row r="63" spans="1:5" ht="13.5" x14ac:dyDescent="0.2">
      <c r="A63" s="305" t="s">
        <v>30</v>
      </c>
      <c r="B63" s="306"/>
      <c r="C63" s="61"/>
      <c r="D63" s="61"/>
      <c r="E63" s="61">
        <f>SUM(E36)+E37+E41+E44+E45+E49+E50+E51+E52+E53+E58+E59+E60+E61+E62</f>
        <v>1255000</v>
      </c>
    </row>
    <row r="64" spans="1:5" ht="14.25" thickBot="1" x14ac:dyDescent="0.25">
      <c r="A64" s="322" t="s">
        <v>56</v>
      </c>
      <c r="B64" s="323"/>
      <c r="C64" s="63"/>
      <c r="D64" s="63"/>
      <c r="E64" s="63">
        <f>SUM(E30+E35+E63)</f>
        <v>18307394</v>
      </c>
    </row>
    <row r="65" spans="1:5" ht="14.25" thickTop="1" x14ac:dyDescent="0.25">
      <c r="A65" s="59" t="s">
        <v>86</v>
      </c>
      <c r="B65" s="76" t="s">
        <v>382</v>
      </c>
      <c r="C65" s="84"/>
      <c r="D65" s="84">
        <v>137151</v>
      </c>
      <c r="E65" s="84">
        <f>SUM(D65)</f>
        <v>137151</v>
      </c>
    </row>
    <row r="66" spans="1:5" ht="13.5" x14ac:dyDescent="0.2">
      <c r="A66" s="301" t="s">
        <v>73</v>
      </c>
      <c r="B66" s="302"/>
      <c r="C66" s="65"/>
      <c r="D66" s="65"/>
      <c r="E66" s="65">
        <f>SUM(E65:E65)</f>
        <v>137151</v>
      </c>
    </row>
    <row r="67" spans="1:5" ht="13.5" x14ac:dyDescent="0.25">
      <c r="A67" s="89" t="s">
        <v>92</v>
      </c>
      <c r="B67" s="90" t="s">
        <v>161</v>
      </c>
      <c r="C67" s="84"/>
      <c r="D67" s="84"/>
      <c r="E67" s="84">
        <f t="shared" ref="E67:E68" si="1">SUM(C67:D67)</f>
        <v>0</v>
      </c>
    </row>
    <row r="68" spans="1:5" ht="13.5" x14ac:dyDescent="0.25">
      <c r="A68" s="89" t="s">
        <v>93</v>
      </c>
      <c r="B68" s="90" t="s">
        <v>179</v>
      </c>
      <c r="C68" s="84"/>
      <c r="D68" s="84"/>
      <c r="E68" s="84">
        <f t="shared" si="1"/>
        <v>0</v>
      </c>
    </row>
    <row r="69" spans="1:5" ht="13.5" x14ac:dyDescent="0.25">
      <c r="A69" s="59" t="s">
        <v>167</v>
      </c>
      <c r="B69" s="270" t="s">
        <v>380</v>
      </c>
      <c r="C69" s="84"/>
      <c r="D69" s="84">
        <v>15484980</v>
      </c>
      <c r="E69" s="84">
        <f>SUM(D69:D70)</f>
        <v>18189780</v>
      </c>
    </row>
    <row r="70" spans="1:5" ht="13.5" x14ac:dyDescent="0.25">
      <c r="A70" s="59" t="s">
        <v>167</v>
      </c>
      <c r="B70" s="270" t="s">
        <v>381</v>
      </c>
      <c r="C70" s="271"/>
      <c r="D70" s="271">
        <v>2704800</v>
      </c>
      <c r="E70" s="271"/>
    </row>
    <row r="71" spans="1:5" ht="14.25" thickBot="1" x14ac:dyDescent="0.25">
      <c r="A71" s="301" t="s">
        <v>94</v>
      </c>
      <c r="B71" s="302"/>
      <c r="C71" s="91"/>
      <c r="D71" s="91"/>
      <c r="E71" s="91">
        <f>SUM(E67:E69)</f>
        <v>18189780</v>
      </c>
    </row>
    <row r="72" spans="1:5" ht="15" thickTop="1" thickBot="1" x14ac:dyDescent="0.25">
      <c r="A72" s="329" t="s">
        <v>95</v>
      </c>
      <c r="B72" s="329"/>
      <c r="C72" s="80"/>
      <c r="D72" s="80"/>
      <c r="E72" s="80">
        <f>SUM(E66)+E71</f>
        <v>18326931</v>
      </c>
    </row>
    <row r="73" spans="1:5" ht="16.5" customHeight="1" thickTop="1" thickBot="1" x14ac:dyDescent="0.3">
      <c r="A73" s="330" t="s">
        <v>384</v>
      </c>
      <c r="B73" s="330"/>
      <c r="C73" s="272"/>
      <c r="D73" s="272"/>
      <c r="E73" s="272">
        <f>SUM(E72)-E64</f>
        <v>19537</v>
      </c>
    </row>
    <row r="74" spans="1:5" ht="13.5" thickTop="1" x14ac:dyDescent="0.2"/>
  </sheetData>
  <mergeCells count="15">
    <mergeCell ref="A73:B73"/>
    <mergeCell ref="D7:D8"/>
    <mergeCell ref="E7:E8"/>
    <mergeCell ref="A30:B30"/>
    <mergeCell ref="C6:E6"/>
    <mergeCell ref="A7:A8"/>
    <mergeCell ref="B7:B8"/>
    <mergeCell ref="C7:C8"/>
    <mergeCell ref="A4:E4"/>
    <mergeCell ref="A71:B71"/>
    <mergeCell ref="A72:B72"/>
    <mergeCell ref="A64:B64"/>
    <mergeCell ref="A66:B66"/>
    <mergeCell ref="A35:B35"/>
    <mergeCell ref="A63:B63"/>
  </mergeCells>
  <pageMargins left="0.98425196850393704" right="0.70866141732283472" top="0.74803149606299213" bottom="0.74803149606299213" header="0.31496062992125984" footer="0.31496062992125984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9E1C-2C50-43EA-AD9C-EF42DE7A77F1}">
  <dimension ref="A1:E112"/>
  <sheetViews>
    <sheetView workbookViewId="0">
      <selection activeCell="F114" sqref="F113:F114"/>
    </sheetView>
  </sheetViews>
  <sheetFormatPr defaultRowHeight="12.75" x14ac:dyDescent="0.2"/>
  <cols>
    <col min="1" max="1" width="7.7109375" style="44" customWidth="1"/>
    <col min="2" max="2" width="29.140625" style="44" customWidth="1"/>
    <col min="3" max="5" width="10.7109375" style="45" customWidth="1"/>
    <col min="6" max="16384" width="9.140625" style="81"/>
  </cols>
  <sheetData>
    <row r="1" spans="1:5" x14ac:dyDescent="0.2">
      <c r="A1" s="44" t="s">
        <v>163</v>
      </c>
    </row>
    <row r="2" spans="1:5" x14ac:dyDescent="0.2">
      <c r="A2" s="44" t="s">
        <v>1</v>
      </c>
    </row>
    <row r="4" spans="1:5" ht="15.75" x14ac:dyDescent="0.25">
      <c r="A4" s="318" t="s">
        <v>223</v>
      </c>
      <c r="B4" s="318"/>
      <c r="C4" s="318"/>
      <c r="D4" s="318"/>
      <c r="E4" s="318"/>
    </row>
    <row r="5" spans="1:5" ht="13.5" thickBot="1" x14ac:dyDescent="0.25">
      <c r="A5" s="81"/>
      <c r="B5" s="81"/>
      <c r="C5" s="81"/>
      <c r="D5" s="81"/>
      <c r="E5" s="81"/>
    </row>
    <row r="6" spans="1:5" s="92" customFormat="1" ht="32.25" customHeight="1" thickTop="1" thickBot="1" x14ac:dyDescent="0.3">
      <c r="A6" s="109"/>
      <c r="B6" s="109"/>
      <c r="C6" s="328" t="s">
        <v>234</v>
      </c>
      <c r="D6" s="328"/>
      <c r="E6" s="328"/>
    </row>
    <row r="7" spans="1:5" ht="13.5" thickTop="1" x14ac:dyDescent="0.2">
      <c r="A7" s="311" t="s">
        <v>2</v>
      </c>
      <c r="B7" s="325" t="s">
        <v>3</v>
      </c>
      <c r="C7" s="320" t="s">
        <v>203</v>
      </c>
      <c r="D7" s="320" t="s">
        <v>204</v>
      </c>
      <c r="E7" s="320" t="s">
        <v>182</v>
      </c>
    </row>
    <row r="8" spans="1:5" ht="13.5" thickBot="1" x14ac:dyDescent="0.25">
      <c r="A8" s="312"/>
      <c r="B8" s="326"/>
      <c r="C8" s="321"/>
      <c r="D8" s="321"/>
      <c r="E8" s="321"/>
    </row>
    <row r="9" spans="1:5" s="85" customFormat="1" ht="14.25" thickTop="1" x14ac:dyDescent="0.25">
      <c r="A9" s="82" t="s">
        <v>5</v>
      </c>
      <c r="B9" s="83" t="s">
        <v>96</v>
      </c>
      <c r="C9" s="84"/>
      <c r="D9" s="84"/>
      <c r="E9" s="84">
        <f>SUM(E10:E14)</f>
        <v>0</v>
      </c>
    </row>
    <row r="10" spans="1:5" x14ac:dyDescent="0.2">
      <c r="A10" s="57"/>
      <c r="B10" s="75" t="s">
        <v>224</v>
      </c>
      <c r="C10" s="54"/>
      <c r="D10" s="54"/>
      <c r="E10" s="54">
        <f>SUM(C10:D10)</f>
        <v>0</v>
      </c>
    </row>
    <row r="11" spans="1:5" x14ac:dyDescent="0.2">
      <c r="A11" s="57"/>
      <c r="B11" s="75" t="s">
        <v>225</v>
      </c>
      <c r="C11" s="54"/>
      <c r="D11" s="54"/>
      <c r="E11" s="54">
        <f t="shared" ref="E11:E77" si="0">SUM(C11:D11)</f>
        <v>0</v>
      </c>
    </row>
    <row r="12" spans="1:5" x14ac:dyDescent="0.2">
      <c r="A12" s="57"/>
      <c r="B12" s="75" t="s">
        <v>226</v>
      </c>
      <c r="C12" s="54"/>
      <c r="D12" s="54"/>
      <c r="E12" s="54">
        <f t="shared" si="0"/>
        <v>0</v>
      </c>
    </row>
    <row r="13" spans="1:5" x14ac:dyDescent="0.2">
      <c r="A13" s="57"/>
      <c r="B13" s="75" t="s">
        <v>227</v>
      </c>
      <c r="C13" s="54"/>
      <c r="D13" s="54"/>
      <c r="E13" s="54">
        <f t="shared" si="0"/>
        <v>0</v>
      </c>
    </row>
    <row r="14" spans="1:5" x14ac:dyDescent="0.2">
      <c r="A14" s="57"/>
      <c r="B14" s="75" t="s">
        <v>228</v>
      </c>
      <c r="C14" s="54"/>
      <c r="D14" s="54"/>
      <c r="E14" s="54">
        <f t="shared" si="0"/>
        <v>0</v>
      </c>
    </row>
    <row r="15" spans="1:5" s="85" customFormat="1" ht="13.5" x14ac:dyDescent="0.25">
      <c r="A15" s="82" t="s">
        <v>164</v>
      </c>
      <c r="B15" s="83" t="s">
        <v>165</v>
      </c>
      <c r="C15" s="84"/>
      <c r="D15" s="84"/>
      <c r="E15" s="84">
        <f t="shared" si="0"/>
        <v>0</v>
      </c>
    </row>
    <row r="16" spans="1:5" s="85" customFormat="1" ht="13.5" x14ac:dyDescent="0.25">
      <c r="A16" s="82" t="s">
        <v>175</v>
      </c>
      <c r="B16" s="83" t="s">
        <v>176</v>
      </c>
      <c r="C16" s="84"/>
      <c r="D16" s="84"/>
      <c r="E16" s="84">
        <f t="shared" si="0"/>
        <v>0</v>
      </c>
    </row>
    <row r="17" spans="1:5" s="85" customFormat="1" ht="13.5" x14ac:dyDescent="0.25">
      <c r="A17" s="82" t="s">
        <v>177</v>
      </c>
      <c r="B17" s="83" t="s">
        <v>178</v>
      </c>
      <c r="C17" s="84"/>
      <c r="D17" s="84"/>
      <c r="E17" s="84">
        <f t="shared" si="0"/>
        <v>0</v>
      </c>
    </row>
    <row r="18" spans="1:5" s="85" customFormat="1" ht="13.5" x14ac:dyDescent="0.25">
      <c r="A18" s="86" t="s">
        <v>6</v>
      </c>
      <c r="B18" s="87" t="s">
        <v>97</v>
      </c>
      <c r="C18" s="88"/>
      <c r="D18" s="88"/>
      <c r="E18" s="84">
        <f t="shared" si="0"/>
        <v>0</v>
      </c>
    </row>
    <row r="19" spans="1:5" s="85" customFormat="1" ht="13.5" x14ac:dyDescent="0.25">
      <c r="A19" s="86" t="s">
        <v>7</v>
      </c>
      <c r="B19" s="87" t="s">
        <v>98</v>
      </c>
      <c r="C19" s="88"/>
      <c r="D19" s="88"/>
      <c r="E19" s="84">
        <f>SUM(E20:E21)</f>
        <v>0</v>
      </c>
    </row>
    <row r="20" spans="1:5" x14ac:dyDescent="0.2">
      <c r="A20" s="59"/>
      <c r="B20" s="76" t="s">
        <v>206</v>
      </c>
      <c r="C20" s="58"/>
      <c r="D20" s="58"/>
      <c r="E20" s="54">
        <f t="shared" si="0"/>
        <v>0</v>
      </c>
    </row>
    <row r="21" spans="1:5" x14ac:dyDescent="0.2">
      <c r="A21" s="59"/>
      <c r="B21" s="76" t="s">
        <v>232</v>
      </c>
      <c r="C21" s="58"/>
      <c r="D21" s="58"/>
      <c r="E21" s="54">
        <f t="shared" si="0"/>
        <v>0</v>
      </c>
    </row>
    <row r="22" spans="1:5" s="85" customFormat="1" ht="13.5" x14ac:dyDescent="0.25">
      <c r="A22" s="86" t="s">
        <v>8</v>
      </c>
      <c r="B22" s="87" t="s">
        <v>99</v>
      </c>
      <c r="C22" s="88"/>
      <c r="D22" s="88"/>
      <c r="E22" s="84">
        <f t="shared" si="0"/>
        <v>0</v>
      </c>
    </row>
    <row r="23" spans="1:5" s="85" customFormat="1" ht="13.5" x14ac:dyDescent="0.25">
      <c r="A23" s="86" t="s">
        <v>166</v>
      </c>
      <c r="B23" s="87" t="s">
        <v>172</v>
      </c>
      <c r="C23" s="88"/>
      <c r="D23" s="88"/>
      <c r="E23" s="84">
        <f>SUM(E24:E25)</f>
        <v>0</v>
      </c>
    </row>
    <row r="24" spans="1:5" x14ac:dyDescent="0.2">
      <c r="A24" s="59"/>
      <c r="B24" s="76" t="s">
        <v>224</v>
      </c>
      <c r="C24" s="58"/>
      <c r="D24" s="58"/>
      <c r="E24" s="54">
        <f t="shared" si="0"/>
        <v>0</v>
      </c>
    </row>
    <row r="25" spans="1:5" x14ac:dyDescent="0.2">
      <c r="A25" s="59"/>
      <c r="B25" s="76" t="s">
        <v>228</v>
      </c>
      <c r="C25" s="58"/>
      <c r="D25" s="58"/>
      <c r="E25" s="54">
        <f t="shared" si="0"/>
        <v>0</v>
      </c>
    </row>
    <row r="26" spans="1:5" s="85" customFormat="1" ht="13.5" x14ac:dyDescent="0.25">
      <c r="A26" s="86" t="s">
        <v>9</v>
      </c>
      <c r="B26" s="87" t="s">
        <v>205</v>
      </c>
      <c r="C26" s="88"/>
      <c r="D26" s="88"/>
      <c r="E26" s="84">
        <f t="shared" si="0"/>
        <v>0</v>
      </c>
    </row>
    <row r="27" spans="1:5" s="85" customFormat="1" ht="13.5" x14ac:dyDescent="0.25">
      <c r="A27" s="86" t="s">
        <v>10</v>
      </c>
      <c r="B27" s="87" t="s">
        <v>101</v>
      </c>
      <c r="C27" s="88"/>
      <c r="D27" s="88"/>
      <c r="E27" s="84">
        <f t="shared" si="0"/>
        <v>0</v>
      </c>
    </row>
    <row r="28" spans="1:5" s="85" customFormat="1" ht="13.5" x14ac:dyDescent="0.25">
      <c r="A28" s="86" t="s">
        <v>11</v>
      </c>
      <c r="B28" s="87" t="s">
        <v>102</v>
      </c>
      <c r="C28" s="88"/>
      <c r="D28" s="88"/>
      <c r="E28" s="84">
        <f t="shared" si="0"/>
        <v>0</v>
      </c>
    </row>
    <row r="29" spans="1:5" s="85" customFormat="1" ht="13.5" x14ac:dyDescent="0.25">
      <c r="A29" s="86" t="s">
        <v>12</v>
      </c>
      <c r="B29" s="87" t="s">
        <v>103</v>
      </c>
      <c r="C29" s="88"/>
      <c r="D29" s="88"/>
      <c r="E29" s="84">
        <f t="shared" si="0"/>
        <v>0</v>
      </c>
    </row>
    <row r="30" spans="1:5" s="85" customFormat="1" ht="13.5" x14ac:dyDescent="0.25">
      <c r="A30" s="86" t="s">
        <v>13</v>
      </c>
      <c r="B30" s="87" t="s">
        <v>104</v>
      </c>
      <c r="C30" s="88"/>
      <c r="D30" s="88"/>
      <c r="E30" s="84">
        <f t="shared" si="0"/>
        <v>0</v>
      </c>
    </row>
    <row r="31" spans="1:5" ht="13.5" x14ac:dyDescent="0.2">
      <c r="A31" s="305" t="s">
        <v>14</v>
      </c>
      <c r="B31" s="306"/>
      <c r="C31" s="61"/>
      <c r="D31" s="61"/>
      <c r="E31" s="61">
        <f>SUM(E9)+E15+E18+E19+E22+E23+E26+E27+E28+E29+E30</f>
        <v>0</v>
      </c>
    </row>
    <row r="32" spans="1:5" ht="13.5" x14ac:dyDescent="0.25">
      <c r="A32" s="67" t="s">
        <v>105</v>
      </c>
      <c r="B32" s="77" t="s">
        <v>106</v>
      </c>
      <c r="C32" s="62"/>
      <c r="D32" s="62"/>
      <c r="E32" s="84">
        <f>SUM(E33:E35)</f>
        <v>0</v>
      </c>
    </row>
    <row r="33" spans="1:5" x14ac:dyDescent="0.2">
      <c r="A33" s="67"/>
      <c r="B33" s="77" t="s">
        <v>218</v>
      </c>
      <c r="C33" s="62"/>
      <c r="D33" s="62"/>
      <c r="E33" s="54">
        <f t="shared" si="0"/>
        <v>0</v>
      </c>
    </row>
    <row r="34" spans="1:5" x14ac:dyDescent="0.2">
      <c r="A34" s="67"/>
      <c r="B34" s="77" t="s">
        <v>219</v>
      </c>
      <c r="C34" s="62"/>
      <c r="D34" s="62"/>
      <c r="E34" s="54">
        <f t="shared" si="0"/>
        <v>0</v>
      </c>
    </row>
    <row r="35" spans="1:5" x14ac:dyDescent="0.2">
      <c r="A35" s="67"/>
      <c r="B35" s="77" t="s">
        <v>220</v>
      </c>
      <c r="C35" s="62"/>
      <c r="D35" s="62"/>
      <c r="E35" s="54">
        <f t="shared" si="0"/>
        <v>0</v>
      </c>
    </row>
    <row r="36" spans="1:5" ht="13.5" x14ac:dyDescent="0.2">
      <c r="A36" s="305" t="s">
        <v>15</v>
      </c>
      <c r="B36" s="306"/>
      <c r="C36" s="61"/>
      <c r="D36" s="61"/>
      <c r="E36" s="61">
        <f>SUM(E33:E35)</f>
        <v>0</v>
      </c>
    </row>
    <row r="37" spans="1:5" s="85" customFormat="1" ht="13.5" x14ac:dyDescent="0.25">
      <c r="A37" s="86" t="s">
        <v>16</v>
      </c>
      <c r="B37" s="87" t="s">
        <v>107</v>
      </c>
      <c r="C37" s="88"/>
      <c r="D37" s="88"/>
      <c r="E37" s="84">
        <f t="shared" si="0"/>
        <v>0</v>
      </c>
    </row>
    <row r="38" spans="1:5" s="85" customFormat="1" ht="13.5" x14ac:dyDescent="0.25">
      <c r="A38" s="86" t="s">
        <v>17</v>
      </c>
      <c r="B38" s="87" t="s">
        <v>108</v>
      </c>
      <c r="C38" s="88"/>
      <c r="D38" s="88"/>
      <c r="E38" s="88">
        <f>SUM(E39:E41)</f>
        <v>0</v>
      </c>
    </row>
    <row r="39" spans="1:5" x14ac:dyDescent="0.2">
      <c r="A39" s="59"/>
      <c r="B39" s="76" t="s">
        <v>207</v>
      </c>
      <c r="C39" s="58"/>
      <c r="D39" s="58"/>
      <c r="E39" s="54">
        <f t="shared" si="0"/>
        <v>0</v>
      </c>
    </row>
    <row r="40" spans="1:5" x14ac:dyDescent="0.2">
      <c r="A40" s="59"/>
      <c r="B40" s="76" t="s">
        <v>208</v>
      </c>
      <c r="C40" s="58"/>
      <c r="D40" s="58"/>
      <c r="E40" s="54">
        <f t="shared" si="0"/>
        <v>0</v>
      </c>
    </row>
    <row r="41" spans="1:5" x14ac:dyDescent="0.2">
      <c r="A41" s="59"/>
      <c r="B41" s="76" t="s">
        <v>209</v>
      </c>
      <c r="C41" s="58"/>
      <c r="D41" s="58"/>
      <c r="E41" s="54">
        <f t="shared" si="0"/>
        <v>0</v>
      </c>
    </row>
    <row r="42" spans="1:5" s="85" customFormat="1" ht="13.5" x14ac:dyDescent="0.25">
      <c r="A42" s="86" t="s">
        <v>18</v>
      </c>
      <c r="B42" s="87" t="s">
        <v>109</v>
      </c>
      <c r="C42" s="88"/>
      <c r="D42" s="88"/>
      <c r="E42" s="84">
        <f>SUM(E43:E48)</f>
        <v>0</v>
      </c>
    </row>
    <row r="43" spans="1:5" x14ac:dyDescent="0.2">
      <c r="A43" s="59"/>
      <c r="B43" s="76" t="s">
        <v>239</v>
      </c>
      <c r="C43" s="58"/>
      <c r="D43" s="58"/>
      <c r="E43" s="54">
        <f t="shared" si="0"/>
        <v>0</v>
      </c>
    </row>
    <row r="44" spans="1:5" x14ac:dyDescent="0.2">
      <c r="A44" s="59"/>
      <c r="B44" s="76" t="s">
        <v>236</v>
      </c>
      <c r="C44" s="58"/>
      <c r="D44" s="58"/>
      <c r="E44" s="54">
        <f t="shared" si="0"/>
        <v>0</v>
      </c>
    </row>
    <row r="45" spans="1:5" x14ac:dyDescent="0.2">
      <c r="A45" s="59"/>
      <c r="B45" s="76" t="s">
        <v>238</v>
      </c>
      <c r="C45" s="58"/>
      <c r="D45" s="58"/>
      <c r="E45" s="54">
        <f t="shared" si="0"/>
        <v>0</v>
      </c>
    </row>
    <row r="46" spans="1:5" x14ac:dyDescent="0.2">
      <c r="A46" s="59"/>
      <c r="B46" s="76" t="s">
        <v>243</v>
      </c>
      <c r="C46" s="58"/>
      <c r="D46" s="58"/>
      <c r="E46" s="54">
        <f t="shared" si="0"/>
        <v>0</v>
      </c>
    </row>
    <row r="47" spans="1:5" x14ac:dyDescent="0.2">
      <c r="A47" s="59"/>
      <c r="B47" s="76" t="s">
        <v>247</v>
      </c>
      <c r="C47" s="58"/>
      <c r="D47" s="58"/>
      <c r="E47" s="54">
        <f t="shared" si="0"/>
        <v>0</v>
      </c>
    </row>
    <row r="48" spans="1:5" x14ac:dyDescent="0.2">
      <c r="A48" s="59"/>
      <c r="B48" s="76" t="s">
        <v>240</v>
      </c>
      <c r="C48" s="58"/>
      <c r="D48" s="58"/>
      <c r="E48" s="54">
        <f t="shared" si="0"/>
        <v>0</v>
      </c>
    </row>
    <row r="49" spans="1:5" s="85" customFormat="1" ht="13.5" x14ac:dyDescent="0.25">
      <c r="A49" s="86" t="s">
        <v>19</v>
      </c>
      <c r="B49" s="87" t="s">
        <v>241</v>
      </c>
      <c r="C49" s="88"/>
      <c r="D49" s="88"/>
      <c r="E49" s="84">
        <f t="shared" si="0"/>
        <v>0</v>
      </c>
    </row>
    <row r="50" spans="1:5" s="85" customFormat="1" ht="13.5" x14ac:dyDescent="0.25">
      <c r="A50" s="86" t="s">
        <v>20</v>
      </c>
      <c r="B50" s="87" t="s">
        <v>111</v>
      </c>
      <c r="C50" s="88"/>
      <c r="D50" s="88"/>
      <c r="E50" s="84">
        <f t="shared" si="0"/>
        <v>0</v>
      </c>
    </row>
    <row r="51" spans="1:5" x14ac:dyDescent="0.2">
      <c r="A51" s="59"/>
      <c r="B51" s="76" t="s">
        <v>212</v>
      </c>
      <c r="C51" s="58"/>
      <c r="D51" s="58"/>
      <c r="E51" s="54">
        <f>SUM(C51:D51)</f>
        <v>0</v>
      </c>
    </row>
    <row r="52" spans="1:5" x14ac:dyDescent="0.2">
      <c r="A52" s="59"/>
      <c r="B52" s="76" t="s">
        <v>211</v>
      </c>
      <c r="C52" s="58"/>
      <c r="D52" s="58"/>
      <c r="E52" s="54">
        <f>SUM(C52:D52)</f>
        <v>0</v>
      </c>
    </row>
    <row r="53" spans="1:5" x14ac:dyDescent="0.2">
      <c r="A53" s="59"/>
      <c r="B53" s="76" t="s">
        <v>213</v>
      </c>
      <c r="C53" s="58"/>
      <c r="D53" s="58"/>
      <c r="E53" s="54">
        <f>SUM(C53:D53)</f>
        <v>0</v>
      </c>
    </row>
    <row r="54" spans="1:5" s="85" customFormat="1" ht="13.5" x14ac:dyDescent="0.25">
      <c r="A54" s="86" t="s">
        <v>21</v>
      </c>
      <c r="B54" s="87" t="s">
        <v>112</v>
      </c>
      <c r="C54" s="88"/>
      <c r="D54" s="88"/>
      <c r="E54" s="84">
        <f t="shared" si="0"/>
        <v>0</v>
      </c>
    </row>
    <row r="55" spans="1:5" s="85" customFormat="1" ht="13.5" x14ac:dyDescent="0.25">
      <c r="A55" s="86" t="s">
        <v>22</v>
      </c>
      <c r="B55" s="87" t="s">
        <v>113</v>
      </c>
      <c r="C55" s="88"/>
      <c r="D55" s="88"/>
      <c r="E55" s="84">
        <f t="shared" si="0"/>
        <v>0</v>
      </c>
    </row>
    <row r="56" spans="1:5" s="85" customFormat="1" ht="13.5" x14ac:dyDescent="0.25">
      <c r="A56" s="86" t="s">
        <v>23</v>
      </c>
      <c r="B56" s="87" t="s">
        <v>114</v>
      </c>
      <c r="C56" s="88"/>
      <c r="D56" s="88"/>
      <c r="E56" s="84">
        <f t="shared" si="0"/>
        <v>0</v>
      </c>
    </row>
    <row r="57" spans="1:5" s="85" customFormat="1" ht="13.5" x14ac:dyDescent="0.25">
      <c r="A57" s="86" t="s">
        <v>24</v>
      </c>
      <c r="B57" s="87" t="s">
        <v>115</v>
      </c>
      <c r="C57" s="88"/>
      <c r="D57" s="88"/>
      <c r="E57" s="84">
        <f t="shared" si="0"/>
        <v>0</v>
      </c>
    </row>
    <row r="58" spans="1:5" s="85" customFormat="1" ht="13.5" x14ac:dyDescent="0.25">
      <c r="A58" s="86" t="s">
        <v>25</v>
      </c>
      <c r="B58" s="87" t="s">
        <v>116</v>
      </c>
      <c r="C58" s="88"/>
      <c r="D58" s="88"/>
      <c r="E58" s="84">
        <f>SUM(E59:E65)</f>
        <v>0</v>
      </c>
    </row>
    <row r="59" spans="1:5" x14ac:dyDescent="0.2">
      <c r="A59" s="59"/>
      <c r="B59" s="76" t="s">
        <v>214</v>
      </c>
      <c r="C59" s="58"/>
      <c r="D59" s="58"/>
      <c r="E59" s="54">
        <f t="shared" si="0"/>
        <v>0</v>
      </c>
    </row>
    <row r="60" spans="1:5" x14ac:dyDescent="0.2">
      <c r="A60" s="59"/>
      <c r="B60" s="76" t="s">
        <v>215</v>
      </c>
      <c r="C60" s="58"/>
      <c r="D60" s="58"/>
      <c r="E60" s="54">
        <f t="shared" si="0"/>
        <v>0</v>
      </c>
    </row>
    <row r="61" spans="1:5" x14ac:dyDescent="0.2">
      <c r="A61" s="59"/>
      <c r="B61" s="76" t="s">
        <v>216</v>
      </c>
      <c r="C61" s="58"/>
      <c r="D61" s="58"/>
      <c r="E61" s="54">
        <f t="shared" si="0"/>
        <v>0</v>
      </c>
    </row>
    <row r="62" spans="1:5" x14ac:dyDescent="0.2">
      <c r="A62" s="59"/>
      <c r="B62" s="76" t="s">
        <v>217</v>
      </c>
      <c r="C62" s="58"/>
      <c r="D62" s="58"/>
      <c r="E62" s="54">
        <f t="shared" si="0"/>
        <v>0</v>
      </c>
    </row>
    <row r="63" spans="1:5" x14ac:dyDescent="0.2">
      <c r="A63" s="59"/>
      <c r="B63" s="76" t="s">
        <v>246</v>
      </c>
      <c r="C63" s="58"/>
      <c r="D63" s="58"/>
      <c r="E63" s="54">
        <f t="shared" si="0"/>
        <v>0</v>
      </c>
    </row>
    <row r="64" spans="1:5" x14ac:dyDescent="0.2">
      <c r="A64" s="59"/>
      <c r="B64" s="76" t="s">
        <v>242</v>
      </c>
      <c r="C64" s="58"/>
      <c r="D64" s="58"/>
      <c r="E64" s="54"/>
    </row>
    <row r="65" spans="1:5" x14ac:dyDescent="0.2">
      <c r="A65" s="59"/>
      <c r="B65" s="76" t="s">
        <v>116</v>
      </c>
      <c r="C65" s="58"/>
      <c r="D65" s="58"/>
      <c r="E65" s="54">
        <f t="shared" si="0"/>
        <v>0</v>
      </c>
    </row>
    <row r="66" spans="1:5" s="85" customFormat="1" ht="13.5" x14ac:dyDescent="0.25">
      <c r="A66" s="86" t="s">
        <v>26</v>
      </c>
      <c r="B66" s="87" t="s">
        <v>117</v>
      </c>
      <c r="C66" s="88"/>
      <c r="D66" s="88"/>
      <c r="E66" s="84">
        <f t="shared" si="0"/>
        <v>0</v>
      </c>
    </row>
    <row r="67" spans="1:5" s="85" customFormat="1" ht="13.5" x14ac:dyDescent="0.25">
      <c r="A67" s="86" t="s">
        <v>27</v>
      </c>
      <c r="B67" s="87" t="s">
        <v>118</v>
      </c>
      <c r="C67" s="88"/>
      <c r="D67" s="88"/>
      <c r="E67" s="84">
        <f t="shared" si="0"/>
        <v>0</v>
      </c>
    </row>
    <row r="68" spans="1:5" s="85" customFormat="1" ht="13.5" x14ac:dyDescent="0.25">
      <c r="A68" s="86" t="s">
        <v>168</v>
      </c>
      <c r="B68" s="87" t="s">
        <v>169</v>
      </c>
      <c r="C68" s="88"/>
      <c r="D68" s="88"/>
      <c r="E68" s="84">
        <f t="shared" si="0"/>
        <v>0</v>
      </c>
    </row>
    <row r="69" spans="1:5" s="85" customFormat="1" ht="13.5" x14ac:dyDescent="0.25">
      <c r="A69" s="86" t="s">
        <v>28</v>
      </c>
      <c r="B69" s="87" t="s">
        <v>119</v>
      </c>
      <c r="C69" s="88"/>
      <c r="D69" s="88"/>
      <c r="E69" s="84">
        <f t="shared" si="0"/>
        <v>0</v>
      </c>
    </row>
    <row r="70" spans="1:5" s="85" customFormat="1" ht="13.5" x14ac:dyDescent="0.25">
      <c r="A70" s="86" t="s">
        <v>29</v>
      </c>
      <c r="B70" s="87" t="s">
        <v>120</v>
      </c>
      <c r="C70" s="88"/>
      <c r="D70" s="88"/>
      <c r="E70" s="84">
        <f t="shared" si="0"/>
        <v>0</v>
      </c>
    </row>
    <row r="71" spans="1:5" ht="13.5" x14ac:dyDescent="0.2">
      <c r="A71" s="305" t="s">
        <v>30</v>
      </c>
      <c r="B71" s="306"/>
      <c r="C71" s="61"/>
      <c r="D71" s="61"/>
      <c r="E71" s="61">
        <f>SUM(E37)+E38+E42+E49+E50+E54+E55+E56+E57+E58+E66+E67+E68+E69+E70</f>
        <v>0</v>
      </c>
    </row>
    <row r="72" spans="1:5" ht="13.5" x14ac:dyDescent="0.25">
      <c r="A72" s="59" t="s">
        <v>183</v>
      </c>
      <c r="B72" s="76" t="s">
        <v>184</v>
      </c>
      <c r="C72" s="58"/>
      <c r="D72" s="58"/>
      <c r="E72" s="84">
        <f t="shared" si="0"/>
        <v>0</v>
      </c>
    </row>
    <row r="73" spans="1:5" ht="13.5" x14ac:dyDescent="0.25">
      <c r="A73" s="59" t="s">
        <v>43</v>
      </c>
      <c r="B73" s="76" t="s">
        <v>130</v>
      </c>
      <c r="C73" s="58"/>
      <c r="D73" s="58"/>
      <c r="E73" s="84">
        <f t="shared" si="0"/>
        <v>0</v>
      </c>
    </row>
    <row r="74" spans="1:5" s="85" customFormat="1" ht="13.5" x14ac:dyDescent="0.25">
      <c r="A74" s="86" t="s">
        <v>44</v>
      </c>
      <c r="B74" s="87" t="s">
        <v>131</v>
      </c>
      <c r="C74" s="88"/>
      <c r="D74" s="88"/>
      <c r="E74" s="84">
        <f t="shared" si="0"/>
        <v>0</v>
      </c>
    </row>
    <row r="75" spans="1:5" x14ac:dyDescent="0.2">
      <c r="A75" s="59"/>
      <c r="B75" s="76" t="s">
        <v>244</v>
      </c>
      <c r="C75" s="58"/>
      <c r="D75" s="58"/>
      <c r="E75" s="54"/>
    </row>
    <row r="76" spans="1:5" x14ac:dyDescent="0.2">
      <c r="A76" s="59"/>
      <c r="B76" s="76" t="s">
        <v>245</v>
      </c>
      <c r="C76" s="58"/>
      <c r="D76" s="58"/>
      <c r="E76" s="54"/>
    </row>
    <row r="77" spans="1:5" s="85" customFormat="1" ht="13.5" x14ac:dyDescent="0.25">
      <c r="A77" s="86" t="s">
        <v>45</v>
      </c>
      <c r="B77" s="87" t="s">
        <v>132</v>
      </c>
      <c r="C77" s="88"/>
      <c r="D77" s="88"/>
      <c r="E77" s="84">
        <f t="shared" si="0"/>
        <v>0</v>
      </c>
    </row>
    <row r="78" spans="1:5" ht="13.5" x14ac:dyDescent="0.2">
      <c r="A78" s="305" t="s">
        <v>46</v>
      </c>
      <c r="B78" s="306"/>
      <c r="C78" s="61"/>
      <c r="D78" s="61"/>
      <c r="E78" s="61">
        <f>SUM(E74)+E77</f>
        <v>0</v>
      </c>
    </row>
    <row r="79" spans="1:5" ht="14.25" thickBot="1" x14ac:dyDescent="0.25">
      <c r="A79" s="322" t="s">
        <v>56</v>
      </c>
      <c r="B79" s="323"/>
      <c r="C79" s="63"/>
      <c r="D79" s="63"/>
      <c r="E79" s="63">
        <f>SUM(E71,E36,E31)</f>
        <v>0</v>
      </c>
    </row>
    <row r="80" spans="1:5" ht="14.25" thickTop="1" x14ac:dyDescent="0.2">
      <c r="A80" s="120"/>
      <c r="B80" s="120"/>
      <c r="C80" s="121"/>
      <c r="D80" s="121"/>
      <c r="E80" s="121"/>
    </row>
    <row r="81" spans="1:5" ht="13.5" x14ac:dyDescent="0.2">
      <c r="A81" s="120"/>
      <c r="B81" s="120"/>
      <c r="C81" s="121"/>
      <c r="D81" s="121"/>
      <c r="E81" s="121"/>
    </row>
    <row r="82" spans="1:5" ht="13.5" x14ac:dyDescent="0.2">
      <c r="A82" s="120"/>
      <c r="B82" s="120"/>
      <c r="C82" s="121"/>
      <c r="D82" s="121"/>
      <c r="E82" s="121"/>
    </row>
    <row r="83" spans="1:5" ht="13.5" x14ac:dyDescent="0.2">
      <c r="A83" s="120"/>
      <c r="B83" s="120"/>
      <c r="C83" s="121"/>
      <c r="D83" s="121"/>
      <c r="E83" s="121"/>
    </row>
    <row r="84" spans="1:5" x14ac:dyDescent="0.2">
      <c r="A84" s="44" t="s">
        <v>163</v>
      </c>
    </row>
    <row r="85" spans="1:5" x14ac:dyDescent="0.2">
      <c r="A85" s="44" t="s">
        <v>1</v>
      </c>
    </row>
    <row r="87" spans="1:5" ht="15.75" x14ac:dyDescent="0.25">
      <c r="A87" s="318" t="s">
        <v>223</v>
      </c>
      <c r="B87" s="318"/>
      <c r="C87" s="318"/>
      <c r="D87" s="318"/>
      <c r="E87" s="318"/>
    </row>
    <row r="88" spans="1:5" ht="13.5" thickBot="1" x14ac:dyDescent="0.25">
      <c r="A88" s="81"/>
      <c r="B88" s="81"/>
      <c r="C88" s="81"/>
      <c r="D88" s="81"/>
      <c r="E88" s="81"/>
    </row>
    <row r="89" spans="1:5" s="92" customFormat="1" ht="32.25" customHeight="1" thickTop="1" thickBot="1" x14ac:dyDescent="0.3">
      <c r="A89" s="109"/>
      <c r="B89" s="109"/>
      <c r="C89" s="328" t="s">
        <v>234</v>
      </c>
      <c r="D89" s="328"/>
      <c r="E89" s="328"/>
    </row>
    <row r="90" spans="1:5" ht="13.5" thickTop="1" x14ac:dyDescent="0.2">
      <c r="A90" s="311" t="s">
        <v>2</v>
      </c>
      <c r="B90" s="325" t="s">
        <v>3</v>
      </c>
      <c r="C90" s="320" t="s">
        <v>203</v>
      </c>
      <c r="D90" s="320" t="s">
        <v>204</v>
      </c>
      <c r="E90" s="320" t="s">
        <v>182</v>
      </c>
    </row>
    <row r="91" spans="1:5" ht="13.5" thickBot="1" x14ac:dyDescent="0.25">
      <c r="A91" s="312"/>
      <c r="B91" s="326"/>
      <c r="C91" s="321"/>
      <c r="D91" s="321"/>
      <c r="E91" s="321"/>
    </row>
    <row r="92" spans="1:5" ht="14.25" thickTop="1" x14ac:dyDescent="0.25">
      <c r="A92" s="57" t="s">
        <v>81</v>
      </c>
      <c r="B92" s="75" t="s">
        <v>151</v>
      </c>
      <c r="C92" s="54"/>
      <c r="D92" s="54"/>
      <c r="E92" s="84">
        <f t="shared" ref="E92:E108" si="1">SUM(C92:D92)</f>
        <v>0</v>
      </c>
    </row>
    <row r="93" spans="1:5" ht="13.5" x14ac:dyDescent="0.25">
      <c r="A93" s="59" t="s">
        <v>82</v>
      </c>
      <c r="B93" s="76" t="s">
        <v>152</v>
      </c>
      <c r="C93" s="58"/>
      <c r="D93" s="58"/>
      <c r="E93" s="84">
        <f t="shared" si="1"/>
        <v>0</v>
      </c>
    </row>
    <row r="94" spans="1:5" ht="13.5" x14ac:dyDescent="0.25">
      <c r="A94" s="59" t="s">
        <v>83</v>
      </c>
      <c r="B94" s="76" t="s">
        <v>153</v>
      </c>
      <c r="C94" s="58"/>
      <c r="D94" s="58"/>
      <c r="E94" s="84">
        <f t="shared" si="1"/>
        <v>0</v>
      </c>
    </row>
    <row r="95" spans="1:5" ht="13.5" x14ac:dyDescent="0.25">
      <c r="A95" s="59" t="s">
        <v>84</v>
      </c>
      <c r="B95" s="76" t="s">
        <v>154</v>
      </c>
      <c r="C95" s="58"/>
      <c r="D95" s="58"/>
      <c r="E95" s="84">
        <f t="shared" si="1"/>
        <v>0</v>
      </c>
    </row>
    <row r="96" spans="1:5" ht="13.5" x14ac:dyDescent="0.25">
      <c r="A96" s="59" t="s">
        <v>156</v>
      </c>
      <c r="B96" s="76" t="s">
        <v>155</v>
      </c>
      <c r="C96" s="58"/>
      <c r="D96" s="58"/>
      <c r="E96" s="84">
        <f t="shared" si="1"/>
        <v>0</v>
      </c>
    </row>
    <row r="97" spans="1:5" ht="13.5" x14ac:dyDescent="0.25">
      <c r="A97" s="59" t="s">
        <v>85</v>
      </c>
      <c r="B97" s="76" t="s">
        <v>157</v>
      </c>
      <c r="C97" s="58"/>
      <c r="D97" s="58"/>
      <c r="E97" s="84">
        <f t="shared" si="1"/>
        <v>0</v>
      </c>
    </row>
    <row r="98" spans="1:5" ht="13.5" x14ac:dyDescent="0.25">
      <c r="A98" s="59" t="s">
        <v>194</v>
      </c>
      <c r="B98" s="76" t="s">
        <v>195</v>
      </c>
      <c r="C98" s="58"/>
      <c r="D98" s="58"/>
      <c r="E98" s="84">
        <f t="shared" si="1"/>
        <v>0</v>
      </c>
    </row>
    <row r="99" spans="1:5" ht="13.5" x14ac:dyDescent="0.25">
      <c r="A99" s="59" t="s">
        <v>86</v>
      </c>
      <c r="B99" s="76" t="s">
        <v>158</v>
      </c>
      <c r="C99" s="58"/>
      <c r="D99" s="58"/>
      <c r="E99" s="84">
        <f t="shared" si="1"/>
        <v>0</v>
      </c>
    </row>
    <row r="100" spans="1:5" ht="13.5" x14ac:dyDescent="0.2">
      <c r="A100" s="301" t="s">
        <v>87</v>
      </c>
      <c r="B100" s="302"/>
      <c r="C100" s="65"/>
      <c r="D100" s="65"/>
      <c r="E100" s="65">
        <f>SUM(E92:E99)</f>
        <v>0</v>
      </c>
    </row>
    <row r="101" spans="1:5" ht="13.5" x14ac:dyDescent="0.25">
      <c r="A101" s="59" t="s">
        <v>188</v>
      </c>
      <c r="B101" s="76" t="s">
        <v>189</v>
      </c>
      <c r="C101" s="58"/>
      <c r="D101" s="58"/>
      <c r="E101" s="84">
        <f t="shared" si="1"/>
        <v>0</v>
      </c>
    </row>
    <row r="102" spans="1:5" ht="13.5" x14ac:dyDescent="0.2">
      <c r="A102" s="301" t="s">
        <v>193</v>
      </c>
      <c r="B102" s="302"/>
      <c r="C102" s="65"/>
      <c r="D102" s="65"/>
      <c r="E102" s="65">
        <f t="shared" si="1"/>
        <v>0</v>
      </c>
    </row>
    <row r="103" spans="1:5" ht="13.5" x14ac:dyDescent="0.25">
      <c r="A103" s="59" t="s">
        <v>88</v>
      </c>
      <c r="B103" s="76" t="s">
        <v>159</v>
      </c>
      <c r="C103" s="58"/>
      <c r="D103" s="58"/>
      <c r="E103" s="84">
        <f t="shared" si="1"/>
        <v>0</v>
      </c>
    </row>
    <row r="104" spans="1:5" ht="13.5" x14ac:dyDescent="0.2">
      <c r="A104" s="301" t="s">
        <v>89</v>
      </c>
      <c r="B104" s="302"/>
      <c r="C104" s="65"/>
      <c r="D104" s="65"/>
      <c r="E104" s="65">
        <f t="shared" si="1"/>
        <v>0</v>
      </c>
    </row>
    <row r="105" spans="1:5" ht="13.5" x14ac:dyDescent="0.25">
      <c r="A105" s="59" t="s">
        <v>90</v>
      </c>
      <c r="B105" s="76" t="s">
        <v>160</v>
      </c>
      <c r="C105" s="58"/>
      <c r="D105" s="58"/>
      <c r="E105" s="84">
        <f t="shared" si="1"/>
        <v>0</v>
      </c>
    </row>
    <row r="106" spans="1:5" ht="13.5" x14ac:dyDescent="0.2">
      <c r="A106" s="301" t="s">
        <v>91</v>
      </c>
      <c r="B106" s="302"/>
      <c r="C106" s="65"/>
      <c r="D106" s="65"/>
      <c r="E106" s="65">
        <f t="shared" si="1"/>
        <v>0</v>
      </c>
    </row>
    <row r="107" spans="1:5" ht="13.5" x14ac:dyDescent="0.25">
      <c r="A107" s="89" t="s">
        <v>92</v>
      </c>
      <c r="B107" s="90" t="s">
        <v>161</v>
      </c>
      <c r="C107" s="66"/>
      <c r="D107" s="66"/>
      <c r="E107" s="84">
        <f t="shared" si="1"/>
        <v>0</v>
      </c>
    </row>
    <row r="108" spans="1:5" ht="13.5" x14ac:dyDescent="0.25">
      <c r="A108" s="89" t="s">
        <v>93</v>
      </c>
      <c r="B108" s="90" t="s">
        <v>179</v>
      </c>
      <c r="C108" s="58"/>
      <c r="D108" s="58"/>
      <c r="E108" s="84">
        <f t="shared" si="1"/>
        <v>0</v>
      </c>
    </row>
    <row r="109" spans="1:5" ht="13.5" x14ac:dyDescent="0.25">
      <c r="A109" s="59" t="s">
        <v>167</v>
      </c>
      <c r="B109" s="76" t="s">
        <v>173</v>
      </c>
      <c r="C109" s="58"/>
      <c r="D109" s="58"/>
      <c r="E109" s="84">
        <v>29333632</v>
      </c>
    </row>
    <row r="110" spans="1:5" ht="14.25" thickBot="1" x14ac:dyDescent="0.25">
      <c r="A110" s="301" t="s">
        <v>94</v>
      </c>
      <c r="B110" s="302"/>
      <c r="C110" s="91"/>
      <c r="D110" s="91"/>
      <c r="E110" s="91">
        <f>SUM(E107:E109)</f>
        <v>29333632</v>
      </c>
    </row>
    <row r="111" spans="1:5" ht="15" thickTop="1" thickBot="1" x14ac:dyDescent="0.25">
      <c r="A111" s="299" t="s">
        <v>95</v>
      </c>
      <c r="B111" s="319"/>
      <c r="C111" s="68"/>
      <c r="D111" s="68"/>
      <c r="E111" s="68">
        <f>SUM(E110,E106,E104,E102,E100)</f>
        <v>29333632</v>
      </c>
    </row>
    <row r="112" spans="1:5" ht="13.5" thickTop="1" x14ac:dyDescent="0.2"/>
  </sheetData>
  <mergeCells count="25">
    <mergeCell ref="A36:B36"/>
    <mergeCell ref="A71:B71"/>
    <mergeCell ref="A78:B78"/>
    <mergeCell ref="A31:B31"/>
    <mergeCell ref="A4:E4"/>
    <mergeCell ref="C6:E6"/>
    <mergeCell ref="A7:A8"/>
    <mergeCell ref="B7:B8"/>
    <mergeCell ref="C7:C8"/>
    <mergeCell ref="D7:D8"/>
    <mergeCell ref="E7:E8"/>
    <mergeCell ref="A104:B104"/>
    <mergeCell ref="A106:B106"/>
    <mergeCell ref="A110:B110"/>
    <mergeCell ref="A111:B111"/>
    <mergeCell ref="A79:B79"/>
    <mergeCell ref="A87:E87"/>
    <mergeCell ref="C89:E89"/>
    <mergeCell ref="A90:A91"/>
    <mergeCell ref="B90:B91"/>
    <mergeCell ref="C90:C91"/>
    <mergeCell ref="D90:D91"/>
    <mergeCell ref="E90:E91"/>
    <mergeCell ref="A100:B100"/>
    <mergeCell ref="A102:B102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Előirányzat összesen</vt:lpstr>
      <vt:lpstr>Ktgv.rendelet mell.</vt:lpstr>
      <vt:lpstr>Ktgv. rend. mell.</vt:lpstr>
      <vt:lpstr>Óvoda tervezés</vt:lpstr>
      <vt:lpstr>Önkorm. terv.</vt:lpstr>
      <vt:lpstr>KÖH tervezés</vt:lpstr>
      <vt:lpstr>Szoc.Kp.</vt:lpstr>
      <vt:lpstr>KÖH Kömlőd</vt:lpstr>
      <vt:lpstr>KÖH Szákszend</vt:lpstr>
      <vt:lpstr>Önkorm.2018</vt:lpstr>
      <vt:lpstr>KözHiv.2018</vt:lpstr>
      <vt:lpstr>Bölcsöde terv</vt:lpstr>
      <vt:lpstr>Óvoda2018</vt:lpstr>
      <vt:lpstr>Bölcsőde</vt:lpstr>
      <vt:lpstr>Összesen2018</vt:lpstr>
      <vt:lpstr>Létszám</vt:lpstr>
      <vt:lpstr>Ellátottak pbeni jutt.</vt:lpstr>
      <vt:lpstr>Előirányzat felhaszn.</vt:lpstr>
      <vt:lpstr>Likviditási 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csoport</dc:creator>
  <cp:lastModifiedBy>Dobroczki Bernadett</cp:lastModifiedBy>
  <cp:lastPrinted>2020-01-06T13:31:05Z</cp:lastPrinted>
  <dcterms:created xsi:type="dcterms:W3CDTF">2016-02-19T14:12:49Z</dcterms:created>
  <dcterms:modified xsi:type="dcterms:W3CDTF">2020-01-14T14:58:37Z</dcterms:modified>
</cp:coreProperties>
</file>