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04" windowHeight="9324" tabRatio="500" firstSheet="16" activeTab="18"/>
  </bookViews>
  <sheets>
    <sheet name="A melléklet" sheetId="1" r:id="rId1"/>
    <sheet name="A2 melléklet" sheetId="2" r:id="rId2"/>
    <sheet name="1.melléklet" sheetId="3" r:id="rId3"/>
    <sheet name="1_A melléklet" sheetId="4" r:id="rId4"/>
    <sheet name="1_B_MELLÉKLET" sheetId="5" r:id="rId5"/>
    <sheet name="2. melléklet" sheetId="6" r:id="rId6"/>
    <sheet name="3. melléklet" sheetId="7" r:id="rId7"/>
    <sheet name="4_.melléklet" sheetId="8" r:id="rId8"/>
    <sheet name="5.  melléklet" sheetId="9" r:id="rId9"/>
    <sheet name="6.melléket" sheetId="10" r:id="rId10"/>
    <sheet name="7. melléklet" sheetId="11" r:id="rId11"/>
    <sheet name="8. melléklet Önkormányzat" sheetId="12" r:id="rId12"/>
    <sheet name="9.  melléklet Hivatal" sheetId="13" r:id="rId13"/>
    <sheet name="10. melléklet Isaszegi Héts" sheetId="14" r:id="rId14"/>
    <sheet name="11.  melléklet Isaszegi Bóbi" sheetId="15" r:id="rId15"/>
    <sheet name="12. mell. Isaszegi Humánszol" sheetId="16" r:id="rId16"/>
    <sheet name="13.  mellékletMűvelődési ház" sheetId="17" r:id="rId17"/>
    <sheet name="14. melléklet Könyvtár" sheetId="18" r:id="rId18"/>
    <sheet name="15.melléklet IVÜSZ" sheetId="19" r:id="rId19"/>
    <sheet name="16. melléklet" sheetId="20" r:id="rId20"/>
    <sheet name="17. melléklet" sheetId="21" r:id="rId21"/>
  </sheets>
  <externalReferences>
    <externalReference r:id="rId24"/>
  </externalReferences>
  <definedNames>
    <definedName name="Excel_BuiltIn_Print_Area" localSheetId="2">'1.melléklet'!$A$2:$F$81</definedName>
    <definedName name="Excel_BuiltIn_Print_Area" localSheetId="3">'1_A melléklet'!$A$1:$G$60</definedName>
    <definedName name="Excel_BuiltIn_Print_Area" localSheetId="4">'1_B_MELLÉKLET'!$A$1:$G$42</definedName>
    <definedName name="Excel_BuiltIn_Print_Area" localSheetId="19">'16. melléklet'!$A$1:$E$24</definedName>
    <definedName name="Excel_BuiltIn_Print_Area" localSheetId="7">'4_.melléklet'!$A$1:$M$30</definedName>
    <definedName name="Excel_BuiltIn_Print_Area" localSheetId="9">'6.melléket'!$A$2:$J$20</definedName>
    <definedName name="Excel_BuiltIn_Print_Area" localSheetId="0">'A melléklet'!$A$1:$E$46</definedName>
    <definedName name="_xlnm.Print_Area" localSheetId="2">'1.melléklet'!$A$2:$F$81</definedName>
    <definedName name="_xlnm.Print_Area" localSheetId="3">'1_A melléklet'!$A$1:$F$60</definedName>
    <definedName name="_xlnm.Print_Area" localSheetId="4">'1_B_MELLÉKLET'!$A$1:$F$42</definedName>
    <definedName name="_xlnm.Print_Area" localSheetId="19">'16. melléklet'!$A$1:$E$24</definedName>
    <definedName name="_xlnm.Print_Area" localSheetId="7">'4_.melléklet'!$A$1:$I$24</definedName>
    <definedName name="_xlnm.Print_Area" localSheetId="9">'6.melléket'!$A$2:$G$17</definedName>
    <definedName name="_xlnm.Print_Area" localSheetId="0">'A melléklet'!$A$1:$E$46</definedName>
  </definedNames>
  <calcPr fullCalcOnLoad="1"/>
</workbook>
</file>

<file path=xl/sharedStrings.xml><?xml version="1.0" encoding="utf-8"?>
<sst xmlns="http://schemas.openxmlformats.org/spreadsheetml/2006/main" count="1525" uniqueCount="349">
  <si>
    <t>2020. I. rendeletmódosítás  tételeinek kimutatása</t>
  </si>
  <si>
    <t>adatok Eft-ban</t>
  </si>
  <si>
    <t>finanszírozott feladat</t>
  </si>
  <si>
    <t>testületi döntés</t>
  </si>
  <si>
    <t>pénzmaradvány tételei</t>
  </si>
  <si>
    <t>I.rendelet módosítás tételei</t>
  </si>
  <si>
    <t xml:space="preserve"> Általános tartalék</t>
  </si>
  <si>
    <t>Önkormányzat</t>
  </si>
  <si>
    <t>előző évi pénzmaradvány</t>
  </si>
  <si>
    <t>Gépjárműadó bevétel elvonása</t>
  </si>
  <si>
    <t>Talajterhelési díj bevétel növekedés</t>
  </si>
  <si>
    <t>Bérleti díj bevétel csökkenés</t>
  </si>
  <si>
    <t>4/2020.(III.24.) Polgármesteri határozat</t>
  </si>
  <si>
    <t>5/2020.(III.24. Polgármesteri határozat</t>
  </si>
  <si>
    <t>12/2020.(IV.28.) Polgármesteri határozat</t>
  </si>
  <si>
    <t>Üzleti infrastruktúra fejlesztés támogatás</t>
  </si>
  <si>
    <t>Helyi önkormányzat működésének általános támogatása, üdülőhelyi feladatok támogatása csökkentése miatt</t>
  </si>
  <si>
    <t>Könyvtári célú érdekeltségnövelő támogatás</t>
  </si>
  <si>
    <t>Személyi kiadások:</t>
  </si>
  <si>
    <t xml:space="preserve">képviselői tiszteletdíjak </t>
  </si>
  <si>
    <t>Járulék kiadások:</t>
  </si>
  <si>
    <t>képviselői tiszteletdíjak járulék</t>
  </si>
  <si>
    <t>szociális hozzájárulási adó csökkentés</t>
  </si>
  <si>
    <t>Dologi kiadások:</t>
  </si>
  <si>
    <t>TS-Gastro csomagolási szerződés</t>
  </si>
  <si>
    <t>13/2020.(V.08.) Polgármesteri határozat</t>
  </si>
  <si>
    <t>pénzmaradvány miatti dologi kiadás kötelezettség</t>
  </si>
  <si>
    <t>veszélyhelyzet miatti kiadások</t>
  </si>
  <si>
    <t>Egyéb működési célú kiadások</t>
  </si>
  <si>
    <t>normatíva visszafizetési kötelezettség</t>
  </si>
  <si>
    <t>Finanszírozási kiadások</t>
  </si>
  <si>
    <t>irányító szervi támogatás pénzmaradvány miatt</t>
  </si>
  <si>
    <t>irányító szervi támogatás rendeletmódosítás miatt</t>
  </si>
  <si>
    <t>felhalmozási tartalékról átvezetés működési tartalékra</t>
  </si>
  <si>
    <t>Módosított működési tartalék összesen</t>
  </si>
  <si>
    <t>Felhalmozási tartalék</t>
  </si>
  <si>
    <t>Módosított felhalmozási tartalék összesen</t>
  </si>
  <si>
    <t>Tartalékok összesen</t>
  </si>
  <si>
    <t>adatok e Ft-ban</t>
  </si>
  <si>
    <t xml:space="preserve">Polgármesteri Hivatal </t>
  </si>
  <si>
    <t>intézményfinanszírozás</t>
  </si>
  <si>
    <t>Művelődési ház</t>
  </si>
  <si>
    <t>Szent Korona installáció biztosítására támogatás</t>
  </si>
  <si>
    <t>Szent Korona installáció biztosítására dologi előirányzat biztosítása</t>
  </si>
  <si>
    <t>Bóbita Óvoda</t>
  </si>
  <si>
    <t>Hétszínvirág óvoda</t>
  </si>
  <si>
    <t>Isaszegi Humánszolgáltató Központ</t>
  </si>
  <si>
    <t>Isaszegi Városüzemeltető Szervezet</t>
  </si>
  <si>
    <t>Jókai Mór Városi Könyvtár</t>
  </si>
  <si>
    <t>Könyvtári érdekeltségnövelő támogatás dologi előirányzata</t>
  </si>
  <si>
    <t>Aprókfalva Bölcsőde</t>
  </si>
  <si>
    <t xml:space="preserve"> </t>
  </si>
  <si>
    <t>Isaszeg Város  Önkormányzat 2020. évi bevételei és kiadásai</t>
  </si>
  <si>
    <t>adatok eFt-ban</t>
  </si>
  <si>
    <t>sorszám</t>
  </si>
  <si>
    <t>megnevezés</t>
  </si>
  <si>
    <t xml:space="preserve">2020. </t>
  </si>
  <si>
    <t>BEVÉTELEK</t>
  </si>
  <si>
    <t>eredeti előirányzat</t>
  </si>
  <si>
    <t>pénzmaradvány miatti rendeletmódosítás</t>
  </si>
  <si>
    <t>rendeletmódosítás miatti tételek</t>
  </si>
  <si>
    <t>módosított előirányzat</t>
  </si>
  <si>
    <t>I.</t>
  </si>
  <si>
    <t>Önkormányzat működési támogatásai</t>
  </si>
  <si>
    <t>Helyi önkormányzat működésének általános támogatása</t>
  </si>
  <si>
    <t>Települési önkormányzat egyes köznevelési feladatainak támogatása</t>
  </si>
  <si>
    <t>Települési önkormányzat szociális és gyermekjóléti feladatainak támogatása</t>
  </si>
  <si>
    <t>Települési önkormányzat kulturális feladatainak támogatása</t>
  </si>
  <si>
    <t>Működési célú központosított támogatások</t>
  </si>
  <si>
    <t>Helyi önkormányzat kiegészítő támogatásai</t>
  </si>
  <si>
    <t>II.</t>
  </si>
  <si>
    <t>Működési célú támogatások államháztartáson belülről</t>
  </si>
  <si>
    <t>Egyéb működési célú támogatások államháztartáson belülről (mezőőr)</t>
  </si>
  <si>
    <t>Egyéb működési célú támogatások államháztartáson belülről</t>
  </si>
  <si>
    <t>Egyéb működési célú támogatások államháztartáson belülről (OEP)</t>
  </si>
  <si>
    <t>Egyéb működési célú támogatások államháztartáson belülről (közcélú támogatás)</t>
  </si>
  <si>
    <t>III.</t>
  </si>
  <si>
    <t>Felhalmozási célú támogatások államháztartáson belülről</t>
  </si>
  <si>
    <t xml:space="preserve">Felhalmozási célú önkormányzati támogatások </t>
  </si>
  <si>
    <t>IV.</t>
  </si>
  <si>
    <t>Közhatalmi bevételek</t>
  </si>
  <si>
    <t>Építményadó, telekadó, kommunális adó, iparűzési adó,idegenforgalmi adó</t>
  </si>
  <si>
    <t>Gépjárműadók</t>
  </si>
  <si>
    <t>Talajterhelési díj</t>
  </si>
  <si>
    <t>Egyéb közhatalmi bevételek/ Igazgatási szolgáltatási díj, Ebrendészeti hozzájárulás, Környezetvédelmi bírság, Építésügyi bírság, Szabálysértési közigazgatási bírság helyi önkormányzatot megillető része</t>
  </si>
  <si>
    <t>V.</t>
  </si>
  <si>
    <t>Működési bevételek</t>
  </si>
  <si>
    <t>Áru és készletértékesítés, szolgáltatás, kiszámlázott áfa, tulajdonosi bevételek, ellátási díjak, kiszámlázott általános forgalmi adó</t>
  </si>
  <si>
    <t>Általános forgalmi adó visszatérítése</t>
  </si>
  <si>
    <t>Fordított áfa bevétel</t>
  </si>
  <si>
    <t>Kamatbevétel</t>
  </si>
  <si>
    <t>Egyéb működési bevételek</t>
  </si>
  <si>
    <t>VI.</t>
  </si>
  <si>
    <t>Felhalmozási bevételek</t>
  </si>
  <si>
    <t>Ingatlanok értékesítése</t>
  </si>
  <si>
    <t>VII.</t>
  </si>
  <si>
    <t>Működési célú átvett pénzeszközök</t>
  </si>
  <si>
    <t>Egyéb működési célú átvett pénzeszközök</t>
  </si>
  <si>
    <t>VIII.</t>
  </si>
  <si>
    <t>Felhalmozási célú átvett pénzeszközök</t>
  </si>
  <si>
    <t>Felhalmozási célú visszatérítendő támogatások, kölcsönök visszatérülése államháztartáson kívülről (kmk,úthozzájárulás)</t>
  </si>
  <si>
    <t xml:space="preserve">Egyéb felhalmozási célú átvett pénzeszköz </t>
  </si>
  <si>
    <t>Költségvetési bevételek mindösszesen (I.-VIII.)</t>
  </si>
  <si>
    <t>IX.</t>
  </si>
  <si>
    <t>00. havi állami támogatás , értékpapír eladás</t>
  </si>
  <si>
    <t>X.</t>
  </si>
  <si>
    <t>Előző év költségvetési maradványának működési célú igénybevétele</t>
  </si>
  <si>
    <t>XI.</t>
  </si>
  <si>
    <t>Előző év költségvetési maradványának felhalmozási célú igénybevétele</t>
  </si>
  <si>
    <t>Finanszírozási bevételek (IX.-XI.)</t>
  </si>
  <si>
    <t>Konszolidált bevétel</t>
  </si>
  <si>
    <t>Irányító szervi támogatások folyósítása (intézmény finanszírozás)</t>
  </si>
  <si>
    <t>BEVÉTELEK ÖSSZESEN</t>
  </si>
  <si>
    <t>KIADÁSOK</t>
  </si>
  <si>
    <t xml:space="preserve"> Működési költségvetés kiadásai </t>
  </si>
  <si>
    <t>Személyi  juttatások</t>
  </si>
  <si>
    <t>Munkaadókat terhelő járulékok és szociális hozzájárulási adó</t>
  </si>
  <si>
    <t>Dologi  kiadások</t>
  </si>
  <si>
    <t xml:space="preserve"> ebből: EU-s forrásból finanszírozott támogatással megvalósuló programok, projektek kiadásai </t>
  </si>
  <si>
    <t>ebből: kamatkiadás</t>
  </si>
  <si>
    <t>Ellátottak pénzbeli juttatásai</t>
  </si>
  <si>
    <t>ebből: tartalék</t>
  </si>
  <si>
    <t>ebből: egyéb működési célú támogatások államháztartáson belülre</t>
  </si>
  <si>
    <t>ebből: egyéb működési célú támogatások államháztartáson kívülre</t>
  </si>
  <si>
    <t xml:space="preserve">Felhalmozási költségvetés kiadásai </t>
  </si>
  <si>
    <t>Beruházási kiadások</t>
  </si>
  <si>
    <t>Ebből:EU-s forrásból finanszírozott, támogatással megvalósuló programok, projektek kiadásai</t>
  </si>
  <si>
    <t>Ebből:EU-s forrásból finanszírozott támogatással megvalósuló  projektek önkormányzati hozzájárulásának kiadásai</t>
  </si>
  <si>
    <t>Felújítások</t>
  </si>
  <si>
    <t xml:space="preserve">Egyéb felhalmozási célú kiadások </t>
  </si>
  <si>
    <t xml:space="preserve"> ebből: Felhalmozási célú pénzeszköz átadás államháztartáson belülre</t>
  </si>
  <si>
    <t>ebből: egyéb felhalmozási célú támogatások államháztartáson kívülre</t>
  </si>
  <si>
    <t xml:space="preserve">KÖLTSÉGVETÉSI KIADÁSOK ÖSSZESEN </t>
  </si>
  <si>
    <t>00. Havi állami előleg, lízingdíj</t>
  </si>
  <si>
    <t>KIADÁSOK ÖSSZESEN: (I.+II.+III.)</t>
  </si>
  <si>
    <t>Konszolidált kiadás</t>
  </si>
  <si>
    <t>Éves engedélyezett létszám előirányzat (fő)</t>
  </si>
  <si>
    <t>Közfoglalkoztatottak létszáma (fő)</t>
  </si>
  <si>
    <t xml:space="preserve">Működési célú központosított támogatások </t>
  </si>
  <si>
    <t>Költségvetési bevételek mindösszesen (I.-V)</t>
  </si>
  <si>
    <t>Finanszírozási bevételek (VI.-VII.)</t>
  </si>
  <si>
    <t xml:space="preserve">00. havi állami támogatás </t>
  </si>
  <si>
    <t>KIADÁSOK ÖSSZESEN: (I.+II.)</t>
  </si>
  <si>
    <t>Működési többlet/hiány</t>
  </si>
  <si>
    <t>Kommunális adó bevétel</t>
  </si>
  <si>
    <t>Felhalmozási célú visszatérítendő támogatások, kölcsönök visszatérülése államháztartáson kívülről (kmk)</t>
  </si>
  <si>
    <t>Költségvetési bevételek mindösszesen (I.-III.)</t>
  </si>
  <si>
    <t>Finanszírozási bevételek (IV.-V.)</t>
  </si>
  <si>
    <t>Egyéb felhalmozási célú kiadások</t>
  </si>
  <si>
    <t>Lízingdíj</t>
  </si>
  <si>
    <t>Felhalmozási többlet/hiány</t>
  </si>
  <si>
    <t>2020. évi  működési és fejlesztési célú bevételek és kiadások  bemutatása .</t>
  </si>
  <si>
    <t>MÉRLEG</t>
  </si>
  <si>
    <t>I. működési bevételek és kiadások</t>
  </si>
  <si>
    <t>Bevételek megnevezése</t>
  </si>
  <si>
    <t>összeg</t>
  </si>
  <si>
    <t>Kiadások megnevezése</t>
  </si>
  <si>
    <t xml:space="preserve">Egyéb működési célú támogatások államháztartáson belülről </t>
  </si>
  <si>
    <t>II. Felhalmozási célú bevételek és kiadások</t>
  </si>
  <si>
    <t>Egyéb tárgyi eszköz értékesítés</t>
  </si>
  <si>
    <t>lízingdíj</t>
  </si>
  <si>
    <t>Isaszeg Város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</si>
  <si>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</si>
  <si>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</si>
  <si>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</si>
  <si>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</si>
  <si>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 xml:space="preserve">
Összesen (B+C+D)</t>
  </si>
  <si>
    <t>2020.</t>
  </si>
  <si>
    <t>2021.</t>
  </si>
  <si>
    <t>a futamidő végéig</t>
  </si>
  <si>
    <t>A</t>
  </si>
  <si>
    <t>B</t>
  </si>
  <si>
    <t>C</t>
  </si>
  <si>
    <t>D</t>
  </si>
  <si>
    <t>E</t>
  </si>
  <si>
    <t>1.</t>
  </si>
  <si>
    <t>gépjármű lízing díja</t>
  </si>
  <si>
    <t>2.</t>
  </si>
  <si>
    <t>3.</t>
  </si>
  <si>
    <t>4.</t>
  </si>
  <si>
    <t>5.</t>
  </si>
  <si>
    <t>6.</t>
  </si>
  <si>
    <t>ÖSSZES KÖTELEZETTSÉG</t>
  </si>
  <si>
    <t>Isaszeg Város Önkormányzatának 2020. évi fejlesztési kiadási terve</t>
  </si>
  <si>
    <t>feladat megnevezése</t>
  </si>
  <si>
    <t>2020. évi terv</t>
  </si>
  <si>
    <t>Kiadás fedezeteként pályázati bevétel 2020. évi terv</t>
  </si>
  <si>
    <t>Kiadás fedezeteként pénzmaradvány 2020. évi terv</t>
  </si>
  <si>
    <t>Kiadás fedezeteként  2020. évben befolyó  bevételből terv</t>
  </si>
  <si>
    <t xml:space="preserve">Felújítások  </t>
  </si>
  <si>
    <t>Polgármesteri Hivatal felújítása</t>
  </si>
  <si>
    <t>Felújítások mindösszesen</t>
  </si>
  <si>
    <t>II-</t>
  </si>
  <si>
    <t xml:space="preserve">Beruházások  </t>
  </si>
  <si>
    <t>Iparterületek infrastrukturális fejlesztése, VEKOP</t>
  </si>
  <si>
    <t>PM Piac_2018.</t>
  </si>
  <si>
    <t>Damjanich köz vízvezeték,Szentgyörgypuszta ivóvíz rendszer felújítása,  kompenzációs megállapodás alapján</t>
  </si>
  <si>
    <t>DAKÖV  bérleti díj terhére kompenzáció</t>
  </si>
  <si>
    <t>PM_EGÉSZSÉGÜGYI ALAPELLÁTÁS PÁLYÁZAT, Hunyadi utcai rendelőintézet,</t>
  </si>
  <si>
    <t>Hunyadi utcai rendelőintézetben fogászati rendelő kialakítása</t>
  </si>
  <si>
    <t>Út, járdaépítés</t>
  </si>
  <si>
    <t>Beruházások mindösszesen</t>
  </si>
  <si>
    <t>Felhalmozási célra átadott pénzeszközök</t>
  </si>
  <si>
    <t xml:space="preserve">FELHALMOZÁSI KIADÁSOK MINDÖSSZESEN </t>
  </si>
  <si>
    <t xml:space="preserve">FELHALMOZÁSI CÉLÚ KIADÁSOK MINDÖSSZESEN </t>
  </si>
  <si>
    <t>Isaszeg Önkormányzat saját bevételeinek részletezése az adósságot keletkeztető ügyletből származó tárgyévi fizetési kötelezettség megállapításához</t>
  </si>
  <si>
    <t>Bevételi jogcímek</t>
  </si>
  <si>
    <t>2020. évi előirányzat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</si>
  <si>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</si>
  <si>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</si>
  <si>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</si>
  <si>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</si>
  <si>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</si>
  <si>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</si>
  <si>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</si>
  <si>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</si>
  <si>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 xml:space="preserve">   </t>
  </si>
  <si>
    <t>Isaszeg Város Önkormányzat 2020. évi tartaléka</t>
  </si>
  <si>
    <t>ezer Ft-ban</t>
  </si>
  <si>
    <t>feladat</t>
  </si>
  <si>
    <t>az átcsoportosítás jogát gyakorolja</t>
  </si>
  <si>
    <t>Működési tartalék</t>
  </si>
  <si>
    <t>Képviselő-testület</t>
  </si>
  <si>
    <t>általános tartalék</t>
  </si>
  <si>
    <t>Összesen (1-2)</t>
  </si>
  <si>
    <t>Isaszeg Város Önkormányzatának 2020. évben Európai Uniós támogatással megvalósuló beruházásának bevételei, kiadásai</t>
  </si>
  <si>
    <t xml:space="preserve">A projekt neve: </t>
  </si>
  <si>
    <t xml:space="preserve">A projekt kódszáma:  </t>
  </si>
  <si>
    <t xml:space="preserve">A megvalósítás helye: </t>
  </si>
  <si>
    <t xml:space="preserve">A projekt megvalósításának kezdete: </t>
  </si>
  <si>
    <t xml:space="preserve">A projekt megvalósításának befejezése: </t>
  </si>
  <si>
    <t>A projekt bevételei és kiadásai</t>
  </si>
  <si>
    <t>Bevétel</t>
  </si>
  <si>
    <t>összesen</t>
  </si>
  <si>
    <t>támogatás</t>
  </si>
  <si>
    <t>Kiadás</t>
  </si>
  <si>
    <t>01</t>
  </si>
  <si>
    <t>Isaszeg Város Önkormányzat</t>
  </si>
  <si>
    <t>--------</t>
  </si>
  <si>
    <t>Előirányzat-csoport, kiemelt előirányzat megnevezése</t>
  </si>
  <si>
    <t>Előirányzat</t>
  </si>
  <si>
    <t>Bevételek</t>
  </si>
  <si>
    <t>Felhalmozási célú önkormányzati támogatások</t>
  </si>
  <si>
    <t>Egyéb működési célra átvett pénzeszközök</t>
  </si>
  <si>
    <t>Felhalmozási célú visszatérítendő támogatások, kölcsönök visszatérülése államháztartáson kívülről (kmk, LTP, csatorna hozzájárulás, úthozzájárulás)</t>
  </si>
  <si>
    <t>Egyéb felhalmozási célú átvett pénzeszköz (beruházások pályázati támogatásai)</t>
  </si>
  <si>
    <t>00.havi állami, értékpapír eladás</t>
  </si>
  <si>
    <t>Kiadások</t>
  </si>
  <si>
    <t xml:space="preserve"> Ebből:EU-s forrásból finanszírozott támogatással megvalósuló programok, projektek kiadásai</t>
  </si>
  <si>
    <t>Ebből:EU-s forrásból finansz. támogatással megv. pr., projektek önk. hozzájárulásának kiadásai</t>
  </si>
  <si>
    <t>konszolidált kiadás</t>
  </si>
  <si>
    <t>cafeteria</t>
  </si>
  <si>
    <t>létszám</t>
  </si>
  <si>
    <t xml:space="preserve">mezőőri szolgálat </t>
  </si>
  <si>
    <t>járulék ( a 98.113 Ft/fő/év  után 32,5 %)</t>
  </si>
  <si>
    <t>2</t>
  </si>
  <si>
    <t>polgármester, alpolgármester, 2 fő részére</t>
  </si>
  <si>
    <t>járulék ( a 175.019 Ft/fő/év  után 32,5 %)</t>
  </si>
  <si>
    <t>Védőnői szolgálat 4 fő részére</t>
  </si>
  <si>
    <t>3</t>
  </si>
  <si>
    <t>Fogorvosi szolgálat 3 fő részére</t>
  </si>
  <si>
    <t>járulék ( a 72.000 Ft/fő/év  után 32,5 %)</t>
  </si>
  <si>
    <t>Összesen</t>
  </si>
  <si>
    <t>Önkormányzat összes személyi jellegű kifizetéséből a cafeteria személyi előirányzata</t>
  </si>
  <si>
    <t>Önkormányzat összes személyi jellegű kifizetéséből a cafeteria járulék előirányzata</t>
  </si>
  <si>
    <t xml:space="preserve">Isaszegi Polgármesteri Hivatal </t>
  </si>
  <si>
    <t>02</t>
  </si>
  <si>
    <t>Igazgatási feladatok</t>
  </si>
  <si>
    <t>Felhalmozási célú önkormányzati támogatások (vis maior)</t>
  </si>
  <si>
    <t>Felhalmozási célú visszatérítendő támogatások, kölcsönök visszatérülése államháztartáson kívülről (kmk, munkáltatói)</t>
  </si>
  <si>
    <t>Egyéb felhalmozási célú átvett pénzeszköz (LTP)</t>
  </si>
  <si>
    <t>Irányító szervi támogatás</t>
  </si>
  <si>
    <t xml:space="preserve"> ebből: EU-s forrásból finanszírozott támogatással megvalósuló programok, projektek kiadásai ( ÁROP)</t>
  </si>
  <si>
    <t>Hitel-,kölcsöntörlesztés államháztartáson kívülre</t>
  </si>
  <si>
    <t>Köztisztviselő (175.019 Ft/fő/év)</t>
  </si>
  <si>
    <t>Járulék (  32,5%)</t>
  </si>
  <si>
    <t>Költségvetési szerv I.</t>
  </si>
  <si>
    <t>03</t>
  </si>
  <si>
    <t>Isaszegi Hétszínvirág Óvoda</t>
  </si>
  <si>
    <t>04</t>
  </si>
  <si>
    <t>Isaszegi Bóbita Óvoda</t>
  </si>
  <si>
    <t>közalkalmazottak részére (10000Ft/hó 12 hóra)</t>
  </si>
  <si>
    <t>járulék</t>
  </si>
  <si>
    <t>05</t>
  </si>
  <si>
    <t>közalkalmazottak részére (6000Ft/hó  12 hóra)</t>
  </si>
  <si>
    <t>06</t>
  </si>
  <si>
    <t>Dózsa György Művelődési Otthon és Isaszegi Múzeumi Kiállítóhely</t>
  </si>
  <si>
    <t>közalkalmazottak részére (6000Ft/hó 12 hóra)</t>
  </si>
  <si>
    <t>Járulék 32,5</t>
  </si>
  <si>
    <t>07</t>
  </si>
  <si>
    <t>Járulék 32,5%</t>
  </si>
  <si>
    <t>08</t>
  </si>
  <si>
    <t>2 fő részére 150943Ft/fő/év</t>
  </si>
  <si>
    <t>13 fő közalkalmazott részére 98113 Ft/fő/év</t>
  </si>
  <si>
    <t>8,75 fő közalkalmazott részére 72000 Ft/fő/év</t>
  </si>
  <si>
    <t>IVÜSZ összes személyi jellegű kifizetéséből a cafeteria személyi előirányzata</t>
  </si>
  <si>
    <t>IVÜSZ összes személyi jellegű kifizetéséből a cafeteria járulék előirányzata</t>
  </si>
  <si>
    <t>Támogatások részletezése 2020. év</t>
  </si>
  <si>
    <t xml:space="preserve">       </t>
  </si>
  <si>
    <t>Megnevezés</t>
  </si>
  <si>
    <t>módosított</t>
  </si>
  <si>
    <t>Nyugdíjas klubok</t>
  </si>
  <si>
    <t>Isaszegi Sportegyesület</t>
  </si>
  <si>
    <t>Turisztikai célok támogatása</t>
  </si>
  <si>
    <t>Ceglédi Mozgássérültek Egyesülete</t>
  </si>
  <si>
    <t>Szociális és Egészségügyi Bizottság</t>
  </si>
  <si>
    <t>Nyári táborozás</t>
  </si>
  <si>
    <t>Történelmi Lovasegyesület</t>
  </si>
  <si>
    <t>Civil szervezetek támogatása</t>
  </si>
  <si>
    <t>Humán Bizottság</t>
  </si>
  <si>
    <t>Pénzügyi, Jogi, Városfejlesztési Bizottság</t>
  </si>
  <si>
    <t>Polgárőrség</t>
  </si>
  <si>
    <t>Rendőrség támogatása</t>
  </si>
  <si>
    <t>Polgármesteri keret</t>
  </si>
  <si>
    <t>Gödöllő-Vác Térségi Vízgazdálkodási Társulat</t>
  </si>
  <si>
    <t>Nyugdíjas Vasutasok Szervezete</t>
  </si>
  <si>
    <t>Nemzeti-kultúrális-sport-és társadalmi kapcsolatok támogatása</t>
  </si>
  <si>
    <t>Isaszegi Önkéntes Tűzoltó Egyesület</t>
  </si>
  <si>
    <t>Adatszolgáltatás az elismert tartozás állományról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</si>
  <si>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</si>
  <si>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</si>
  <si>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</si>
  <si>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</si>
  <si>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</si>
  <si>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</si>
  <si>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</si>
  <si>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</si>
  <si>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</si>
  <si>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Átütemezett</t>
  </si>
  <si>
    <t>Összesen: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</si>
  <si>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</si>
  <si>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</si>
  <si>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</si>
  <si>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</si>
  <si>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</si>
  <si>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</si>
  <si>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7.</t>
  </si>
  <si>
    <t>......................, 2020. .......................... hó ..... nap</t>
  </si>
  <si>
    <t>költségvetési szerv vezetője</t>
  </si>
  <si>
    <t>8. melléklet a …./2020.(VI.25.) önkormányzati rendelethez</t>
  </si>
  <si>
    <t>9. melléklet a …./2020.(VI.25.) önkormányzati rendelethez</t>
  </si>
  <si>
    <t>10. melléklet a …./2020.(VI.25.) önkormányzati rendelethez</t>
  </si>
  <si>
    <t>11. melléklet a  …./2020.(VI.25.) önkormányzati rendelethez</t>
  </si>
  <si>
    <t>12. melléklet a …./2020.(VI.25.) önkormányzati rendelethez</t>
  </si>
  <si>
    <t>13. melléklet a  …./2020.(VI.25.) önkormányzati rendelethez</t>
  </si>
  <si>
    <t>14. melléklet a  …./2020.(VI.25.) önkormányzati rendelethez</t>
  </si>
  <si>
    <t>15. melléklet a …./2020.(VI.25.) önkormányzati rendelethez</t>
  </si>
  <si>
    <t>47/2020.(III.13.) Kt. Határozat</t>
  </si>
  <si>
    <t>14/2020.(IV.07.) polgármesteri rendelet</t>
  </si>
</sst>
</file>

<file path=xl/styles.xml><?xml version="1.0" encoding="utf-8"?>
<styleSheet xmlns="http://schemas.openxmlformats.org/spreadsheetml/2006/main">
  <numFmts count="2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_-* #,##0.00\ _F_t_-;\-* #,##0.00\ _F_t_-;_-* \-??\ _F_t_-;_-@_-"/>
    <numFmt numFmtId="167" formatCode="\ #,##0.00&quot;       &quot;;\-#,##0.00&quot;       &quot;;&quot; -&quot;#&quot;       &quot;;@\ "/>
    <numFmt numFmtId="168" formatCode="\ #,##0&quot;     &quot;;\-#,##0&quot;     &quot;;&quot; -&quot;#&quot;     &quot;;@\ "/>
    <numFmt numFmtId="169" formatCode="#,###"/>
    <numFmt numFmtId="170" formatCode="#,###.00"/>
    <numFmt numFmtId="171" formatCode="yyyy\-mm\-dd"/>
    <numFmt numFmtId="172" formatCode="0\."/>
    <numFmt numFmtId="173" formatCode="_-* #,##0\ _F_t_-;\-* #,##0\ _F_t_-;_-* \-??\ _F_t_-;_-@_-"/>
    <numFmt numFmtId="174" formatCode="mmm\ d/"/>
    <numFmt numFmtId="175" formatCode="#,##0.00&quot;       &quot;;\-#,##0.00&quot;       &quot;;&quot; -&quot;#&quot;       &quot;;@\ "/>
    <numFmt numFmtId="176" formatCode="#,##0&quot;     &quot;;\-#,##0&quot;     &quot;;&quot; -&quot;#&quot;     &quot;;@\ "/>
    <numFmt numFmtId="177" formatCode="\ #,##0&quot;       &quot;;\-#,##0&quot;       &quot;;&quot; -&quot;#&quot;       &quot;;@\ "/>
    <numFmt numFmtId="178" formatCode="#,##0&quot;       &quot;;\-#,##0&quot;       &quot;;&quot; -&quot;#&quot;       &quot;;@\ "/>
  </numFmts>
  <fonts count="43">
    <font>
      <sz val="10"/>
      <name val="Arial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8" fillId="2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7" borderId="5" applyNumberFormat="0" applyAlignment="0" applyProtection="0"/>
    <xf numFmtId="175" fontId="0" fillId="0" borderId="0" applyBorder="0" applyProtection="0">
      <alignment/>
    </xf>
    <xf numFmtId="167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8" borderId="7" applyNumberFormat="0" applyFont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35" borderId="0" applyNumberFormat="0" applyBorder="0" applyAlignment="0" applyProtection="0"/>
    <xf numFmtId="0" fontId="37" fillId="36" borderId="8" applyNumberFormat="0" applyAlignment="0" applyProtection="0"/>
    <xf numFmtId="0" fontId="38" fillId="0" borderId="0" applyNumberFormat="0" applyFill="0" applyBorder="0" applyAlignment="0" applyProtection="0"/>
    <xf numFmtId="0" fontId="2" fillId="0" borderId="0">
      <alignment/>
      <protection/>
    </xf>
    <xf numFmtId="0" fontId="39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0" fillId="37" borderId="0" applyNumberFormat="0" applyBorder="0" applyAlignment="0" applyProtection="0"/>
    <xf numFmtId="0" fontId="41" fillId="38" borderId="0" applyNumberFormat="0" applyBorder="0" applyAlignment="0" applyProtection="0"/>
    <xf numFmtId="0" fontId="42" fillId="36" borderId="1" applyNumberFormat="0" applyAlignment="0" applyProtection="0"/>
    <xf numFmtId="9" fontId="10" fillId="0" borderId="0" applyBorder="0" applyProtection="0">
      <alignment/>
    </xf>
  </cellStyleXfs>
  <cellXfs count="35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justify" vertical="center" wrapText="1"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3" fontId="5" fillId="39" borderId="10" xfId="0" applyNumberFormat="1" applyFont="1" applyFill="1" applyBorder="1" applyAlignment="1">
      <alignment horizontal="justify" vertical="center" wrapText="1"/>
    </xf>
    <xf numFmtId="0" fontId="6" fillId="39" borderId="10" xfId="0" applyFont="1" applyFill="1" applyBorder="1" applyAlignment="1">
      <alignment wrapText="1"/>
    </xf>
    <xf numFmtId="168" fontId="4" fillId="39" borderId="10" xfId="47" applyNumberFormat="1" applyFont="1" applyFill="1" applyBorder="1" applyAlignment="1" applyProtection="1">
      <alignment horizontal="center"/>
      <protection/>
    </xf>
    <xf numFmtId="168" fontId="7" fillId="39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 wrapText="1"/>
    </xf>
    <xf numFmtId="1" fontId="4" fillId="0" borderId="10" xfId="47" applyNumberFormat="1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horizontal="center"/>
    </xf>
    <xf numFmtId="3" fontId="4" fillId="0" borderId="11" xfId="0" applyNumberFormat="1" applyFont="1" applyFill="1" applyBorder="1" applyAlignment="1">
      <alignment horizontal="justify" vertical="center" wrapText="1"/>
    </xf>
    <xf numFmtId="0" fontId="6" fillId="0" borderId="11" xfId="0" applyFont="1" applyBorder="1" applyAlignment="1">
      <alignment wrapText="1"/>
    </xf>
    <xf numFmtId="168" fontId="4" fillId="0" borderId="11" xfId="47" applyNumberFormat="1" applyFont="1" applyFill="1" applyBorder="1" applyAlignment="1" applyProtection="1">
      <alignment horizontal="center"/>
      <protection/>
    </xf>
    <xf numFmtId="168" fontId="3" fillId="0" borderId="10" xfId="0" applyNumberFormat="1" applyFont="1" applyBorder="1" applyAlignment="1">
      <alignment horizontal="center"/>
    </xf>
    <xf numFmtId="168" fontId="3" fillId="0" borderId="0" xfId="0" applyNumberFormat="1" applyFont="1" applyAlignment="1">
      <alignment/>
    </xf>
    <xf numFmtId="3" fontId="8" fillId="40" borderId="12" xfId="0" applyNumberFormat="1" applyFont="1" applyFill="1" applyBorder="1" applyAlignment="1">
      <alignment horizontal="justify" vertical="center" wrapText="1"/>
    </xf>
    <xf numFmtId="0" fontId="6" fillId="0" borderId="12" xfId="0" applyFont="1" applyBorder="1" applyAlignment="1">
      <alignment wrapText="1"/>
    </xf>
    <xf numFmtId="168" fontId="4" fillId="41" borderId="12" xfId="47" applyNumberFormat="1" applyFont="1" applyFill="1" applyBorder="1" applyAlignment="1" applyProtection="1">
      <alignment horizontal="center"/>
      <protection/>
    </xf>
    <xf numFmtId="0" fontId="3" fillId="0" borderId="10" xfId="63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>
      <alignment wrapText="1"/>
    </xf>
    <xf numFmtId="168" fontId="8" fillId="0" borderId="10" xfId="47" applyNumberFormat="1" applyFont="1" applyFill="1" applyBorder="1" applyAlignment="1" applyProtection="1">
      <alignment horizontal="center"/>
      <protection/>
    </xf>
    <xf numFmtId="168" fontId="8" fillId="0" borderId="10" xfId="47" applyNumberFormat="1" applyFont="1" applyFill="1" applyBorder="1" applyAlignment="1" applyProtection="1">
      <alignment horizontal="left"/>
      <protection/>
    </xf>
    <xf numFmtId="0" fontId="3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Border="1" applyAlignment="1">
      <alignment wrapText="1"/>
    </xf>
    <xf numFmtId="168" fontId="4" fillId="0" borderId="10" xfId="47" applyNumberFormat="1" applyFont="1" applyFill="1" applyBorder="1" applyAlignment="1" applyProtection="1">
      <alignment horizontal="center"/>
      <protection/>
    </xf>
    <xf numFmtId="3" fontId="8" fillId="40" borderId="10" xfId="0" applyNumberFormat="1" applyFont="1" applyFill="1" applyBorder="1" applyAlignment="1">
      <alignment horizontal="justify" vertical="center" wrapText="1"/>
    </xf>
    <xf numFmtId="168" fontId="4" fillId="40" borderId="10" xfId="47" applyNumberFormat="1" applyFont="1" applyFill="1" applyBorder="1" applyAlignment="1" applyProtection="1">
      <alignment horizontal="center"/>
      <protection/>
    </xf>
    <xf numFmtId="3" fontId="8" fillId="0" borderId="10" xfId="0" applyNumberFormat="1" applyFont="1" applyFill="1" applyBorder="1" applyAlignment="1">
      <alignment horizontal="justify" vertical="center" wrapText="1"/>
    </xf>
    <xf numFmtId="0" fontId="4" fillId="0" borderId="10" xfId="0" applyFont="1" applyBorder="1" applyAlignment="1">
      <alignment/>
    </xf>
    <xf numFmtId="0" fontId="8" fillId="4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42" borderId="10" xfId="0" applyFont="1" applyFill="1" applyBorder="1" applyAlignment="1">
      <alignment/>
    </xf>
    <xf numFmtId="0" fontId="6" fillId="42" borderId="10" xfId="0" applyFont="1" applyFill="1" applyBorder="1" applyAlignment="1">
      <alignment wrapText="1"/>
    </xf>
    <xf numFmtId="168" fontId="4" fillId="42" borderId="10" xfId="47" applyNumberFormat="1" applyFont="1" applyFill="1" applyBorder="1" applyAlignment="1" applyProtection="1">
      <alignment horizontal="center"/>
      <protection/>
    </xf>
    <xf numFmtId="168" fontId="4" fillId="0" borderId="13" xfId="47" applyNumberFormat="1" applyFont="1" applyFill="1" applyBorder="1" applyAlignment="1" applyProtection="1">
      <alignment horizontal="center"/>
      <protection/>
    </xf>
    <xf numFmtId="168" fontId="4" fillId="42" borderId="13" xfId="47" applyNumberFormat="1" applyFont="1" applyFill="1" applyBorder="1" applyAlignment="1" applyProtection="1">
      <alignment horizontal="center"/>
      <protection/>
    </xf>
    <xf numFmtId="169" fontId="3" fillId="0" borderId="10" xfId="0" applyNumberFormat="1" applyFont="1" applyBorder="1" applyAlignment="1">
      <alignment horizontal="center"/>
    </xf>
    <xf numFmtId="168" fontId="9" fillId="42" borderId="13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justify" vertical="center" wrapText="1"/>
    </xf>
    <xf numFmtId="0" fontId="7" fillId="0" borderId="10" xfId="0" applyFont="1" applyBorder="1" applyAlignment="1">
      <alignment/>
    </xf>
    <xf numFmtId="0" fontId="3" fillId="0" borderId="10" xfId="0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/>
    </xf>
    <xf numFmtId="0" fontId="3" fillId="40" borderId="10" xfId="0" applyFont="1" applyFill="1" applyBorder="1" applyAlignment="1">
      <alignment wrapText="1"/>
    </xf>
    <xf numFmtId="169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 wrapText="1"/>
    </xf>
    <xf numFmtId="0" fontId="3" fillId="40" borderId="10" xfId="0" applyNumberFormat="1" applyFont="1" applyFill="1" applyBorder="1" applyAlignment="1">
      <alignment vertical="center" wrapText="1"/>
    </xf>
    <xf numFmtId="169" fontId="3" fillId="0" borderId="10" xfId="0" applyNumberFormat="1" applyFont="1" applyFill="1" applyBorder="1" applyAlignment="1">
      <alignment vertical="center" wrapText="1"/>
    </xf>
    <xf numFmtId="169" fontId="3" fillId="40" borderId="10" xfId="0" applyNumberFormat="1" applyFont="1" applyFill="1" applyBorder="1" applyAlignment="1">
      <alignment vertical="center" wrapText="1"/>
    </xf>
    <xf numFmtId="169" fontId="6" fillId="0" borderId="10" xfId="0" applyNumberFormat="1" applyFont="1" applyFill="1" applyBorder="1" applyAlignment="1">
      <alignment vertical="center" wrapText="1"/>
    </xf>
    <xf numFmtId="169" fontId="3" fillId="0" borderId="0" xfId="0" applyNumberFormat="1" applyFont="1" applyAlignment="1">
      <alignment/>
    </xf>
    <xf numFmtId="0" fontId="7" fillId="40" borderId="10" xfId="0" applyFont="1" applyFill="1" applyBorder="1" applyAlignment="1">
      <alignment horizontal="left" wrapText="1"/>
    </xf>
    <xf numFmtId="0" fontId="3" fillId="40" borderId="10" xfId="0" applyFont="1" applyFill="1" applyBorder="1" applyAlignment="1">
      <alignment/>
    </xf>
    <xf numFmtId="169" fontId="3" fillId="0" borderId="10" xfId="0" applyNumberFormat="1" applyFont="1" applyBorder="1" applyAlignment="1">
      <alignment wrapText="1"/>
    </xf>
    <xf numFmtId="169" fontId="6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wrapText="1"/>
    </xf>
    <xf numFmtId="169" fontId="3" fillId="0" borderId="10" xfId="0" applyNumberFormat="1" applyFont="1" applyBorder="1" applyAlignment="1">
      <alignment horizontal="right" wrapText="1"/>
    </xf>
    <xf numFmtId="1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1" fontId="8" fillId="0" borderId="0" xfId="0" applyNumberFormat="1" applyFont="1" applyAlignment="1">
      <alignment/>
    </xf>
    <xf numFmtId="0" fontId="8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41" borderId="10" xfId="0" applyFont="1" applyFill="1" applyBorder="1" applyAlignment="1" applyProtection="1">
      <alignment horizontal="center" vertical="center" wrapText="1"/>
      <protection/>
    </xf>
    <xf numFmtId="0" fontId="7" fillId="41" borderId="10" xfId="0" applyFont="1" applyFill="1" applyBorder="1" applyAlignment="1" applyProtection="1">
      <alignment horizontal="left" vertical="center" wrapText="1" indent="1"/>
      <protection/>
    </xf>
    <xf numFmtId="169" fontId="7" fillId="41" borderId="10" xfId="0" applyNumberFormat="1" applyFont="1" applyFill="1" applyBorder="1" applyAlignment="1" applyProtection="1">
      <alignment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 indent="1"/>
      <protection/>
    </xf>
    <xf numFmtId="169" fontId="3" fillId="0" borderId="10" xfId="0" applyNumberFormat="1" applyFont="1" applyBorder="1" applyAlignment="1">
      <alignment vertical="center" wrapText="1"/>
    </xf>
    <xf numFmtId="169" fontId="3" fillId="0" borderId="10" xfId="0" applyNumberFormat="1" applyFont="1" applyFill="1" applyBorder="1" applyAlignment="1" applyProtection="1">
      <alignment vertical="center" wrapText="1"/>
      <protection/>
    </xf>
    <xf numFmtId="169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49" fontId="7" fillId="41" borderId="10" xfId="0" applyNumberFormat="1" applyFont="1" applyFill="1" applyBorder="1" applyAlignment="1" applyProtection="1">
      <alignment horizontal="center" vertical="center" wrapText="1"/>
      <protection/>
    </xf>
    <xf numFmtId="0" fontId="7" fillId="41" borderId="10" xfId="63" applyFont="1" applyFill="1" applyBorder="1" applyAlignment="1" applyProtection="1">
      <alignment horizontal="left" vertical="center" wrapText="1" inden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63" applyFont="1" applyFill="1" applyBorder="1" applyAlignment="1" applyProtection="1">
      <alignment horizontal="left" vertical="center" wrapText="1" indent="1"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63" applyFont="1" applyFill="1" applyBorder="1" applyAlignment="1" applyProtection="1">
      <alignment horizontal="left" vertical="center" wrapText="1" indent="1"/>
      <protection/>
    </xf>
    <xf numFmtId="0" fontId="7" fillId="41" borderId="12" xfId="63" applyFont="1" applyFill="1" applyBorder="1" applyAlignment="1" applyProtection="1">
      <alignment horizontal="left" vertical="center" wrapText="1" indent="1"/>
      <protection/>
    </xf>
    <xf numFmtId="0" fontId="7" fillId="0" borderId="10" xfId="63" applyFont="1" applyFill="1" applyBorder="1" applyAlignment="1" applyProtection="1">
      <alignment horizontal="left" vertical="center" wrapText="1" indent="1"/>
      <protection/>
    </xf>
    <xf numFmtId="49" fontId="7" fillId="41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63" applyNumberFormat="1" applyFont="1" applyFill="1" applyBorder="1" applyAlignment="1" applyProtection="1">
      <alignment horizontal="left" vertical="center" wrapText="1" indent="1"/>
      <protection/>
    </xf>
    <xf numFmtId="49" fontId="3" fillId="41" borderId="10" xfId="63" applyNumberFormat="1" applyFont="1" applyFill="1" applyBorder="1" applyAlignment="1" applyProtection="1">
      <alignment horizontal="left" vertical="center" wrapText="1" indent="1"/>
      <protection/>
    </xf>
    <xf numFmtId="0" fontId="7" fillId="4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3" fillId="0" borderId="12" xfId="63" applyNumberFormat="1" applyFont="1" applyFill="1" applyBorder="1" applyAlignment="1" applyProtection="1">
      <alignment horizontal="left" vertical="center" wrapText="1" indent="1"/>
      <protection/>
    </xf>
    <xf numFmtId="0" fontId="3" fillId="0" borderId="12" xfId="63" applyFont="1" applyFill="1" applyBorder="1" applyAlignment="1" applyProtection="1">
      <alignment horizontal="left" vertical="center" wrapText="1" indent="1"/>
      <protection/>
    </xf>
    <xf numFmtId="169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63" applyFont="1" applyFill="1" applyBorder="1" applyAlignment="1" applyProtection="1">
      <alignment horizontal="left" vertical="center" wrapText="1" indent="6"/>
      <protection/>
    </xf>
    <xf numFmtId="0" fontId="3" fillId="0" borderId="10" xfId="63" applyFont="1" applyFill="1" applyBorder="1" applyAlignment="1" applyProtection="1">
      <alignment horizontal="left" indent="6"/>
      <protection/>
    </xf>
    <xf numFmtId="169" fontId="7" fillId="41" borderId="10" xfId="0" applyNumberFormat="1" applyFont="1" applyFill="1" applyBorder="1" applyAlignment="1" applyProtection="1">
      <alignment vertical="center" wrapText="1"/>
      <protection locked="0"/>
    </xf>
    <xf numFmtId="0" fontId="9" fillId="0" borderId="10" xfId="63" applyFont="1" applyFill="1" applyBorder="1" applyAlignment="1" applyProtection="1">
      <alignment horizontal="left" vertical="center" wrapText="1" indent="1"/>
      <protection/>
    </xf>
    <xf numFmtId="169" fontId="7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 indent="1"/>
      <protection/>
    </xf>
    <xf numFmtId="0" fontId="3" fillId="0" borderId="0" xfId="0" applyFont="1" applyFill="1" applyAlignment="1" applyProtection="1">
      <alignment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3" fillId="0" borderId="15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left" vertical="center"/>
      <protection/>
    </xf>
    <xf numFmtId="170" fontId="7" fillId="0" borderId="10" xfId="0" applyNumberFormat="1" applyFont="1" applyFill="1" applyBorder="1" applyAlignment="1" applyProtection="1">
      <alignment vertical="center" wrapText="1"/>
      <protection locked="0"/>
    </xf>
    <xf numFmtId="0" fontId="8" fillId="43" borderId="10" xfId="0" applyFont="1" applyFill="1" applyBorder="1" applyAlignment="1">
      <alignment wrapText="1"/>
    </xf>
    <xf numFmtId="169" fontId="7" fillId="43" borderId="10" xfId="0" applyNumberFormat="1" applyFont="1" applyFill="1" applyBorder="1" applyAlignment="1" applyProtection="1">
      <alignment vertical="center" wrapText="1"/>
      <protection/>
    </xf>
    <xf numFmtId="169" fontId="3" fillId="41" borderId="10" xfId="0" applyNumberFormat="1" applyFont="1" applyFill="1" applyBorder="1" applyAlignment="1" applyProtection="1">
      <alignment vertical="center" wrapText="1"/>
      <protection locked="0"/>
    </xf>
    <xf numFmtId="0" fontId="7" fillId="0" borderId="13" xfId="0" applyFont="1" applyBorder="1" applyAlignment="1">
      <alignment/>
    </xf>
    <xf numFmtId="0" fontId="7" fillId="41" borderId="10" xfId="63" applyFont="1" applyFill="1" applyBorder="1" applyAlignment="1" applyProtection="1">
      <alignment vertical="center" wrapText="1"/>
      <protection/>
    </xf>
    <xf numFmtId="0" fontId="3" fillId="0" borderId="12" xfId="63" applyFont="1" applyFill="1" applyBorder="1" applyAlignment="1" applyProtection="1">
      <alignment vertical="center" wrapText="1"/>
      <protection/>
    </xf>
    <xf numFmtId="3" fontId="3" fillId="0" borderId="10" xfId="0" applyNumberFormat="1" applyFont="1" applyBorder="1" applyAlignment="1">
      <alignment/>
    </xf>
    <xf numFmtId="0" fontId="7" fillId="0" borderId="10" xfId="63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4" fillId="41" borderId="13" xfId="0" applyFont="1" applyFill="1" applyBorder="1" applyAlignment="1">
      <alignment horizontal="center" vertical="center"/>
    </xf>
    <xf numFmtId="169" fontId="4" fillId="41" borderId="10" xfId="0" applyNumberFormat="1" applyFont="1" applyFill="1" applyBorder="1" applyAlignment="1">
      <alignment/>
    </xf>
    <xf numFmtId="0" fontId="7" fillId="41" borderId="10" xfId="63" applyFont="1" applyFill="1" applyBorder="1" applyAlignment="1" applyProtection="1">
      <alignment horizontal="left" vertical="center" wrapText="1"/>
      <protection/>
    </xf>
    <xf numFmtId="0" fontId="4" fillId="0" borderId="13" xfId="0" applyFont="1" applyBorder="1" applyAlignment="1">
      <alignment horizontal="center" vertical="center"/>
    </xf>
    <xf numFmtId="0" fontId="3" fillId="0" borderId="10" xfId="63" applyFont="1" applyFill="1" applyBorder="1" applyAlignment="1" applyProtection="1">
      <alignment horizontal="left" vertical="center" wrapText="1"/>
      <protection/>
    </xf>
    <xf numFmtId="0" fontId="8" fillId="0" borderId="13" xfId="0" applyFont="1" applyBorder="1" applyAlignment="1">
      <alignment horizontal="center" vertical="center"/>
    </xf>
    <xf numFmtId="171" fontId="4" fillId="41" borderId="13" xfId="0" applyNumberFormat="1" applyFont="1" applyFill="1" applyBorder="1" applyAlignment="1">
      <alignment horizontal="center" vertical="center"/>
    </xf>
    <xf numFmtId="0" fontId="4" fillId="41" borderId="10" xfId="0" applyNumberFormat="1" applyFont="1" applyFill="1" applyBorder="1" applyAlignment="1">
      <alignment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63" applyFont="1" applyFill="1">
      <alignment/>
      <protection/>
    </xf>
    <xf numFmtId="169" fontId="7" fillId="0" borderId="0" xfId="63" applyNumberFormat="1" applyFont="1" applyAlignment="1">
      <alignment horizontal="center" vertical="center"/>
      <protection/>
    </xf>
    <xf numFmtId="0" fontId="9" fillId="0" borderId="0" xfId="0" applyFont="1" applyFill="1" applyBorder="1" applyAlignment="1" applyProtection="1">
      <alignment/>
      <protection/>
    </xf>
    <xf numFmtId="0" fontId="7" fillId="0" borderId="16" xfId="63" applyFont="1" applyBorder="1" applyAlignment="1">
      <alignment horizontal="center" vertical="center" wrapText="1"/>
      <protection/>
    </xf>
    <xf numFmtId="172" fontId="7" fillId="0" borderId="11" xfId="63" applyNumberFormat="1" applyFont="1" applyBorder="1" applyAlignment="1">
      <alignment horizontal="center" vertical="center" wrapText="1"/>
      <protection/>
    </xf>
    <xf numFmtId="0" fontId="3" fillId="0" borderId="17" xfId="63" applyFont="1" applyBorder="1" applyAlignment="1">
      <alignment horizontal="center"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20" xfId="63" applyFont="1" applyBorder="1" applyAlignment="1">
      <alignment horizontal="center" vertical="center"/>
      <protection/>
    </xf>
    <xf numFmtId="0" fontId="3" fillId="0" borderId="12" xfId="63" applyFont="1" applyBorder="1" applyProtection="1">
      <alignment/>
      <protection locked="0"/>
    </xf>
    <xf numFmtId="173" fontId="3" fillId="0" borderId="12" xfId="47" applyNumberFormat="1" applyFont="1" applyFill="1" applyBorder="1" applyAlignment="1" applyProtection="1">
      <alignment/>
      <protection locked="0"/>
    </xf>
    <xf numFmtId="173" fontId="3" fillId="0" borderId="21" xfId="47" applyNumberFormat="1" applyFont="1" applyFill="1" applyBorder="1" applyAlignment="1" applyProtection="1">
      <alignment/>
      <protection/>
    </xf>
    <xf numFmtId="0" fontId="3" fillId="0" borderId="22" xfId="63" applyFont="1" applyBorder="1" applyAlignment="1">
      <alignment horizontal="center" vertical="center"/>
      <protection/>
    </xf>
    <xf numFmtId="0" fontId="3" fillId="0" borderId="10" xfId="63" applyFont="1" applyBorder="1" applyProtection="1">
      <alignment/>
      <protection locked="0"/>
    </xf>
    <xf numFmtId="173" fontId="3" fillId="0" borderId="10" xfId="47" applyNumberFormat="1" applyFont="1" applyFill="1" applyBorder="1" applyAlignment="1" applyProtection="1">
      <alignment/>
      <protection locked="0"/>
    </xf>
    <xf numFmtId="173" fontId="3" fillId="0" borderId="23" xfId="47" applyNumberFormat="1" applyFont="1" applyFill="1" applyBorder="1" applyAlignment="1" applyProtection="1">
      <alignment/>
      <protection/>
    </xf>
    <xf numFmtId="0" fontId="3" fillId="0" borderId="24" xfId="63" applyFont="1" applyBorder="1" applyAlignment="1">
      <alignment horizontal="center" vertical="center"/>
      <protection/>
    </xf>
    <xf numFmtId="0" fontId="3" fillId="0" borderId="11" xfId="63" applyFont="1" applyBorder="1" applyProtection="1">
      <alignment/>
      <protection locked="0"/>
    </xf>
    <xf numFmtId="173" fontId="3" fillId="0" borderId="11" xfId="47" applyNumberFormat="1" applyFont="1" applyFill="1" applyBorder="1" applyAlignment="1" applyProtection="1">
      <alignment/>
      <protection locked="0"/>
    </xf>
    <xf numFmtId="0" fontId="7" fillId="0" borderId="17" xfId="63" applyFont="1" applyBorder="1" applyAlignment="1">
      <alignment horizontal="center" vertical="center"/>
      <protection/>
    </xf>
    <xf numFmtId="0" fontId="7" fillId="0" borderId="18" xfId="63" applyFont="1" applyBorder="1">
      <alignment/>
      <protection/>
    </xf>
    <xf numFmtId="173" fontId="7" fillId="0" borderId="18" xfId="63" applyNumberFormat="1" applyFont="1" applyBorder="1">
      <alignment/>
      <protection/>
    </xf>
    <xf numFmtId="173" fontId="7" fillId="0" borderId="19" xfId="63" applyNumberFormat="1" applyFont="1" applyBorder="1">
      <alignment/>
      <protection/>
    </xf>
    <xf numFmtId="0" fontId="7" fillId="0" borderId="0" xfId="63" applyFont="1" applyFill="1">
      <alignment/>
      <protection/>
    </xf>
    <xf numFmtId="0" fontId="3" fillId="43" borderId="0" xfId="0" applyFont="1" applyFill="1" applyBorder="1" applyAlignment="1">
      <alignment/>
    </xf>
    <xf numFmtId="0" fontId="7" fillId="43" borderId="11" xfId="0" applyFont="1" applyFill="1" applyBorder="1" applyAlignment="1">
      <alignment/>
    </xf>
    <xf numFmtId="0" fontId="3" fillId="43" borderId="11" xfId="0" applyFont="1" applyFill="1" applyBorder="1" applyAlignment="1">
      <alignment/>
    </xf>
    <xf numFmtId="0" fontId="3" fillId="43" borderId="0" xfId="0" applyFont="1" applyFill="1" applyAlignment="1">
      <alignment/>
    </xf>
    <xf numFmtId="0" fontId="3" fillId="43" borderId="10" xfId="0" applyFont="1" applyFill="1" applyBorder="1" applyAlignment="1">
      <alignment/>
    </xf>
    <xf numFmtId="1" fontId="4" fillId="43" borderId="10" xfId="0" applyNumberFormat="1" applyFont="1" applyFill="1" applyBorder="1" applyAlignment="1">
      <alignment horizontal="center" vertical="center" wrapText="1"/>
    </xf>
    <xf numFmtId="0" fontId="3" fillId="43" borderId="10" xfId="0" applyFont="1" applyFill="1" applyBorder="1" applyAlignment="1">
      <alignment wrapText="1"/>
    </xf>
    <xf numFmtId="0" fontId="3" fillId="43" borderId="10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174" fontId="7" fillId="43" borderId="10" xfId="0" applyNumberFormat="1" applyFont="1" applyFill="1" applyBorder="1" applyAlignment="1">
      <alignment horizontal="left"/>
    </xf>
    <xf numFmtId="0" fontId="7" fillId="43" borderId="10" xfId="0" applyFont="1" applyFill="1" applyBorder="1" applyAlignment="1">
      <alignment wrapText="1"/>
    </xf>
    <xf numFmtId="176" fontId="3" fillId="43" borderId="10" xfId="46" applyNumberFormat="1" applyFont="1" applyFill="1" applyBorder="1" applyProtection="1">
      <alignment/>
      <protection/>
    </xf>
    <xf numFmtId="176" fontId="3" fillId="43" borderId="10" xfId="0" applyNumberFormat="1" applyFont="1" applyFill="1" applyBorder="1" applyAlignment="1">
      <alignment/>
    </xf>
    <xf numFmtId="176" fontId="3" fillId="43" borderId="10" xfId="46" applyNumberFormat="1" applyFont="1" applyFill="1" applyBorder="1" applyAlignment="1" applyProtection="1">
      <alignment horizontal="right"/>
      <protection/>
    </xf>
    <xf numFmtId="176" fontId="3" fillId="43" borderId="0" xfId="46" applyNumberFormat="1" applyFont="1" applyFill="1" applyBorder="1" applyAlignment="1" applyProtection="1">
      <alignment/>
      <protection/>
    </xf>
    <xf numFmtId="0" fontId="7" fillId="43" borderId="10" xfId="0" applyFont="1" applyFill="1" applyBorder="1" applyAlignment="1">
      <alignment/>
    </xf>
    <xf numFmtId="168" fontId="7" fillId="43" borderId="10" xfId="50" applyNumberFormat="1" applyFont="1" applyFill="1" applyBorder="1" applyAlignment="1" applyProtection="1">
      <alignment/>
      <protection/>
    </xf>
    <xf numFmtId="168" fontId="7" fillId="43" borderId="10" xfId="0" applyNumberFormat="1" applyFont="1" applyFill="1" applyBorder="1" applyAlignment="1">
      <alignment/>
    </xf>
    <xf numFmtId="168" fontId="3" fillId="43" borderId="10" xfId="50" applyNumberFormat="1" applyFont="1" applyFill="1" applyBorder="1" applyAlignment="1" applyProtection="1">
      <alignment/>
      <protection/>
    </xf>
    <xf numFmtId="0" fontId="7" fillId="41" borderId="0" xfId="0" applyFont="1" applyFill="1" applyAlignment="1">
      <alignment/>
    </xf>
    <xf numFmtId="174" fontId="3" fillId="43" borderId="10" xfId="0" applyNumberFormat="1" applyFont="1" applyFill="1" applyBorder="1" applyAlignment="1">
      <alignment horizontal="left"/>
    </xf>
    <xf numFmtId="168" fontId="3" fillId="43" borderId="10" xfId="0" applyNumberFormat="1" applyFont="1" applyFill="1" applyBorder="1" applyAlignment="1">
      <alignment/>
    </xf>
    <xf numFmtId="176" fontId="7" fillId="43" borderId="0" xfId="0" applyNumberFormat="1" applyFont="1" applyFill="1" applyBorder="1" applyAlignment="1">
      <alignment/>
    </xf>
    <xf numFmtId="176" fontId="3" fillId="43" borderId="0" xfId="0" applyNumberFormat="1" applyFont="1" applyFill="1" applyBorder="1" applyAlignment="1">
      <alignment/>
    </xf>
    <xf numFmtId="168" fontId="7" fillId="4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168" fontId="7" fillId="43" borderId="0" xfId="50" applyNumberFormat="1" applyFont="1" applyFill="1" applyBorder="1" applyAlignment="1" applyProtection="1">
      <alignment/>
      <protection/>
    </xf>
    <xf numFmtId="168" fontId="9" fillId="43" borderId="0" xfId="50" applyNumberFormat="1" applyFont="1" applyFill="1" applyBorder="1" applyAlignment="1" applyProtection="1">
      <alignment/>
      <protection/>
    </xf>
    <xf numFmtId="0" fontId="9" fillId="43" borderId="10" xfId="0" applyFont="1" applyFill="1" applyBorder="1" applyAlignment="1">
      <alignment/>
    </xf>
    <xf numFmtId="0" fontId="7" fillId="43" borderId="0" xfId="0" applyFont="1" applyFill="1" applyAlignment="1">
      <alignment/>
    </xf>
    <xf numFmtId="168" fontId="3" fillId="43" borderId="0" xfId="5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7" fillId="43" borderId="10" xfId="50" applyNumberFormat="1" applyFont="1" applyFill="1" applyBorder="1" applyAlignment="1" applyProtection="1">
      <alignment wrapText="1"/>
      <protection/>
    </xf>
    <xf numFmtId="168" fontId="3" fillId="43" borderId="0" xfId="0" applyNumberFormat="1" applyFont="1" applyFill="1" applyBorder="1" applyAlignment="1">
      <alignment/>
    </xf>
    <xf numFmtId="168" fontId="9" fillId="43" borderId="10" xfId="50" applyNumberFormat="1" applyFont="1" applyFill="1" applyBorder="1" applyAlignment="1" applyProtection="1">
      <alignment/>
      <protection/>
    </xf>
    <xf numFmtId="177" fontId="3" fillId="43" borderId="10" xfId="47" applyNumberFormat="1" applyFont="1" applyFill="1" applyBorder="1" applyAlignment="1" applyProtection="1">
      <alignment/>
      <protection/>
    </xf>
    <xf numFmtId="3" fontId="3" fillId="43" borderId="10" xfId="0" applyNumberFormat="1" applyFont="1" applyFill="1" applyBorder="1" applyAlignment="1">
      <alignment horizontal="center"/>
    </xf>
    <xf numFmtId="176" fontId="9" fillId="43" borderId="0" xfId="46" applyNumberFormat="1" applyFont="1" applyFill="1" applyBorder="1" applyAlignment="1" applyProtection="1">
      <alignment/>
      <protection/>
    </xf>
    <xf numFmtId="0" fontId="9" fillId="41" borderId="0" xfId="0" applyFont="1" applyFill="1" applyAlignment="1">
      <alignment/>
    </xf>
    <xf numFmtId="178" fontId="3" fillId="43" borderId="0" xfId="47" applyNumberFormat="1" applyFont="1" applyFill="1" applyBorder="1" applyAlignment="1" applyProtection="1">
      <alignment/>
      <protection/>
    </xf>
    <xf numFmtId="0" fontId="9" fillId="43" borderId="0" xfId="0" applyFont="1" applyFill="1" applyBorder="1" applyAlignment="1">
      <alignment/>
    </xf>
    <xf numFmtId="0" fontId="9" fillId="0" borderId="0" xfId="0" applyFont="1" applyFill="1" applyAlignment="1">
      <alignment/>
    </xf>
    <xf numFmtId="9" fontId="3" fillId="43" borderId="0" xfId="70" applyFont="1" applyFill="1" applyBorder="1" applyAlignment="1" applyProtection="1">
      <alignment/>
      <protection/>
    </xf>
    <xf numFmtId="176" fontId="7" fillId="43" borderId="0" xfId="46" applyNumberFormat="1" applyFont="1" applyFill="1" applyBorder="1" applyAlignment="1" applyProtection="1">
      <alignment/>
      <protection/>
    </xf>
    <xf numFmtId="0" fontId="3" fillId="43" borderId="0" xfId="0" applyFont="1" applyFill="1" applyBorder="1" applyAlignment="1">
      <alignment wrapText="1"/>
    </xf>
    <xf numFmtId="177" fontId="3" fillId="43" borderId="0" xfId="47" applyNumberFormat="1" applyFont="1" applyFill="1" applyBorder="1" applyAlignment="1" applyProtection="1">
      <alignment/>
      <protection/>
    </xf>
    <xf numFmtId="3" fontId="3" fillId="43" borderId="0" xfId="0" applyNumberFormat="1" applyFont="1" applyFill="1" applyBorder="1" applyAlignment="1">
      <alignment horizontal="center"/>
    </xf>
    <xf numFmtId="0" fontId="9" fillId="0" borderId="0" xfId="0" applyFont="1" applyAlignment="1">
      <alignment horizontal="right"/>
    </xf>
    <xf numFmtId="0" fontId="7" fillId="0" borderId="25" xfId="63" applyFont="1" applyBorder="1" applyAlignment="1">
      <alignment horizontal="center" vertical="center" wrapText="1"/>
      <protection/>
    </xf>
    <xf numFmtId="0" fontId="7" fillId="0" borderId="26" xfId="63" applyFont="1" applyBorder="1" applyAlignment="1">
      <alignment horizontal="center" vertical="center" wrapText="1"/>
      <protection/>
    </xf>
    <xf numFmtId="0" fontId="7" fillId="0" borderId="18" xfId="63" applyFont="1" applyBorder="1" applyAlignment="1">
      <alignment horizontal="center" vertical="center"/>
      <protection/>
    </xf>
    <xf numFmtId="0" fontId="7" fillId="0" borderId="19" xfId="63" applyFont="1" applyBorder="1" applyAlignment="1">
      <alignment horizontal="center" vertical="center"/>
      <protection/>
    </xf>
    <xf numFmtId="0" fontId="3" fillId="0" borderId="25" xfId="63" applyFont="1" applyBorder="1" applyAlignment="1">
      <alignment horizontal="center" vertical="center"/>
      <protection/>
    </xf>
    <xf numFmtId="0" fontId="3" fillId="0" borderId="12" xfId="63" applyFont="1" applyBorder="1">
      <alignment/>
      <protection/>
    </xf>
    <xf numFmtId="173" fontId="3" fillId="0" borderId="27" xfId="47" applyNumberFormat="1" applyFont="1" applyFill="1" applyBorder="1" applyAlignment="1" applyProtection="1">
      <alignment/>
      <protection locked="0"/>
    </xf>
    <xf numFmtId="0" fontId="3" fillId="0" borderId="10" xfId="0" applyFont="1" applyBorder="1" applyAlignment="1">
      <alignment horizontal="justify" wrapText="1"/>
    </xf>
    <xf numFmtId="173" fontId="3" fillId="0" borderId="28" xfId="47" applyNumberFormat="1" applyFont="1" applyFill="1" applyBorder="1" applyAlignment="1" applyProtection="1">
      <alignment/>
      <protection locked="0"/>
    </xf>
    <xf numFmtId="173" fontId="3" fillId="0" borderId="29" xfId="47" applyNumberFormat="1" applyFont="1" applyFill="1" applyBorder="1" applyAlignment="1" applyProtection="1">
      <alignment/>
      <protection locked="0"/>
    </xf>
    <xf numFmtId="0" fontId="3" fillId="0" borderId="30" xfId="0" applyFont="1" applyBorder="1" applyAlignment="1">
      <alignment wrapText="1"/>
    </xf>
    <xf numFmtId="173" fontId="7" fillId="0" borderId="19" xfId="47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8" fillId="43" borderId="0" xfId="0" applyFont="1" applyFill="1" applyAlignment="1">
      <alignment/>
    </xf>
    <xf numFmtId="0" fontId="8" fillId="43" borderId="10" xfId="0" applyFont="1" applyFill="1" applyBorder="1" applyAlignment="1">
      <alignment/>
    </xf>
    <xf numFmtId="0" fontId="8" fillId="43" borderId="10" xfId="0" applyFont="1" applyFill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8" fillId="43" borderId="10" xfId="0" applyFont="1" applyFill="1" applyBorder="1" applyAlignment="1">
      <alignment horizontal="center" vertical="center"/>
    </xf>
    <xf numFmtId="0" fontId="8" fillId="43" borderId="1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Fill="1" applyBorder="1" applyAlignment="1">
      <alignment horizontal="center" vertical="center" wrapText="1"/>
    </xf>
    <xf numFmtId="0" fontId="8" fillId="43" borderId="10" xfId="0" applyFont="1" applyFill="1" applyBorder="1" applyAlignment="1">
      <alignment horizontal="center"/>
    </xf>
    <xf numFmtId="0" fontId="4" fillId="43" borderId="10" xfId="0" applyFont="1" applyFill="1" applyBorder="1" applyAlignment="1">
      <alignment/>
    </xf>
    <xf numFmtId="1" fontId="4" fillId="43" borderId="1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3" fillId="43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" fontId="8" fillId="43" borderId="1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69" fontId="7" fillId="43" borderId="1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2" fontId="3" fillId="43" borderId="10" xfId="0" applyNumberFormat="1" applyFont="1" applyFill="1" applyBorder="1" applyAlignment="1">
      <alignment wrapText="1"/>
    </xf>
    <xf numFmtId="169" fontId="8" fillId="43" borderId="10" xfId="0" applyNumberFormat="1" applyFont="1" applyFill="1" applyBorder="1" applyAlignment="1">
      <alignment horizontal="center"/>
    </xf>
    <xf numFmtId="169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169" fontId="3" fillId="0" borderId="0" xfId="0" applyNumberFormat="1" applyFont="1" applyFill="1" applyBorder="1" applyAlignment="1" applyProtection="1">
      <alignment vertical="center" wrapText="1"/>
      <protection locked="0"/>
    </xf>
    <xf numFmtId="169" fontId="7" fillId="0" borderId="0" xfId="0" applyNumberFormat="1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>
      <alignment vertical="center" wrapText="1"/>
    </xf>
    <xf numFmtId="169" fontId="3" fillId="0" borderId="0" xfId="0" applyNumberFormat="1" applyFont="1" applyFill="1" applyAlignment="1">
      <alignment vertical="center" wrapText="1"/>
    </xf>
    <xf numFmtId="169" fontId="3" fillId="0" borderId="0" xfId="0" applyNumberFormat="1" applyFont="1" applyFill="1" applyAlignment="1" applyProtection="1">
      <alignment vertical="center" wrapText="1"/>
      <protection/>
    </xf>
    <xf numFmtId="0" fontId="3" fillId="0" borderId="0" xfId="0" applyFont="1" applyAlignment="1" applyProtection="1">
      <alignment horizontal="right" vertical="top"/>
      <protection locked="0"/>
    </xf>
    <xf numFmtId="0" fontId="7" fillId="0" borderId="0" xfId="0" applyFont="1" applyFill="1" applyAlignment="1">
      <alignment vertical="center"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right"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right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0" fontId="7" fillId="0" borderId="33" xfId="0" applyFont="1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vertical="center" wrapText="1"/>
    </xf>
    <xf numFmtId="0" fontId="3" fillId="0" borderId="14" xfId="63" applyFont="1" applyFill="1" applyBorder="1" applyAlignment="1" applyProtection="1">
      <alignment vertical="center" wrapText="1"/>
      <protection/>
    </xf>
    <xf numFmtId="169" fontId="3" fillId="0" borderId="14" xfId="0" applyNumberFormat="1" applyFont="1" applyFill="1" applyBorder="1" applyAlignment="1" applyProtection="1">
      <alignment vertical="center" wrapText="1"/>
      <protection locked="0"/>
    </xf>
    <xf numFmtId="0" fontId="7" fillId="0" borderId="12" xfId="63" applyFont="1" applyFill="1" applyBorder="1" applyAlignment="1" applyProtection="1">
      <alignment vertical="center" wrapText="1"/>
      <protection/>
    </xf>
    <xf numFmtId="49" fontId="7" fillId="0" borderId="10" xfId="63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16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0" xfId="63" applyFont="1" applyFill="1" applyBorder="1" applyAlignment="1" applyProtection="1">
      <alignment horizontal="left" vertical="center" wrapText="1"/>
      <protection/>
    </xf>
    <xf numFmtId="0" fontId="3" fillId="0" borderId="12" xfId="63" applyFont="1" applyFill="1" applyBorder="1" applyAlignment="1" applyProtection="1">
      <alignment horizontal="left" vertical="center" wrapText="1"/>
      <protection/>
    </xf>
    <xf numFmtId="0" fontId="3" fillId="0" borderId="10" xfId="63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 horizontal="center" vertical="center" wrapText="1"/>
    </xf>
    <xf numFmtId="174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9" fillId="0" borderId="10" xfId="63" applyFont="1" applyFill="1" applyBorder="1" applyAlignment="1" applyProtection="1">
      <alignment horizontal="left" vertical="center" wrapText="1"/>
      <protection/>
    </xf>
    <xf numFmtId="169" fontId="9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4" fontId="7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70" fontId="7" fillId="0" borderId="1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1" fontId="3" fillId="0" borderId="0" xfId="0" applyNumberFormat="1" applyFont="1" applyAlignment="1">
      <alignment vertical="center" wrapText="1"/>
    </xf>
    <xf numFmtId="171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1" fontId="7" fillId="0" borderId="0" xfId="0" applyNumberFormat="1" applyFont="1" applyAlignment="1">
      <alignment vertical="center" wrapText="1"/>
    </xf>
    <xf numFmtId="169" fontId="3" fillId="0" borderId="0" xfId="0" applyNumberFormat="1" applyFont="1" applyFill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horizontal="right" vertical="center"/>
      <protection locked="0"/>
    </xf>
    <xf numFmtId="49" fontId="7" fillId="0" borderId="32" xfId="0" applyNumberFormat="1" applyFont="1" applyFill="1" applyBorder="1" applyAlignment="1" applyProtection="1">
      <alignment horizontal="right" vertical="center"/>
      <protection locked="0"/>
    </xf>
    <xf numFmtId="169" fontId="3" fillId="0" borderId="10" xfId="0" applyNumberFormat="1" applyFont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" fontId="7" fillId="0" borderId="0" xfId="0" applyNumberFormat="1" applyFont="1" applyFill="1" applyAlignment="1">
      <alignment vertical="center" wrapText="1"/>
    </xf>
    <xf numFmtId="0" fontId="7" fillId="0" borderId="10" xfId="0" applyFont="1" applyBorder="1" applyAlignment="1" applyProtection="1">
      <alignment horizontal="center" vertical="center"/>
      <protection locked="0"/>
    </xf>
    <xf numFmtId="4" fontId="3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horizontal="center"/>
    </xf>
    <xf numFmtId="3" fontId="8" fillId="43" borderId="0" xfId="0" applyNumberFormat="1" applyFont="1" applyFill="1" applyAlignment="1">
      <alignment horizontal="center"/>
    </xf>
    <xf numFmtId="3" fontId="8" fillId="43" borderId="0" xfId="0" applyNumberFormat="1" applyFont="1" applyFill="1" applyAlignment="1">
      <alignment/>
    </xf>
    <xf numFmtId="3" fontId="4" fillId="43" borderId="10" xfId="0" applyNumberFormat="1" applyFont="1" applyFill="1" applyBorder="1" applyAlignment="1">
      <alignment horizontal="center"/>
    </xf>
    <xf numFmtId="0" fontId="7" fillId="43" borderId="10" xfId="0" applyFont="1" applyFill="1" applyBorder="1" applyAlignment="1">
      <alignment horizontal="center"/>
    </xf>
    <xf numFmtId="3" fontId="8" fillId="43" borderId="10" xfId="0" applyNumberFormat="1" applyFont="1" applyFill="1" applyBorder="1" applyAlignment="1">
      <alignment/>
    </xf>
    <xf numFmtId="3" fontId="3" fillId="43" borderId="10" xfId="0" applyNumberFormat="1" applyFont="1" applyFill="1" applyBorder="1" applyAlignment="1">
      <alignment/>
    </xf>
    <xf numFmtId="3" fontId="8" fillId="43" borderId="10" xfId="0" applyNumberFormat="1" applyFont="1" applyFill="1" applyBorder="1" applyAlignment="1">
      <alignment wrapText="1"/>
    </xf>
    <xf numFmtId="3" fontId="4" fillId="43" borderId="10" xfId="0" applyNumberFormat="1" applyFont="1" applyFill="1" applyBorder="1" applyAlignment="1">
      <alignment/>
    </xf>
    <xf numFmtId="0" fontId="9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vertical="center" wrapText="1"/>
      <protection/>
    </xf>
    <xf numFmtId="169" fontId="3" fillId="0" borderId="12" xfId="0" applyNumberFormat="1" applyFont="1" applyFill="1" applyBorder="1" applyAlignment="1" applyProtection="1">
      <alignment vertical="center"/>
      <protection locked="0"/>
    </xf>
    <xf numFmtId="169" fontId="7" fillId="0" borderId="12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169" fontId="3" fillId="0" borderId="10" xfId="0" applyNumberFormat="1" applyFont="1" applyFill="1" applyBorder="1" applyAlignment="1" applyProtection="1">
      <alignment vertical="center"/>
      <protection locked="0"/>
    </xf>
    <xf numFmtId="169" fontId="7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vertical="center" wrapText="1"/>
      <protection/>
    </xf>
    <xf numFmtId="169" fontId="3" fillId="0" borderId="11" xfId="0" applyNumberFormat="1" applyFont="1" applyFill="1" applyBorder="1" applyAlignment="1" applyProtection="1">
      <alignment vertical="center"/>
      <protection locked="0"/>
    </xf>
    <xf numFmtId="169" fontId="7" fillId="0" borderId="11" xfId="0" applyNumberFormat="1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/>
      <protection/>
    </xf>
    <xf numFmtId="0" fontId="9" fillId="0" borderId="34" xfId="0" applyFont="1" applyFill="1" applyBorder="1" applyAlignment="1" applyProtection="1">
      <alignment horizontal="center"/>
      <protection/>
    </xf>
    <xf numFmtId="0" fontId="3" fillId="0" borderId="10" xfId="0" applyFont="1" applyBorder="1" applyAlignment="1">
      <alignment wrapText="1"/>
    </xf>
    <xf numFmtId="0" fontId="4" fillId="0" borderId="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10" xfId="0" applyFont="1" applyBorder="1" applyAlignment="1">
      <alignment/>
    </xf>
    <xf numFmtId="169" fontId="7" fillId="0" borderId="0" xfId="63" applyNumberFormat="1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horizontal="right"/>
    </xf>
    <xf numFmtId="0" fontId="7" fillId="0" borderId="36" xfId="63" applyFont="1" applyBorder="1" applyAlignment="1">
      <alignment horizontal="center" vertical="center" wrapText="1"/>
      <protection/>
    </xf>
    <xf numFmtId="0" fontId="7" fillId="0" borderId="37" xfId="63" applyFont="1" applyBorder="1" applyAlignment="1">
      <alignment horizontal="center" vertical="center" wrapText="1"/>
      <protection/>
    </xf>
    <xf numFmtId="0" fontId="7" fillId="0" borderId="16" xfId="63" applyFont="1" applyBorder="1" applyAlignment="1">
      <alignment horizontal="center" vertical="center" wrapText="1"/>
      <protection/>
    </xf>
    <xf numFmtId="0" fontId="7" fillId="0" borderId="38" xfId="63" applyFont="1" applyBorder="1" applyAlignment="1">
      <alignment horizontal="center" vertical="center" wrapText="1"/>
      <protection/>
    </xf>
    <xf numFmtId="0" fontId="7" fillId="0" borderId="17" xfId="63" applyFont="1" applyBorder="1" applyAlignment="1">
      <alignment horizontal="left"/>
      <protection/>
    </xf>
    <xf numFmtId="0" fontId="3" fillId="0" borderId="39" xfId="63" applyFont="1" applyBorder="1" applyAlignment="1">
      <alignment horizontal="justify" vertical="center" wrapText="1"/>
      <protection/>
    </xf>
    <xf numFmtId="0" fontId="4" fillId="43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 locked="0"/>
    </xf>
    <xf numFmtId="169" fontId="3" fillId="0" borderId="10" xfId="0" applyNumberFormat="1" applyFont="1" applyFill="1" applyBorder="1" applyAlignment="1">
      <alignment vertical="center" wrapText="1"/>
    </xf>
    <xf numFmtId="169" fontId="3" fillId="0" borderId="10" xfId="0" applyNumberFormat="1" applyFont="1" applyBorder="1" applyAlignment="1">
      <alignment wrapText="1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planatory Text" xfId="46"/>
    <cellStyle name="Comma" xfId="47"/>
    <cellStyle name="Comma [0]" xfId="48"/>
    <cellStyle name="Ezres 2" xfId="49"/>
    <cellStyle name="Ezres_Munka1" xfId="50"/>
    <cellStyle name="Figyelmeztetés" xfId="51"/>
    <cellStyle name="Hivatkozott cella" xfId="52"/>
    <cellStyle name="Jegyzet" xfId="53"/>
    <cellStyle name="Jelölőszín (1)" xfId="54"/>
    <cellStyle name="Jelölőszín (2)" xfId="55"/>
    <cellStyle name="Jelölőszín (3)" xfId="56"/>
    <cellStyle name="Jelölőszín (4)" xfId="57"/>
    <cellStyle name="Jelölőszín (5)" xfId="58"/>
    <cellStyle name="Jelölőszín (6)" xfId="59"/>
    <cellStyle name="Jó" xfId="60"/>
    <cellStyle name="Kimenet" xfId="61"/>
    <cellStyle name="Magyarázó szöveg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eszaros.edit\AppData\Local\Temp\2020.%20&#233;vi%20k&#246;lts&#233;gvet&#233;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melléklet"/>
      <sheetName val="1_A melléklet"/>
      <sheetName val="1_B_MELLÉKLET"/>
      <sheetName val="2. melléklet"/>
      <sheetName val="3. melléklet"/>
      <sheetName val="4_.melléklet"/>
      <sheetName val="5.  melléklet"/>
      <sheetName val="6.melléket"/>
      <sheetName val="7. melléklet"/>
      <sheetName val="8. melléklet Önkormányzat"/>
      <sheetName val="9.  melléklet Hivatal"/>
      <sheetName val="10. melléklet Isaszegi Héts"/>
      <sheetName val="11.  melléklet Isaszegi Bóbi"/>
      <sheetName val="12. mell. Isaszegi Humánszol"/>
      <sheetName val="13.  mellékletMűvelődési ház"/>
      <sheetName val="14. melléklet Könyvtár"/>
      <sheetName val="15.melléklet IVÜSZ"/>
      <sheetName val="16. melléklet"/>
      <sheetName val="17. melléklet"/>
      <sheetName val="18.melléklet"/>
      <sheetName val="19. melléklet"/>
      <sheetName val="20. melléklet"/>
      <sheetName val="21.melléklet"/>
      <sheetName val="1. függelék"/>
    </sheetNames>
    <sheetDataSet>
      <sheetData sheetId="9">
        <row r="71">
          <cell r="C71">
            <v>30000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view="pageBreakPreview" zoomScale="52" zoomScaleNormal="52" zoomScaleSheetLayoutView="52" zoomScalePageLayoutView="80" workbookViewId="0" topLeftCell="A10">
      <selection activeCell="E21" sqref="E21"/>
    </sheetView>
  </sheetViews>
  <sheetFormatPr defaultColWidth="9.00390625" defaultRowHeight="12.75"/>
  <cols>
    <col min="1" max="1" width="9.140625" style="1" customWidth="1"/>
    <col min="2" max="2" width="62.140625" style="1" customWidth="1"/>
    <col min="3" max="3" width="47.28125" style="1" customWidth="1"/>
    <col min="4" max="4" width="24.7109375" style="1" customWidth="1"/>
    <col min="5" max="5" width="29.7109375" style="1" customWidth="1"/>
    <col min="6" max="6" width="16.00390625" style="1" customWidth="1"/>
    <col min="7" max="7" width="15.57421875" style="1" customWidth="1"/>
    <col min="8" max="8" width="9.140625" style="1" customWidth="1"/>
    <col min="9" max="9" width="11.00390625" style="1" customWidth="1"/>
    <col min="10" max="10" width="10.00390625" style="1" customWidth="1"/>
    <col min="11" max="29" width="9.140625" style="1" customWidth="1"/>
    <col min="30" max="16384" width="9.00390625" style="1" customWidth="1"/>
  </cols>
  <sheetData>
    <row r="1" spans="1:4" ht="51.75" customHeight="1">
      <c r="A1" s="2"/>
      <c r="B1" s="3" t="s">
        <v>0</v>
      </c>
      <c r="C1" s="3"/>
      <c r="D1" s="3" t="s">
        <v>1</v>
      </c>
    </row>
    <row r="2" spans="1:5" ht="35.25">
      <c r="A2" s="2"/>
      <c r="B2" s="4" t="s">
        <v>2</v>
      </c>
      <c r="C2" s="5" t="s">
        <v>3</v>
      </c>
      <c r="D2" s="6" t="s">
        <v>4</v>
      </c>
      <c r="E2" s="6" t="s">
        <v>5</v>
      </c>
    </row>
    <row r="3" spans="1:5" ht="18">
      <c r="A3" s="2"/>
      <c r="B3" s="7" t="s">
        <v>6</v>
      </c>
      <c r="C3" s="8"/>
      <c r="D3" s="9">
        <f>'6.melléket'!C11</f>
        <v>30000</v>
      </c>
      <c r="E3" s="10">
        <f>D38</f>
        <v>19761</v>
      </c>
    </row>
    <row r="4" spans="1:5" ht="18">
      <c r="A4" s="2"/>
      <c r="B4" s="4"/>
      <c r="C4" s="11"/>
      <c r="D4" s="12"/>
      <c r="E4" s="13"/>
    </row>
    <row r="5" spans="1:6" ht="22.5" customHeight="1">
      <c r="A5" s="2"/>
      <c r="B5" s="14" t="s">
        <v>7</v>
      </c>
      <c r="C5" s="15"/>
      <c r="D5" s="16"/>
      <c r="E5" s="17"/>
      <c r="F5" s="18"/>
    </row>
    <row r="6" spans="1:6" ht="22.5" customHeight="1">
      <c r="A6" s="2"/>
      <c r="B6" s="2"/>
      <c r="C6" s="2"/>
      <c r="D6" s="2"/>
      <c r="E6" s="17"/>
      <c r="F6" s="18"/>
    </row>
    <row r="7" spans="1:6" ht="22.5" customHeight="1">
      <c r="A7" s="2"/>
      <c r="B7" s="19" t="s">
        <v>8</v>
      </c>
      <c r="C7" s="20"/>
      <c r="D7" s="21">
        <v>-13985</v>
      </c>
      <c r="E7" s="17"/>
      <c r="F7" s="18"/>
    </row>
    <row r="8" spans="1:6" ht="22.5" customHeight="1">
      <c r="A8" s="2"/>
      <c r="B8" s="22" t="s">
        <v>9</v>
      </c>
      <c r="C8" s="23"/>
      <c r="D8" s="24"/>
      <c r="E8" s="17">
        <f>'8. melléklet Önkormányzat'!E25</f>
        <v>-42000</v>
      </c>
      <c r="F8" s="18"/>
    </row>
    <row r="9" spans="1:6" ht="22.5" customHeight="1">
      <c r="A9" s="2"/>
      <c r="B9" s="23" t="s">
        <v>10</v>
      </c>
      <c r="C9" s="11"/>
      <c r="D9" s="24"/>
      <c r="E9" s="17">
        <v>5000</v>
      </c>
      <c r="F9" s="18"/>
    </row>
    <row r="10" spans="1:6" ht="36.75" customHeight="1">
      <c r="A10" s="2"/>
      <c r="B10" s="23" t="s">
        <v>11</v>
      </c>
      <c r="C10" s="23" t="s">
        <v>12</v>
      </c>
      <c r="D10" s="24"/>
      <c r="E10" s="17">
        <v>-750</v>
      </c>
      <c r="F10" s="18"/>
    </row>
    <row r="11" spans="1:6" ht="40.5" customHeight="1">
      <c r="A11" s="2"/>
      <c r="B11" s="23" t="s">
        <v>11</v>
      </c>
      <c r="C11" s="23" t="s">
        <v>13</v>
      </c>
      <c r="D11" s="2"/>
      <c r="E11" s="17">
        <v>-3175</v>
      </c>
      <c r="F11" s="18"/>
    </row>
    <row r="12" spans="1:6" ht="48" customHeight="1">
      <c r="A12" s="2"/>
      <c r="B12" s="25" t="s">
        <v>11</v>
      </c>
      <c r="C12" s="24" t="s">
        <v>14</v>
      </c>
      <c r="D12" s="24"/>
      <c r="E12" s="24">
        <v>-55</v>
      </c>
      <c r="F12" s="18"/>
    </row>
    <row r="13" spans="1:6" ht="27" customHeight="1">
      <c r="A13" s="2"/>
      <c r="B13" s="2" t="s">
        <v>15</v>
      </c>
      <c r="C13" s="2"/>
      <c r="D13" s="2"/>
      <c r="E13" s="13">
        <v>2028</v>
      </c>
      <c r="F13" s="18"/>
    </row>
    <row r="14" spans="1:6" ht="48.75" customHeight="1">
      <c r="A14" s="2"/>
      <c r="B14" s="26" t="s">
        <v>16</v>
      </c>
      <c r="C14" s="23"/>
      <c r="D14" s="2"/>
      <c r="E14" s="24">
        <v>-409</v>
      </c>
      <c r="F14" s="18"/>
    </row>
    <row r="15" spans="1:6" ht="31.5" customHeight="1">
      <c r="A15" s="2"/>
      <c r="B15" s="26" t="s">
        <v>17</v>
      </c>
      <c r="C15" s="23"/>
      <c r="D15" s="24"/>
      <c r="E15" s="24">
        <v>622</v>
      </c>
      <c r="F15" s="18"/>
    </row>
    <row r="16" spans="1:6" ht="31.5" customHeight="1">
      <c r="A16" s="2"/>
      <c r="B16" s="26"/>
      <c r="C16" s="23"/>
      <c r="D16" s="24"/>
      <c r="E16" s="24"/>
      <c r="F16" s="18"/>
    </row>
    <row r="17" spans="1:6" ht="31.5" customHeight="1">
      <c r="A17" s="2"/>
      <c r="B17" s="27" t="s">
        <v>18</v>
      </c>
      <c r="C17" s="23"/>
      <c r="D17" s="24"/>
      <c r="E17" s="24"/>
      <c r="F17" s="18"/>
    </row>
    <row r="18" spans="1:6" ht="31.5" customHeight="1">
      <c r="A18" s="2"/>
      <c r="B18" s="26" t="s">
        <v>19</v>
      </c>
      <c r="C18" s="23" t="s">
        <v>348</v>
      </c>
      <c r="D18" s="24"/>
      <c r="E18" s="24">
        <v>4987</v>
      </c>
      <c r="F18" s="18"/>
    </row>
    <row r="19" spans="1:6" ht="31.5" customHeight="1">
      <c r="A19" s="2"/>
      <c r="B19" s="26"/>
      <c r="C19" s="23"/>
      <c r="D19" s="24"/>
      <c r="E19" s="24"/>
      <c r="F19" s="18"/>
    </row>
    <row r="20" spans="1:6" ht="31.5" customHeight="1">
      <c r="A20" s="2"/>
      <c r="B20" s="27" t="s">
        <v>20</v>
      </c>
      <c r="C20" s="23"/>
      <c r="D20" s="24"/>
      <c r="E20" s="24"/>
      <c r="F20" s="18"/>
    </row>
    <row r="21" spans="1:6" ht="31.5" customHeight="1">
      <c r="A21" s="2"/>
      <c r="B21" s="26" t="s">
        <v>21</v>
      </c>
      <c r="C21" s="23" t="s">
        <v>348</v>
      </c>
      <c r="D21" s="24"/>
      <c r="E21" s="24">
        <v>873</v>
      </c>
      <c r="F21" s="18"/>
    </row>
    <row r="22" spans="1:6" ht="31.5" customHeight="1">
      <c r="A22" s="2"/>
      <c r="B22" s="26" t="s">
        <v>22</v>
      </c>
      <c r="C22" s="23"/>
      <c r="D22" s="24"/>
      <c r="E22" s="24">
        <v>895</v>
      </c>
      <c r="F22" s="18"/>
    </row>
    <row r="23" spans="1:5" ht="18">
      <c r="A23" s="2"/>
      <c r="B23" s="23"/>
      <c r="C23" s="23"/>
      <c r="D23" s="24"/>
      <c r="E23" s="17"/>
    </row>
    <row r="24" spans="1:5" ht="18">
      <c r="A24" s="2"/>
      <c r="B24" s="28" t="s">
        <v>23</v>
      </c>
      <c r="C24" s="23"/>
      <c r="D24" s="29"/>
      <c r="E24" s="17"/>
    </row>
    <row r="25" spans="1:5" ht="18">
      <c r="A25" s="2"/>
      <c r="B25" s="23" t="s">
        <v>24</v>
      </c>
      <c r="C25" s="23" t="s">
        <v>25</v>
      </c>
      <c r="D25" s="29"/>
      <c r="E25" s="17">
        <v>-2738</v>
      </c>
    </row>
    <row r="26" spans="1:5" ht="18">
      <c r="A26" s="2"/>
      <c r="B26" s="30" t="s">
        <v>26</v>
      </c>
      <c r="C26" s="11"/>
      <c r="D26" s="31">
        <v>-2484</v>
      </c>
      <c r="E26" s="17"/>
    </row>
    <row r="27" spans="1:5" ht="18">
      <c r="A27" s="2"/>
      <c r="B27" s="23" t="s">
        <v>27</v>
      </c>
      <c r="C27" s="330" t="s">
        <v>347</v>
      </c>
      <c r="D27" s="11"/>
      <c r="E27" s="17">
        <v>-5400</v>
      </c>
    </row>
    <row r="28" spans="1:5" ht="18">
      <c r="A28" s="2"/>
      <c r="B28" s="32"/>
      <c r="C28" s="23"/>
      <c r="D28" s="23"/>
      <c r="E28" s="24"/>
    </row>
    <row r="29" spans="1:5" ht="18">
      <c r="A29" s="2"/>
      <c r="B29" s="28" t="s">
        <v>28</v>
      </c>
      <c r="C29" s="23"/>
      <c r="D29" s="29"/>
      <c r="E29" s="17"/>
    </row>
    <row r="30" spans="1:5" ht="18">
      <c r="A30" s="2"/>
      <c r="B30" s="30" t="s">
        <v>29</v>
      </c>
      <c r="C30" s="11"/>
      <c r="D30" s="31">
        <v>-1030</v>
      </c>
      <c r="E30" s="17"/>
    </row>
    <row r="31" spans="1:5" ht="18">
      <c r="A31" s="2"/>
      <c r="B31" s="32"/>
      <c r="C31" s="11"/>
      <c r="D31" s="29"/>
      <c r="E31" s="17"/>
    </row>
    <row r="32" spans="1:5" ht="18">
      <c r="A32" s="2"/>
      <c r="B32" s="33" t="s">
        <v>30</v>
      </c>
      <c r="C32" s="23"/>
      <c r="D32" s="29"/>
      <c r="E32" s="17"/>
    </row>
    <row r="33" spans="1:5" ht="18">
      <c r="A33" s="2"/>
      <c r="B33" s="23"/>
      <c r="C33" s="23"/>
      <c r="D33" s="29"/>
      <c r="E33" s="17"/>
    </row>
    <row r="34" spans="1:7" ht="18">
      <c r="A34" s="2"/>
      <c r="B34" s="34" t="s">
        <v>31</v>
      </c>
      <c r="C34" s="23"/>
      <c r="D34" s="31">
        <f>-('9.  melléklet Hivatal'!D42+'10. melléklet Isaszegi Héts'!D42+'11.  melléklet Isaszegi Bóbi'!D42+'12. mell. Isaszegi Humánszol'!D42+'13.  mellékletMűvelődési ház'!D42+'14. melléklet Könyvtár'!D42+'15.melléklet IVÜSZ'!D42)</f>
        <v>7260</v>
      </c>
      <c r="E34" s="17"/>
      <c r="F34" s="1">
        <f>-'A2 melléklet'!D9-'A2 melléklet'!D13-'A2 melléklet'!D21-'A2 melléklet'!D26-'A2 melléklet'!D32-'A2 melléklet'!D37-'A2 melléklet'!D44</f>
        <v>7260</v>
      </c>
      <c r="G34" s="1">
        <f>SUM(E8:E34)</f>
        <v>-40122</v>
      </c>
    </row>
    <row r="35" spans="1:6" ht="18">
      <c r="A35" s="2"/>
      <c r="B35" s="35" t="s">
        <v>32</v>
      </c>
      <c r="C35" s="23"/>
      <c r="D35" s="23"/>
      <c r="E35" s="24">
        <f>-('A2 melléklet'!E9+'A2 melléklet'!E13+'A2 melléklet'!E21+'A2 melléklet'!E26+'A2 melléklet'!E32+'A2 melléklet'!E37+'A2 melléklet'!E44+'A2 melléklet'!E48)</f>
        <v>3926</v>
      </c>
      <c r="F35" s="1">
        <f>SUM(E7:E35)</f>
        <v>-36196</v>
      </c>
    </row>
    <row r="36" spans="1:5" ht="18">
      <c r="A36" s="2"/>
      <c r="B36" s="23" t="s">
        <v>33</v>
      </c>
      <c r="C36" s="23"/>
      <c r="D36" s="23"/>
      <c r="E36" s="24">
        <f>E42</f>
        <v>46435</v>
      </c>
    </row>
    <row r="37" spans="1:5" ht="18">
      <c r="A37" s="2"/>
      <c r="B37" s="35"/>
      <c r="C37" s="23"/>
      <c r="D37" s="23"/>
      <c r="E37" s="24"/>
    </row>
    <row r="38" spans="1:8" ht="35.25" customHeight="1">
      <c r="A38" s="2"/>
      <c r="B38" s="36" t="s">
        <v>34</v>
      </c>
      <c r="C38" s="37"/>
      <c r="D38" s="38">
        <f>SUM(D3:D35)</f>
        <v>19761</v>
      </c>
      <c r="E38" s="38">
        <f>SUM(E3:E36)</f>
        <v>30000</v>
      </c>
      <c r="F38" s="18">
        <f>D38-D3</f>
        <v>-10239</v>
      </c>
      <c r="G38" s="18">
        <f>E38-E3</f>
        <v>10239</v>
      </c>
      <c r="H38" s="18"/>
    </row>
    <row r="39" spans="1:4" ht="18">
      <c r="A39" s="2"/>
      <c r="B39" s="35"/>
      <c r="C39" s="11"/>
      <c r="D39" s="39"/>
    </row>
    <row r="40" spans="1:5" ht="18">
      <c r="A40" s="2"/>
      <c r="B40" s="2"/>
      <c r="C40" s="11"/>
      <c r="D40" s="39"/>
      <c r="E40" s="13"/>
    </row>
    <row r="41" spans="1:5" ht="18">
      <c r="A41" s="2"/>
      <c r="B41" s="36" t="s">
        <v>35</v>
      </c>
      <c r="C41" s="37"/>
      <c r="D41" s="40">
        <f>'6.melléket'!C13</f>
        <v>30000</v>
      </c>
      <c r="E41" s="40">
        <v>30000</v>
      </c>
    </row>
    <row r="42" spans="1:5" ht="18">
      <c r="A42" s="2"/>
      <c r="B42" s="23" t="str">
        <f>'4_.melléklet'!B15</f>
        <v>Út, járdaépítés</v>
      </c>
      <c r="C42" s="11"/>
      <c r="D42" s="13"/>
      <c r="E42" s="41">
        <f>-'8. melléklet Önkormányzat'!E64</f>
        <v>46435</v>
      </c>
    </row>
    <row r="43" spans="1:5" ht="18">
      <c r="A43" s="2"/>
      <c r="B43" s="23" t="s">
        <v>33</v>
      </c>
      <c r="D43" s="2"/>
      <c r="E43" s="41">
        <f>-E42</f>
        <v>-46435</v>
      </c>
    </row>
    <row r="44" spans="1:5" ht="18">
      <c r="A44" s="2"/>
      <c r="B44" s="2"/>
      <c r="C44" s="2"/>
      <c r="D44" s="2"/>
      <c r="E44" s="17"/>
    </row>
    <row r="45" spans="1:5" ht="18">
      <c r="A45" s="2"/>
      <c r="B45" s="36" t="s">
        <v>36</v>
      </c>
      <c r="C45" s="37"/>
      <c r="D45" s="42">
        <f>SUM(D41:D44)</f>
        <v>30000</v>
      </c>
      <c r="E45" s="42">
        <f>SUM(E41:E44)</f>
        <v>30000</v>
      </c>
    </row>
    <row r="46" spans="1:10" ht="18">
      <c r="A46" s="2"/>
      <c r="B46" s="36" t="s">
        <v>37</v>
      </c>
      <c r="C46" s="36"/>
      <c r="D46" s="40">
        <f>D38+D45</f>
        <v>49761</v>
      </c>
      <c r="E46" s="42">
        <f>E38+E45</f>
        <v>60000</v>
      </c>
      <c r="F46" s="18"/>
      <c r="G46" s="18"/>
      <c r="H46" s="18"/>
      <c r="I46" s="18"/>
      <c r="J46" s="18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37" r:id="rId1"/>
  <headerFooter alignWithMargins="0">
    <oddHeader>&amp;RA melléklet a  …./2020.(VI.25.)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"/>
  <sheetViews>
    <sheetView view="pageBreakPreview" zoomScale="50" zoomScaleNormal="52" zoomScaleSheetLayoutView="50" workbookViewId="0" topLeftCell="B1">
      <selection activeCell="J11" sqref="J11"/>
    </sheetView>
  </sheetViews>
  <sheetFormatPr defaultColWidth="9.00390625" defaultRowHeight="12.75"/>
  <cols>
    <col min="1" max="1" width="12.28125" style="1" customWidth="1"/>
    <col min="2" max="2" width="26.140625" style="1" customWidth="1"/>
    <col min="3" max="3" width="16.28125" style="1" customWidth="1"/>
    <col min="4" max="4" width="23.7109375" style="1" customWidth="1"/>
    <col min="5" max="5" width="28.57421875" style="1" customWidth="1"/>
    <col min="6" max="6" width="18.00390625" style="1" customWidth="1"/>
    <col min="7" max="7" width="21.7109375" style="1" customWidth="1"/>
    <col min="8" max="9" width="18.421875" style="132" customWidth="1"/>
    <col min="10" max="10" width="22.421875" style="132" customWidth="1"/>
    <col min="11" max="16384" width="9.00390625" style="1" customWidth="1"/>
  </cols>
  <sheetData>
    <row r="1" spans="1:11" s="66" customFormat="1" ht="18">
      <c r="A1" s="331" t="s">
        <v>51</v>
      </c>
      <c r="B1" s="331"/>
      <c r="C1" s="331"/>
      <c r="D1" s="331"/>
      <c r="E1" s="331"/>
      <c r="F1" s="331"/>
      <c r="G1" s="331"/>
      <c r="H1" s="218"/>
      <c r="I1" s="218"/>
      <c r="J1" s="218"/>
      <c r="K1" s="219"/>
    </row>
    <row r="2" spans="1:12" s="66" customFormat="1" ht="18">
      <c r="A2" s="344" t="s">
        <v>217</v>
      </c>
      <c r="B2" s="344"/>
      <c r="C2" s="344"/>
      <c r="D2" s="344"/>
      <c r="E2" s="344"/>
      <c r="F2" s="344"/>
      <c r="G2" s="344"/>
      <c r="H2" s="218"/>
      <c r="I2" s="218"/>
      <c r="J2" s="218"/>
      <c r="K2" s="64"/>
      <c r="L2" s="219"/>
    </row>
    <row r="3" spans="1:10" s="66" customFormat="1" ht="18">
      <c r="A3" s="220"/>
      <c r="B3" s="220"/>
      <c r="C3" s="220"/>
      <c r="D3" s="220"/>
      <c r="E3" s="220"/>
      <c r="F3" s="220"/>
      <c r="G3" s="220"/>
      <c r="H3" s="94"/>
      <c r="I3" s="94"/>
      <c r="J3" s="94"/>
    </row>
    <row r="4" spans="1:10" s="66" customFormat="1" ht="18">
      <c r="A4" s="220"/>
      <c r="B4" s="220"/>
      <c r="C4" s="220"/>
      <c r="D4" s="220"/>
      <c r="E4" s="220"/>
      <c r="F4" s="220"/>
      <c r="G4" s="220"/>
      <c r="H4" s="94"/>
      <c r="I4" s="94"/>
      <c r="J4" s="94"/>
    </row>
    <row r="5" spans="1:10" s="66" customFormat="1" ht="18">
      <c r="A5" s="220"/>
      <c r="B5" s="220"/>
      <c r="C5" s="220"/>
      <c r="D5" s="220"/>
      <c r="E5" s="220"/>
      <c r="F5" s="220"/>
      <c r="G5" s="220"/>
      <c r="H5" s="94"/>
      <c r="I5" s="94"/>
      <c r="J5" s="94"/>
    </row>
    <row r="6" spans="1:10" s="66" customFormat="1" ht="18">
      <c r="A6" s="221"/>
      <c r="B6" s="221"/>
      <c r="C6" s="221"/>
      <c r="D6" s="221"/>
      <c r="E6" s="221"/>
      <c r="F6" s="221"/>
      <c r="G6" s="221"/>
      <c r="H6" s="94"/>
      <c r="I6" s="94"/>
      <c r="J6" s="94"/>
    </row>
    <row r="7" spans="1:10" s="66" customFormat="1" ht="18">
      <c r="A7" s="222" t="s">
        <v>218</v>
      </c>
      <c r="B7" s="222"/>
      <c r="C7" s="222"/>
      <c r="D7" s="222"/>
      <c r="E7" s="222"/>
      <c r="F7" s="222"/>
      <c r="G7" s="222"/>
      <c r="H7" s="223"/>
      <c r="I7" s="223"/>
      <c r="J7" s="223"/>
    </row>
    <row r="8" spans="1:10" s="66" customFormat="1" ht="54">
      <c r="A8" s="224" t="s">
        <v>54</v>
      </c>
      <c r="B8" s="224" t="s">
        <v>219</v>
      </c>
      <c r="C8" s="225" t="s">
        <v>207</v>
      </c>
      <c r="D8" s="225" t="s">
        <v>59</v>
      </c>
      <c r="E8" s="225" t="s">
        <v>60</v>
      </c>
      <c r="F8" s="225" t="s">
        <v>61</v>
      </c>
      <c r="G8" s="225" t="s">
        <v>220</v>
      </c>
      <c r="H8" s="226"/>
      <c r="I8" s="226"/>
      <c r="J8" s="227"/>
    </row>
    <row r="9" spans="1:10" s="66" customFormat="1" ht="18">
      <c r="A9" s="228" t="s">
        <v>175</v>
      </c>
      <c r="B9" s="229" t="s">
        <v>221</v>
      </c>
      <c r="C9" s="230">
        <f>SUM(C11:C12)</f>
        <v>30000</v>
      </c>
      <c r="D9" s="230">
        <f>'A melléklet'!F38</f>
        <v>-10239</v>
      </c>
      <c r="E9" s="230">
        <f>'A melléklet'!G38</f>
        <v>10239</v>
      </c>
      <c r="F9" s="230">
        <f>SUM(C9:E9)</f>
        <v>30000</v>
      </c>
      <c r="G9" s="221" t="s">
        <v>222</v>
      </c>
      <c r="H9" s="231"/>
      <c r="I9" s="231"/>
      <c r="J9" s="232"/>
    </row>
    <row r="10" spans="1:10" ht="18">
      <c r="A10" s="162"/>
      <c r="B10" s="162"/>
      <c r="C10" s="233"/>
      <c r="D10" s="233"/>
      <c r="E10" s="233"/>
      <c r="F10" s="233"/>
      <c r="G10" s="221"/>
      <c r="H10" s="234"/>
      <c r="I10" s="231"/>
      <c r="J10" s="232"/>
    </row>
    <row r="11" spans="1:10" s="66" customFormat="1" ht="18">
      <c r="A11" s="228"/>
      <c r="B11" s="221" t="s">
        <v>223</v>
      </c>
      <c r="C11" s="235">
        <v>30000</v>
      </c>
      <c r="D11" s="235">
        <f>D9</f>
        <v>-10239</v>
      </c>
      <c r="E11" s="235">
        <f>E9</f>
        <v>10239</v>
      </c>
      <c r="F11" s="235">
        <f>SUM(C11:E11)</f>
        <v>30000</v>
      </c>
      <c r="G11" s="221" t="s">
        <v>222</v>
      </c>
      <c r="H11" s="236"/>
      <c r="I11" s="231"/>
      <c r="J11" s="232"/>
    </row>
    <row r="12" spans="1:10" s="66" customFormat="1" ht="18">
      <c r="A12" s="228"/>
      <c r="B12" s="162"/>
      <c r="C12" s="228"/>
      <c r="D12" s="228"/>
      <c r="E12" s="228"/>
      <c r="F12" s="228"/>
      <c r="G12" s="221"/>
      <c r="H12" s="237"/>
      <c r="I12" s="231"/>
      <c r="J12" s="232"/>
    </row>
    <row r="13" spans="1:10" s="66" customFormat="1" ht="18">
      <c r="A13" s="228" t="s">
        <v>177</v>
      </c>
      <c r="B13" s="229" t="s">
        <v>35</v>
      </c>
      <c r="C13" s="238">
        <f>SUM(C14:C15)</f>
        <v>30000</v>
      </c>
      <c r="D13" s="238"/>
      <c r="E13" s="238"/>
      <c r="F13" s="238">
        <f>SUM(C13:E13)</f>
        <v>30000</v>
      </c>
      <c r="G13" s="221" t="s">
        <v>222</v>
      </c>
      <c r="H13" s="239"/>
      <c r="I13" s="231"/>
      <c r="J13" s="232"/>
    </row>
    <row r="14" spans="1:13" s="66" customFormat="1" ht="18">
      <c r="A14" s="228"/>
      <c r="B14" s="240"/>
      <c r="C14" s="241"/>
      <c r="D14" s="241"/>
      <c r="E14" s="241"/>
      <c r="F14" s="241"/>
      <c r="G14" s="221"/>
      <c r="H14" s="242"/>
      <c r="I14" s="231"/>
      <c r="J14" s="232"/>
      <c r="M14" s="1"/>
    </row>
    <row r="15" spans="1:10" s="66" customFormat="1" ht="18">
      <c r="A15" s="228"/>
      <c r="B15" s="240" t="s">
        <v>35</v>
      </c>
      <c r="C15" s="241">
        <f>'[1]8. melléklet Önkormányzat'!C71</f>
        <v>30000</v>
      </c>
      <c r="D15" s="241">
        <f>'A melléklet'!F45</f>
        <v>0</v>
      </c>
      <c r="E15" s="241">
        <f>'A melléklet'!G45</f>
        <v>0</v>
      </c>
      <c r="F15" s="241">
        <f>SUM(C15:E15)</f>
        <v>30000</v>
      </c>
      <c r="G15" s="221" t="s">
        <v>222</v>
      </c>
      <c r="H15" s="242"/>
      <c r="I15" s="231"/>
      <c r="J15" s="232"/>
    </row>
    <row r="16" spans="1:10" s="66" customFormat="1" ht="18">
      <c r="A16" s="221"/>
      <c r="B16" s="229" t="s">
        <v>224</v>
      </c>
      <c r="C16" s="230">
        <f>SUM(C9,C13)</f>
        <v>60000</v>
      </c>
      <c r="D16" s="230">
        <f>SUM(D9,D13)</f>
        <v>-10239</v>
      </c>
      <c r="E16" s="230">
        <f>SUM(E9,E13)</f>
        <v>10239</v>
      </c>
      <c r="F16" s="230">
        <f>SUM(F9,F13)</f>
        <v>60000</v>
      </c>
      <c r="G16" s="221"/>
      <c r="H16" s="237"/>
      <c r="I16" s="231"/>
      <c r="J16" s="232"/>
    </row>
    <row r="17" spans="1:10" s="66" customFormat="1" ht="96.75" customHeight="1">
      <c r="A17" s="1"/>
      <c r="B17" s="1"/>
      <c r="C17" s="1"/>
      <c r="D17" s="1"/>
      <c r="E17" s="1"/>
      <c r="F17" s="1"/>
      <c r="G17" s="1"/>
      <c r="H17" s="237"/>
      <c r="I17" s="231"/>
      <c r="J17" s="232"/>
    </row>
    <row r="18" spans="1:10" s="66" customFormat="1" ht="18">
      <c r="A18" s="1"/>
      <c r="B18" s="1"/>
      <c r="C18" s="1"/>
      <c r="D18" s="1"/>
      <c r="E18" s="1"/>
      <c r="F18" s="1"/>
      <c r="G18" s="1"/>
      <c r="H18" s="243"/>
      <c r="I18" s="243"/>
      <c r="J18" s="232"/>
    </row>
  </sheetData>
  <sheetProtection selectLockedCells="1" selectUnlockedCells="1"/>
  <mergeCells count="2">
    <mergeCell ref="A1:G1"/>
    <mergeCell ref="A2:G2"/>
  </mergeCells>
  <printOptions horizontalCentered="1" verticalCentered="1"/>
  <pageMargins left="0.7875" right="0.7875" top="0.9840277777777777" bottom="0.9840277777777777" header="0.5" footer="0.5118055555555555"/>
  <pageSetup fitToHeight="1" fitToWidth="1" horizontalDpi="300" verticalDpi="300" orientation="landscape" paperSize="9" scale="89" r:id="rId1"/>
  <headerFooter alignWithMargins="0">
    <oddHeader>&amp;R 6.melléklet a …./2020.(VI.25.)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17"/>
  <sheetViews>
    <sheetView view="pageBreakPreview" zoomScale="50" zoomScaleNormal="52" zoomScaleSheetLayoutView="50" workbookViewId="0" topLeftCell="A1">
      <selection activeCell="G8" sqref="G8"/>
    </sheetView>
  </sheetViews>
  <sheetFormatPr defaultColWidth="9.00390625" defaultRowHeight="19.5" customHeight="1"/>
  <cols>
    <col min="1" max="1" width="32.140625" style="1" customWidth="1"/>
    <col min="2" max="2" width="10.00390625" style="1" customWidth="1"/>
    <col min="3" max="3" width="7.57421875" style="1" customWidth="1"/>
    <col min="4" max="4" width="9.00390625" style="1" customWidth="1"/>
    <col min="5" max="5" width="14.140625" style="1" customWidth="1"/>
    <col min="6" max="16384" width="9.00390625" style="1" customWidth="1"/>
  </cols>
  <sheetData>
    <row r="1" spans="1:12" ht="36" customHeight="1">
      <c r="A1" s="345" t="s">
        <v>225</v>
      </c>
      <c r="B1" s="345"/>
      <c r="C1" s="345"/>
      <c r="D1" s="345"/>
      <c r="E1" s="345"/>
      <c r="F1" s="345"/>
      <c r="G1" s="345"/>
      <c r="H1" s="345"/>
      <c r="I1" s="345"/>
      <c r="J1" s="244"/>
      <c r="K1" s="244"/>
      <c r="L1" s="244"/>
    </row>
    <row r="2" spans="1:9" ht="12" customHeight="1">
      <c r="A2" s="244"/>
      <c r="B2" s="244"/>
      <c r="C2" s="244"/>
      <c r="D2" s="244"/>
      <c r="E2" s="244"/>
      <c r="F2" s="244"/>
      <c r="G2" s="244"/>
      <c r="H2" s="244"/>
      <c r="I2" s="244"/>
    </row>
    <row r="3" spans="1:9" ht="57" customHeight="1">
      <c r="A3" s="346" t="s">
        <v>226</v>
      </c>
      <c r="B3" s="346"/>
      <c r="C3" s="346"/>
      <c r="D3" s="346"/>
      <c r="E3" s="346"/>
      <c r="F3" s="346"/>
      <c r="G3" s="346"/>
      <c r="H3" s="346"/>
      <c r="I3" s="346"/>
    </row>
    <row r="4" spans="1:9" ht="19.5" customHeight="1">
      <c r="A4" s="244" t="s">
        <v>227</v>
      </c>
      <c r="B4" s="244"/>
      <c r="C4" s="244"/>
      <c r="D4" s="244"/>
      <c r="E4" s="244"/>
      <c r="F4" s="244"/>
      <c r="G4" s="244"/>
      <c r="H4" s="244"/>
      <c r="I4" s="244"/>
    </row>
    <row r="5" spans="1:9" ht="19.5" customHeight="1">
      <c r="A5" s="244" t="s">
        <v>228</v>
      </c>
      <c r="B5" s="244"/>
      <c r="C5" s="244"/>
      <c r="D5" s="244"/>
      <c r="E5" s="244"/>
      <c r="F5" s="244"/>
      <c r="G5" s="244"/>
      <c r="H5" s="244"/>
      <c r="I5" s="244"/>
    </row>
    <row r="6" spans="1:9" ht="19.5" customHeight="1">
      <c r="A6" s="244" t="s">
        <v>229</v>
      </c>
      <c r="B6" s="244"/>
      <c r="C6" s="244"/>
      <c r="D6" s="244"/>
      <c r="E6" s="244"/>
      <c r="F6" s="244"/>
      <c r="G6" s="244"/>
      <c r="H6" s="244"/>
      <c r="I6" s="244"/>
    </row>
    <row r="7" spans="1:9" ht="19.5" customHeight="1">
      <c r="A7" s="244" t="s">
        <v>230</v>
      </c>
      <c r="B7" s="244"/>
      <c r="C7" s="244"/>
      <c r="D7" s="244"/>
      <c r="E7" s="244"/>
      <c r="F7" s="244"/>
      <c r="G7" s="244"/>
      <c r="H7" s="244"/>
      <c r="I7" s="244"/>
    </row>
    <row r="8" spans="1:9" ht="19.5" customHeight="1">
      <c r="A8" s="244"/>
      <c r="B8" s="244"/>
      <c r="C8" s="244"/>
      <c r="D8" s="244"/>
      <c r="E8" s="244"/>
      <c r="F8" s="244"/>
      <c r="G8" s="244"/>
      <c r="H8" s="244"/>
      <c r="I8" s="244"/>
    </row>
    <row r="9" spans="1:9" ht="19.5" customHeight="1">
      <c r="A9" s="244"/>
      <c r="B9" s="244"/>
      <c r="C9" s="244"/>
      <c r="D9" s="244"/>
      <c r="E9" s="244"/>
      <c r="F9" s="244"/>
      <c r="G9" s="244"/>
      <c r="H9" s="244"/>
      <c r="I9" s="244"/>
    </row>
    <row r="10" spans="1:9" ht="19.5" customHeight="1">
      <c r="A10" s="347" t="s">
        <v>231</v>
      </c>
      <c r="B10" s="347"/>
      <c r="C10" s="347"/>
      <c r="D10" s="244"/>
      <c r="E10" s="244"/>
      <c r="F10" s="244"/>
      <c r="G10" s="244"/>
      <c r="H10" s="244"/>
      <c r="I10" s="244"/>
    </row>
    <row r="11" spans="1:9" ht="19.5" customHeight="1">
      <c r="A11" s="244" t="s">
        <v>1</v>
      </c>
      <c r="B11" s="244"/>
      <c r="C11" s="244"/>
      <c r="D11" s="244"/>
      <c r="E11" s="244"/>
      <c r="F11" s="244"/>
      <c r="G11" s="244"/>
      <c r="H11" s="244"/>
      <c r="I11" s="244"/>
    </row>
    <row r="12" spans="1:9" ht="19.5" customHeight="1">
      <c r="A12" s="244"/>
      <c r="B12" s="244"/>
      <c r="C12" s="244"/>
      <c r="D12" s="244"/>
      <c r="E12" s="244"/>
      <c r="F12" s="244"/>
      <c r="G12" s="244"/>
      <c r="H12" s="244"/>
      <c r="I12" s="244"/>
    </row>
    <row r="13" spans="1:9" ht="19.5" customHeight="1">
      <c r="A13" s="245" t="s">
        <v>232</v>
      </c>
      <c r="B13" s="244"/>
      <c r="C13" s="244"/>
      <c r="D13" s="244"/>
      <c r="E13" s="244"/>
      <c r="F13" s="244"/>
      <c r="G13" s="244"/>
      <c r="H13" s="244"/>
      <c r="I13" s="244"/>
    </row>
    <row r="14" spans="1:9" ht="19.5" customHeight="1">
      <c r="A14" s="244"/>
      <c r="B14" s="245"/>
      <c r="C14" s="245"/>
      <c r="D14" s="245" t="s">
        <v>167</v>
      </c>
      <c r="E14" s="245" t="s">
        <v>233</v>
      </c>
      <c r="F14" s="244"/>
      <c r="G14" s="244"/>
      <c r="H14" s="244"/>
      <c r="I14" s="244"/>
    </row>
    <row r="15" spans="1:9" ht="19.5" customHeight="1">
      <c r="A15" s="244" t="s">
        <v>234</v>
      </c>
      <c r="B15" s="244"/>
      <c r="C15" s="246"/>
      <c r="D15" s="246"/>
      <c r="E15" s="247">
        <f>SUM(C15:D15)</f>
        <v>0</v>
      </c>
      <c r="F15" s="244"/>
      <c r="G15" s="244"/>
      <c r="H15" s="244"/>
      <c r="I15" s="244"/>
    </row>
    <row r="16" spans="1:9" ht="19.5" customHeight="1">
      <c r="A16" s="244"/>
      <c r="B16" s="244"/>
      <c r="C16" s="246">
        <v>0</v>
      </c>
      <c r="D16" s="246">
        <v>0</v>
      </c>
      <c r="E16" s="246">
        <f>SUM(C16:D16)</f>
        <v>0</v>
      </c>
      <c r="F16" s="244"/>
      <c r="G16" s="244"/>
      <c r="H16" s="244"/>
      <c r="I16" s="244"/>
    </row>
    <row r="17" ht="19.5" customHeight="1">
      <c r="A17" s="183" t="s">
        <v>235</v>
      </c>
    </row>
  </sheetData>
  <sheetProtection selectLockedCells="1" selectUnlockedCells="1"/>
  <mergeCells count="3">
    <mergeCell ref="A1:I1"/>
    <mergeCell ref="A3:I3"/>
    <mergeCell ref="A10:C10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landscape" paperSize="9" scale="105" r:id="rId1"/>
  <headerFooter alignWithMargins="0">
    <oddHeader>&amp;R7.melléklet a …./2020.(VI.25.)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97"/>
  <sheetViews>
    <sheetView view="pageBreakPreview" zoomScale="50" zoomScaleNormal="52" zoomScaleSheetLayoutView="50" workbookViewId="0" topLeftCell="B49">
      <selection activeCell="F75" sqref="F75"/>
    </sheetView>
  </sheetViews>
  <sheetFormatPr defaultColWidth="9.140625" defaultRowHeight="12.75"/>
  <cols>
    <col min="1" max="1" width="8.421875" style="248" customWidth="1"/>
    <col min="2" max="2" width="61.00390625" style="248" customWidth="1"/>
    <col min="3" max="3" width="57.28125" style="248" customWidth="1"/>
    <col min="4" max="4" width="42.140625" style="248" customWidth="1"/>
    <col min="5" max="5" width="32.140625" style="248" customWidth="1"/>
    <col min="6" max="6" width="22.7109375" style="248" customWidth="1"/>
    <col min="7" max="7" width="16.7109375" style="248" customWidth="1"/>
    <col min="8" max="8" width="18.00390625" style="248" customWidth="1"/>
    <col min="9" max="9" width="12.00390625" style="248" customWidth="1"/>
    <col min="10" max="16384" width="9.140625" style="248" customWidth="1"/>
  </cols>
  <sheetData>
    <row r="1" spans="1:7" s="249" customFormat="1" ht="18">
      <c r="A1" s="1"/>
      <c r="B1" s="1"/>
      <c r="C1" s="1"/>
      <c r="D1" s="1"/>
      <c r="E1" s="1"/>
      <c r="F1" s="1"/>
      <c r="G1" s="1"/>
    </row>
    <row r="2" spans="1:7" s="252" customFormat="1" ht="18">
      <c r="A2" s="250"/>
      <c r="B2" s="250"/>
      <c r="C2" s="251" t="s">
        <v>339</v>
      </c>
      <c r="D2" s="249"/>
      <c r="E2" s="249"/>
      <c r="F2" s="249"/>
      <c r="G2" s="249"/>
    </row>
    <row r="3" spans="1:3" s="252" customFormat="1" ht="17.25">
      <c r="A3" s="253"/>
      <c r="B3" s="254" t="s">
        <v>7</v>
      </c>
      <c r="C3" s="255" t="s">
        <v>236</v>
      </c>
    </row>
    <row r="4" spans="1:3" s="252" customFormat="1" ht="17.25">
      <c r="A4" s="256"/>
      <c r="B4" s="254" t="s">
        <v>237</v>
      </c>
      <c r="C4" s="257" t="s">
        <v>238</v>
      </c>
    </row>
    <row r="5" spans="1:7" ht="18">
      <c r="A5" s="258"/>
      <c r="B5" s="258"/>
      <c r="C5" s="259" t="s">
        <v>162</v>
      </c>
      <c r="D5" s="252"/>
      <c r="E5" s="252"/>
      <c r="F5" s="252"/>
      <c r="G5" s="252"/>
    </row>
    <row r="6" spans="1:7" s="261" customFormat="1" ht="34.5">
      <c r="A6" s="253"/>
      <c r="B6" s="260" t="s">
        <v>239</v>
      </c>
      <c r="C6" s="260" t="s">
        <v>240</v>
      </c>
      <c r="G6" s="248"/>
    </row>
    <row r="7" spans="1:7" s="261" customFormat="1" ht="18.75" customHeight="1">
      <c r="A7" s="253"/>
      <c r="B7" s="253"/>
      <c r="C7" s="348">
        <v>2020</v>
      </c>
      <c r="D7" s="348"/>
      <c r="E7" s="348"/>
      <c r="F7" s="348"/>
      <c r="G7" s="262"/>
    </row>
    <row r="8" spans="1:7" s="261" customFormat="1" ht="36">
      <c r="A8" s="263"/>
      <c r="B8" s="263" t="s">
        <v>241</v>
      </c>
      <c r="C8" s="69" t="s">
        <v>58</v>
      </c>
      <c r="D8" s="70" t="s">
        <v>59</v>
      </c>
      <c r="E8" s="70" t="s">
        <v>60</v>
      </c>
      <c r="F8" s="70" t="s">
        <v>61</v>
      </c>
      <c r="G8" s="262"/>
    </row>
    <row r="9" spans="1:6" s="262" customFormat="1" ht="18">
      <c r="A9" s="253" t="s">
        <v>62</v>
      </c>
      <c r="B9" s="27" t="s">
        <v>63</v>
      </c>
      <c r="C9" s="78">
        <f>SUM(C10:C15)</f>
        <v>632038</v>
      </c>
      <c r="D9" s="78">
        <f>D10+D11+D12+D13+D14+D15</f>
        <v>0</v>
      </c>
      <c r="E9" s="78">
        <f>E10+E11+E12+E13+E14+E15</f>
        <v>213</v>
      </c>
      <c r="F9" s="78">
        <f aca="true" t="shared" si="0" ref="F9:F47">C9+D9+E9</f>
        <v>632251</v>
      </c>
    </row>
    <row r="10" spans="1:7" ht="36">
      <c r="A10" s="74"/>
      <c r="B10" s="26" t="s">
        <v>64</v>
      </c>
      <c r="C10" s="77">
        <v>242818</v>
      </c>
      <c r="D10" s="77"/>
      <c r="E10" s="77">
        <v>-409</v>
      </c>
      <c r="F10" s="77">
        <f t="shared" si="0"/>
        <v>242409</v>
      </c>
      <c r="G10" s="262"/>
    </row>
    <row r="11" spans="1:7" ht="36">
      <c r="A11" s="82"/>
      <c r="B11" s="26" t="s">
        <v>65</v>
      </c>
      <c r="C11" s="97">
        <v>200916</v>
      </c>
      <c r="D11" s="77"/>
      <c r="E11" s="77"/>
      <c r="F11" s="77">
        <f t="shared" si="0"/>
        <v>200916</v>
      </c>
      <c r="G11" s="262"/>
    </row>
    <row r="12" spans="1:7" ht="36">
      <c r="A12" s="82"/>
      <c r="B12" s="26" t="s">
        <v>66</v>
      </c>
      <c r="C12" s="97">
        <v>173806</v>
      </c>
      <c r="D12" s="77"/>
      <c r="E12" s="77"/>
      <c r="F12" s="77">
        <f t="shared" si="0"/>
        <v>173806</v>
      </c>
      <c r="G12" s="262"/>
    </row>
    <row r="13" spans="1:7" ht="36">
      <c r="A13" s="82"/>
      <c r="B13" s="26" t="s">
        <v>67</v>
      </c>
      <c r="C13" s="97">
        <v>14498</v>
      </c>
      <c r="D13" s="77"/>
      <c r="E13" s="77">
        <v>622</v>
      </c>
      <c r="F13" s="77">
        <f t="shared" si="0"/>
        <v>15120</v>
      </c>
      <c r="G13" s="262"/>
    </row>
    <row r="14" spans="1:7" ht="18">
      <c r="A14" s="82"/>
      <c r="B14" s="26" t="s">
        <v>68</v>
      </c>
      <c r="C14" s="97"/>
      <c r="D14" s="77"/>
      <c r="E14" s="77"/>
      <c r="F14" s="77">
        <f t="shared" si="0"/>
        <v>0</v>
      </c>
      <c r="G14" s="262"/>
    </row>
    <row r="15" spans="1:7" ht="18">
      <c r="A15" s="82"/>
      <c r="B15" s="26" t="s">
        <v>69</v>
      </c>
      <c r="C15" s="97"/>
      <c r="D15" s="97"/>
      <c r="E15" s="264"/>
      <c r="F15" s="77">
        <f t="shared" si="0"/>
        <v>0</v>
      </c>
      <c r="G15" s="262"/>
    </row>
    <row r="16" spans="1:6" s="262" customFormat="1" ht="34.5">
      <c r="A16" s="82" t="s">
        <v>70</v>
      </c>
      <c r="B16" s="27" t="s">
        <v>71</v>
      </c>
      <c r="C16" s="102">
        <f>C17+C18+C19+C20</f>
        <v>55450</v>
      </c>
      <c r="D16" s="102">
        <f>D17+D18+D19+D20</f>
        <v>0</v>
      </c>
      <c r="E16" s="102">
        <f>E17+E18+E19+E20</f>
        <v>0</v>
      </c>
      <c r="F16" s="78">
        <f t="shared" si="0"/>
        <v>55450</v>
      </c>
    </row>
    <row r="17" spans="1:6" s="262" customFormat="1" ht="36">
      <c r="A17" s="74"/>
      <c r="B17" s="26" t="s">
        <v>72</v>
      </c>
      <c r="C17" s="77">
        <v>2160</v>
      </c>
      <c r="D17" s="77"/>
      <c r="E17" s="77"/>
      <c r="F17" s="77">
        <f t="shared" si="0"/>
        <v>2160</v>
      </c>
    </row>
    <row r="18" spans="1:6" s="262" customFormat="1" ht="36">
      <c r="A18" s="82"/>
      <c r="B18" s="26" t="s">
        <v>73</v>
      </c>
      <c r="C18" s="97">
        <v>0</v>
      </c>
      <c r="D18" s="77"/>
      <c r="E18" s="77"/>
      <c r="F18" s="77">
        <f t="shared" si="0"/>
        <v>0</v>
      </c>
    </row>
    <row r="19" spans="1:6" s="262" customFormat="1" ht="36">
      <c r="A19" s="82"/>
      <c r="B19" s="26" t="s">
        <v>74</v>
      </c>
      <c r="C19" s="97">
        <v>51575</v>
      </c>
      <c r="D19" s="77"/>
      <c r="E19" s="77"/>
      <c r="F19" s="77">
        <f t="shared" si="0"/>
        <v>51575</v>
      </c>
    </row>
    <row r="20" spans="1:6" s="262" customFormat="1" ht="36">
      <c r="A20" s="82"/>
      <c r="B20" s="26" t="s">
        <v>75</v>
      </c>
      <c r="C20" s="97">
        <v>1715</v>
      </c>
      <c r="D20" s="77"/>
      <c r="E20" s="77"/>
      <c r="F20" s="77">
        <f t="shared" si="0"/>
        <v>1715</v>
      </c>
    </row>
    <row r="21" spans="1:6" s="262" customFormat="1" ht="34.5">
      <c r="A21" s="82" t="s">
        <v>76</v>
      </c>
      <c r="B21" s="117" t="s">
        <v>77</v>
      </c>
      <c r="C21" s="102">
        <f>C22</f>
        <v>0</v>
      </c>
      <c r="D21" s="102">
        <f>D22</f>
        <v>0</v>
      </c>
      <c r="E21" s="102">
        <f>E22</f>
        <v>0</v>
      </c>
      <c r="F21" s="77">
        <f t="shared" si="0"/>
        <v>0</v>
      </c>
    </row>
    <row r="22" spans="1:6" s="262" customFormat="1" ht="18">
      <c r="A22" s="82"/>
      <c r="B22" s="265" t="s">
        <v>242</v>
      </c>
      <c r="C22" s="266"/>
      <c r="D22" s="46"/>
      <c r="E22" s="97"/>
      <c r="F22" s="77">
        <f t="shared" si="0"/>
        <v>0</v>
      </c>
    </row>
    <row r="23" spans="1:7" ht="18">
      <c r="A23" s="79" t="s">
        <v>79</v>
      </c>
      <c r="B23" s="117" t="s">
        <v>80</v>
      </c>
      <c r="C23" s="102">
        <f>SUM(C24:C27)</f>
        <v>354300</v>
      </c>
      <c r="D23" s="102">
        <f>D24+D25+D26+D27</f>
        <v>0</v>
      </c>
      <c r="E23" s="102">
        <f>E24+E25+E26+E27</f>
        <v>-37000</v>
      </c>
      <c r="F23" s="78">
        <f t="shared" si="0"/>
        <v>317300</v>
      </c>
      <c r="G23" s="262"/>
    </row>
    <row r="24" spans="1:7" ht="36">
      <c r="A24" s="82"/>
      <c r="B24" s="22" t="s">
        <v>81</v>
      </c>
      <c r="C24" s="97">
        <v>307300</v>
      </c>
      <c r="D24" s="97"/>
      <c r="E24" s="97"/>
      <c r="F24" s="77">
        <f t="shared" si="0"/>
        <v>307300</v>
      </c>
      <c r="G24" s="262"/>
    </row>
    <row r="25" spans="1:7" ht="18">
      <c r="A25" s="84"/>
      <c r="B25" s="22" t="s">
        <v>82</v>
      </c>
      <c r="C25" s="97">
        <v>42000</v>
      </c>
      <c r="D25" s="97"/>
      <c r="E25" s="97">
        <v>-42000</v>
      </c>
      <c r="F25" s="77">
        <f t="shared" si="0"/>
        <v>0</v>
      </c>
      <c r="G25" s="262"/>
    </row>
    <row r="26" spans="1:6" s="262" customFormat="1" ht="18">
      <c r="A26" s="82"/>
      <c r="B26" s="22" t="s">
        <v>83</v>
      </c>
      <c r="C26" s="97">
        <v>3000</v>
      </c>
      <c r="D26" s="97"/>
      <c r="E26" s="97">
        <v>5000</v>
      </c>
      <c r="F26" s="77">
        <f t="shared" si="0"/>
        <v>8000</v>
      </c>
    </row>
    <row r="27" spans="1:7" ht="72">
      <c r="A27" s="74"/>
      <c r="B27" s="22" t="s">
        <v>84</v>
      </c>
      <c r="C27" s="77">
        <v>2000</v>
      </c>
      <c r="D27" s="97"/>
      <c r="E27" s="264"/>
      <c r="F27" s="77">
        <f t="shared" si="0"/>
        <v>2000</v>
      </c>
      <c r="G27" s="262"/>
    </row>
    <row r="28" spans="1:7" ht="18">
      <c r="A28" s="79" t="s">
        <v>85</v>
      </c>
      <c r="B28" s="267" t="s">
        <v>86</v>
      </c>
      <c r="C28" s="102">
        <f>C29+C30+C31+C32+C33</f>
        <v>95825</v>
      </c>
      <c r="D28" s="102">
        <f>D29+D30+D31+D32+D33</f>
        <v>0</v>
      </c>
      <c r="E28" s="102">
        <f>E29+E30+E31+E32+E33</f>
        <v>-3980</v>
      </c>
      <c r="F28" s="78">
        <f t="shared" si="0"/>
        <v>91845</v>
      </c>
      <c r="G28" s="262"/>
    </row>
    <row r="29" spans="1:7" ht="54">
      <c r="A29" s="82"/>
      <c r="B29" s="26" t="s">
        <v>87</v>
      </c>
      <c r="C29" s="97">
        <v>95825</v>
      </c>
      <c r="D29" s="97"/>
      <c r="E29" s="97">
        <f>-750-3175-55</f>
        <v>-3980</v>
      </c>
      <c r="F29" s="77">
        <f t="shared" si="0"/>
        <v>91845</v>
      </c>
      <c r="G29" s="262"/>
    </row>
    <row r="30" spans="1:7" ht="18">
      <c r="A30" s="82"/>
      <c r="B30" s="26" t="s">
        <v>88</v>
      </c>
      <c r="C30" s="97"/>
      <c r="D30" s="97"/>
      <c r="E30" s="97"/>
      <c r="F30" s="77">
        <f t="shared" si="0"/>
        <v>0</v>
      </c>
      <c r="G30" s="262"/>
    </row>
    <row r="31" spans="1:7" ht="18">
      <c r="A31" s="82"/>
      <c r="B31" s="26" t="s">
        <v>89</v>
      </c>
      <c r="C31" s="97"/>
      <c r="D31" s="97"/>
      <c r="E31" s="97"/>
      <c r="F31" s="77">
        <f t="shared" si="0"/>
        <v>0</v>
      </c>
      <c r="G31" s="262"/>
    </row>
    <row r="32" spans="1:7" ht="18">
      <c r="A32" s="82"/>
      <c r="B32" s="26" t="s">
        <v>90</v>
      </c>
      <c r="C32" s="97"/>
      <c r="D32" s="97"/>
      <c r="E32" s="97"/>
      <c r="F32" s="77">
        <f t="shared" si="0"/>
        <v>0</v>
      </c>
      <c r="G32" s="262"/>
    </row>
    <row r="33" spans="1:7" ht="18">
      <c r="A33" s="82"/>
      <c r="B33" s="26" t="s">
        <v>91</v>
      </c>
      <c r="C33" s="97"/>
      <c r="D33" s="97"/>
      <c r="E33" s="97"/>
      <c r="F33" s="77">
        <f t="shared" si="0"/>
        <v>0</v>
      </c>
      <c r="G33" s="262"/>
    </row>
    <row r="34" spans="1:7" ht="18">
      <c r="A34" s="79" t="s">
        <v>92</v>
      </c>
      <c r="B34" s="117" t="s">
        <v>93</v>
      </c>
      <c r="C34" s="102">
        <f>C35+C36</f>
        <v>0</v>
      </c>
      <c r="D34" s="102">
        <f>D35+D36</f>
        <v>0</v>
      </c>
      <c r="E34" s="102">
        <f>E35+E36</f>
        <v>0</v>
      </c>
      <c r="F34" s="77">
        <f t="shared" si="0"/>
        <v>0</v>
      </c>
      <c r="G34" s="262"/>
    </row>
    <row r="35" spans="1:7" ht="18">
      <c r="A35" s="84"/>
      <c r="B35" s="26" t="s">
        <v>94</v>
      </c>
      <c r="C35" s="97"/>
      <c r="D35" s="97">
        <v>0</v>
      </c>
      <c r="E35" s="97"/>
      <c r="F35" s="77">
        <f t="shared" si="0"/>
        <v>0</v>
      </c>
      <c r="G35" s="262"/>
    </row>
    <row r="36" spans="1:7" ht="18">
      <c r="A36" s="87"/>
      <c r="B36" s="26"/>
      <c r="C36" s="97"/>
      <c r="D36" s="97"/>
      <c r="E36" s="97"/>
      <c r="F36" s="77">
        <f t="shared" si="0"/>
        <v>0</v>
      </c>
      <c r="G36" s="262"/>
    </row>
    <row r="37" spans="1:7" ht="18">
      <c r="A37" s="268" t="s">
        <v>95</v>
      </c>
      <c r="B37" s="117" t="s">
        <v>96</v>
      </c>
      <c r="C37" s="97">
        <f>C38</f>
        <v>0</v>
      </c>
      <c r="D37" s="97"/>
      <c r="E37" s="97"/>
      <c r="F37" s="77">
        <f t="shared" si="0"/>
        <v>0</v>
      </c>
      <c r="G37" s="262"/>
    </row>
    <row r="38" spans="1:7" ht="18">
      <c r="A38" s="89"/>
      <c r="B38" s="26" t="s">
        <v>243</v>
      </c>
      <c r="C38" s="97"/>
      <c r="D38" s="97"/>
      <c r="E38" s="97"/>
      <c r="F38" s="77">
        <f t="shared" si="0"/>
        <v>0</v>
      </c>
      <c r="G38" s="262"/>
    </row>
    <row r="39" spans="1:7" ht="18">
      <c r="A39" s="268" t="s">
        <v>98</v>
      </c>
      <c r="B39" s="117" t="s">
        <v>99</v>
      </c>
      <c r="C39" s="102">
        <f>C40+C41</f>
        <v>145522</v>
      </c>
      <c r="D39" s="102">
        <f>D40+D41</f>
        <v>0</v>
      </c>
      <c r="E39" s="102">
        <f>E40+E41</f>
        <v>2028</v>
      </c>
      <c r="F39" s="78">
        <f t="shared" si="0"/>
        <v>147550</v>
      </c>
      <c r="G39" s="262"/>
    </row>
    <row r="40" spans="1:7" ht="54">
      <c r="A40" s="89"/>
      <c r="B40" s="22" t="s">
        <v>244</v>
      </c>
      <c r="C40" s="97">
        <v>1700</v>
      </c>
      <c r="D40" s="97"/>
      <c r="E40" s="97"/>
      <c r="F40" s="77">
        <f t="shared" si="0"/>
        <v>1700</v>
      </c>
      <c r="G40" s="262"/>
    </row>
    <row r="41" spans="1:7" ht="36">
      <c r="A41" s="89"/>
      <c r="B41" s="22" t="s">
        <v>245</v>
      </c>
      <c r="C41" s="97">
        <v>143822</v>
      </c>
      <c r="D41" s="97">
        <v>0</v>
      </c>
      <c r="E41" s="97">
        <v>2028</v>
      </c>
      <c r="F41" s="77">
        <f t="shared" si="0"/>
        <v>145850</v>
      </c>
      <c r="G41" s="262"/>
    </row>
    <row r="42" spans="1:7" ht="18">
      <c r="A42" s="89"/>
      <c r="B42" s="117" t="s">
        <v>102</v>
      </c>
      <c r="C42" s="102">
        <f>C9+C16+C21+C23+C28+C34+C37+C39</f>
        <v>1283135</v>
      </c>
      <c r="D42" s="102">
        <f>D9+D16+D21+D23+D28+D34+D37+D39</f>
        <v>0</v>
      </c>
      <c r="E42" s="102">
        <f>E9+E16+E21+E23+E28+E34+E37+E39</f>
        <v>-38739</v>
      </c>
      <c r="F42" s="77">
        <f t="shared" si="0"/>
        <v>1244396</v>
      </c>
      <c r="G42" s="262"/>
    </row>
    <row r="43" spans="1:7" ht="18">
      <c r="A43" s="268" t="s">
        <v>103</v>
      </c>
      <c r="B43" s="117" t="s">
        <v>246</v>
      </c>
      <c r="C43" s="77">
        <v>77024</v>
      </c>
      <c r="D43" s="269"/>
      <c r="E43" s="97"/>
      <c r="F43" s="77">
        <f t="shared" si="0"/>
        <v>77024</v>
      </c>
      <c r="G43" s="262"/>
    </row>
    <row r="44" spans="1:7" ht="34.5">
      <c r="A44" s="268" t="s">
        <v>105</v>
      </c>
      <c r="B44" s="117" t="s">
        <v>106</v>
      </c>
      <c r="C44" s="97">
        <v>58942</v>
      </c>
      <c r="D44" s="97">
        <v>-13985</v>
      </c>
      <c r="E44" s="97">
        <f>-E45</f>
        <v>9653</v>
      </c>
      <c r="F44" s="77">
        <f t="shared" si="0"/>
        <v>54610</v>
      </c>
      <c r="G44" s="262"/>
    </row>
    <row r="45" spans="1:7" ht="34.5">
      <c r="A45" s="268" t="s">
        <v>107</v>
      </c>
      <c r="B45" s="117" t="s">
        <v>108</v>
      </c>
      <c r="C45" s="97">
        <v>148107</v>
      </c>
      <c r="D45" s="97"/>
      <c r="E45" s="97">
        <v>-9653</v>
      </c>
      <c r="F45" s="77">
        <f t="shared" si="0"/>
        <v>138454</v>
      </c>
      <c r="G45" s="262"/>
    </row>
    <row r="46" spans="1:7" ht="18">
      <c r="A46" s="89"/>
      <c r="B46" s="117" t="s">
        <v>109</v>
      </c>
      <c r="C46" s="102">
        <f>C43+C44+C45</f>
        <v>284073</v>
      </c>
      <c r="D46" s="102">
        <f>D43+D44+D45</f>
        <v>-13985</v>
      </c>
      <c r="E46" s="102">
        <f>E43+E44+E45</f>
        <v>0</v>
      </c>
      <c r="F46" s="78">
        <f t="shared" si="0"/>
        <v>270088</v>
      </c>
      <c r="G46" s="262"/>
    </row>
    <row r="47" spans="1:7" ht="18">
      <c r="A47" s="89"/>
      <c r="B47" s="27" t="s">
        <v>112</v>
      </c>
      <c r="C47" s="102">
        <f>C42+C46</f>
        <v>1567208</v>
      </c>
      <c r="D47" s="102">
        <f>D42+D46</f>
        <v>-13985</v>
      </c>
      <c r="E47" s="102">
        <f>E42+E46</f>
        <v>-38739</v>
      </c>
      <c r="F47" s="78">
        <f t="shared" si="0"/>
        <v>1514484</v>
      </c>
      <c r="G47" s="262"/>
    </row>
    <row r="48" spans="1:7" ht="18">
      <c r="A48" s="270"/>
      <c r="B48" s="271"/>
      <c r="C48" s="272"/>
      <c r="D48" s="1"/>
      <c r="E48" s="1"/>
      <c r="F48" s="77">
        <f>'9.  melléklet Hivatal'!F115</f>
        <v>0</v>
      </c>
      <c r="G48" s="262"/>
    </row>
    <row r="49" spans="1:7" s="261" customFormat="1" ht="18.75" customHeight="1">
      <c r="A49" s="105"/>
      <c r="B49" s="105"/>
      <c r="C49" s="332" t="s">
        <v>56</v>
      </c>
      <c r="D49" s="332"/>
      <c r="E49" s="332"/>
      <c r="F49" s="332"/>
      <c r="G49" s="262"/>
    </row>
    <row r="50" spans="1:6" s="262" customFormat="1" ht="36">
      <c r="A50" s="273"/>
      <c r="B50" s="273" t="s">
        <v>247</v>
      </c>
      <c r="C50" s="69" t="s">
        <v>58</v>
      </c>
      <c r="D50" s="70" t="s">
        <v>59</v>
      </c>
      <c r="E50" s="70" t="s">
        <v>60</v>
      </c>
      <c r="F50" s="70" t="s">
        <v>61</v>
      </c>
    </row>
    <row r="51" spans="1:7" ht="18">
      <c r="A51" s="87" t="s">
        <v>62</v>
      </c>
      <c r="B51" s="274" t="s">
        <v>114</v>
      </c>
      <c r="C51" s="78">
        <f>C52+C53+C54+C57+C58</f>
        <v>513755</v>
      </c>
      <c r="D51" s="78">
        <f>D54+D57+D58</f>
        <v>-6725</v>
      </c>
      <c r="E51" s="78">
        <f>E52+E53+E54+E57+E58</f>
        <v>11622</v>
      </c>
      <c r="F51" s="78">
        <f>C51+D51+E51</f>
        <v>518652</v>
      </c>
      <c r="G51" s="262"/>
    </row>
    <row r="52" spans="1:7" ht="18">
      <c r="A52" s="95"/>
      <c r="B52" s="275" t="s">
        <v>115</v>
      </c>
      <c r="C52" s="97">
        <v>103450</v>
      </c>
      <c r="D52"/>
      <c r="E52" s="97">
        <v>-4987</v>
      </c>
      <c r="F52" s="77">
        <f>C52+E52+E52</f>
        <v>93476</v>
      </c>
      <c r="G52" s="262"/>
    </row>
    <row r="53" spans="1:7" ht="36">
      <c r="A53" s="89"/>
      <c r="B53" s="127" t="s">
        <v>116</v>
      </c>
      <c r="C53" s="97">
        <v>18035</v>
      </c>
      <c r="D53"/>
      <c r="E53" s="97">
        <f>-873-895</f>
        <v>-1768</v>
      </c>
      <c r="F53" s="77">
        <f>C53+E53+E53</f>
        <v>14499</v>
      </c>
      <c r="G53" s="262"/>
    </row>
    <row r="54" spans="1:7" ht="18">
      <c r="A54" s="89"/>
      <c r="B54" s="127" t="s">
        <v>117</v>
      </c>
      <c r="C54" s="97">
        <v>316530</v>
      </c>
      <c r="D54" s="97">
        <f>2484</f>
        <v>2484</v>
      </c>
      <c r="E54" s="97">
        <f>2738+5400</f>
        <v>8138</v>
      </c>
      <c r="F54" s="77">
        <f aca="true" t="shared" si="1" ref="F54:F72">C54+D54+E54</f>
        <v>327152</v>
      </c>
      <c r="G54" s="262"/>
    </row>
    <row r="55" spans="1:7" ht="36">
      <c r="A55" s="89"/>
      <c r="B55" s="127" t="s">
        <v>118</v>
      </c>
      <c r="C55" s="97"/>
      <c r="D55" s="97"/>
      <c r="E55" s="97"/>
      <c r="F55" s="77">
        <f t="shared" si="1"/>
        <v>0</v>
      </c>
      <c r="G55" s="262"/>
    </row>
    <row r="56" spans="1:7" ht="18">
      <c r="A56" s="89"/>
      <c r="B56" s="127" t="s">
        <v>119</v>
      </c>
      <c r="C56" s="97"/>
      <c r="D56" s="97"/>
      <c r="E56" s="97"/>
      <c r="F56" s="77">
        <f t="shared" si="1"/>
        <v>0</v>
      </c>
      <c r="G56" s="262"/>
    </row>
    <row r="57" spans="1:7" ht="18">
      <c r="A57" s="89"/>
      <c r="B57" s="127" t="s">
        <v>120</v>
      </c>
      <c r="C57" s="97">
        <v>28020</v>
      </c>
      <c r="D57" s="97"/>
      <c r="E57" s="97"/>
      <c r="F57" s="77">
        <f t="shared" si="1"/>
        <v>28020</v>
      </c>
      <c r="G57" s="262"/>
    </row>
    <row r="58" spans="1:7" ht="18">
      <c r="A58" s="89"/>
      <c r="B58" s="127" t="s">
        <v>28</v>
      </c>
      <c r="C58" s="102">
        <f>C59+C61</f>
        <v>47720</v>
      </c>
      <c r="D58" s="102">
        <f>+D59+D60+D61+1030</f>
        <v>-9209</v>
      </c>
      <c r="E58" s="102">
        <f>E59+E61</f>
        <v>10239</v>
      </c>
      <c r="F58" s="78">
        <f t="shared" si="1"/>
        <v>48750</v>
      </c>
      <c r="G58" s="262"/>
    </row>
    <row r="59" spans="1:7" ht="18">
      <c r="A59" s="89"/>
      <c r="B59" s="127" t="s">
        <v>121</v>
      </c>
      <c r="C59" s="97">
        <v>30000</v>
      </c>
      <c r="D59" s="97">
        <f>'A melléklet'!F38</f>
        <v>-10239</v>
      </c>
      <c r="E59" s="97">
        <f>'A melléklet'!G38</f>
        <v>10239</v>
      </c>
      <c r="F59" s="77">
        <f t="shared" si="1"/>
        <v>30000</v>
      </c>
      <c r="G59" s="262"/>
    </row>
    <row r="60" spans="1:7" ht="36">
      <c r="A60" s="89"/>
      <c r="B60" s="127" t="s">
        <v>122</v>
      </c>
      <c r="C60" s="1"/>
      <c r="D60" s="97"/>
      <c r="E60" s="97"/>
      <c r="F60" s="77">
        <f t="shared" si="1"/>
        <v>0</v>
      </c>
      <c r="G60" s="262"/>
    </row>
    <row r="61" spans="1:7" ht="36">
      <c r="A61" s="89"/>
      <c r="B61" s="127" t="s">
        <v>123</v>
      </c>
      <c r="C61" s="97">
        <v>17720</v>
      </c>
      <c r="D61" s="97"/>
      <c r="E61" s="97"/>
      <c r="F61" s="77">
        <f t="shared" si="1"/>
        <v>17720</v>
      </c>
      <c r="G61" s="262"/>
    </row>
    <row r="62" spans="1:7" ht="18">
      <c r="A62" s="89"/>
      <c r="B62" s="276"/>
      <c r="C62" s="97"/>
      <c r="D62" s="277"/>
      <c r="E62" s="277"/>
      <c r="F62" s="77">
        <f t="shared" si="1"/>
        <v>0</v>
      </c>
      <c r="G62" s="262"/>
    </row>
    <row r="63" spans="1:6" s="262" customFormat="1" ht="18">
      <c r="A63" s="87" t="s">
        <v>70</v>
      </c>
      <c r="B63" s="274" t="s">
        <v>124</v>
      </c>
      <c r="C63" s="78">
        <f>C64+C67+C68+C71</f>
        <v>349540</v>
      </c>
      <c r="D63" s="78">
        <f>D64+D67+D68+D71</f>
        <v>0</v>
      </c>
      <c r="E63" s="78">
        <f>E64+E67+E68+E71</f>
        <v>-46435</v>
      </c>
      <c r="F63" s="78">
        <f t="shared" si="1"/>
        <v>303105</v>
      </c>
    </row>
    <row r="64" spans="1:6" s="262" customFormat="1" ht="18">
      <c r="A64" s="95"/>
      <c r="B64" s="96" t="s">
        <v>125</v>
      </c>
      <c r="C64" s="97">
        <v>318694</v>
      </c>
      <c r="D64" s="97">
        <v>0</v>
      </c>
      <c r="E64" s="97">
        <f>'4_.melléklet'!E16</f>
        <v>-46435</v>
      </c>
      <c r="F64" s="77">
        <f t="shared" si="1"/>
        <v>272259</v>
      </c>
    </row>
    <row r="65" spans="1:6" s="262" customFormat="1" ht="36">
      <c r="A65" s="95"/>
      <c r="B65" s="127" t="s">
        <v>248</v>
      </c>
      <c r="C65" s="97"/>
      <c r="D65" s="97"/>
      <c r="E65" s="97"/>
      <c r="F65" s="77">
        <f t="shared" si="1"/>
        <v>0</v>
      </c>
    </row>
    <row r="66" spans="1:7" ht="36">
      <c r="A66" s="95"/>
      <c r="B66" s="127" t="s">
        <v>249</v>
      </c>
      <c r="C66" s="97"/>
      <c r="D66" s="97"/>
      <c r="E66" s="264"/>
      <c r="F66" s="77">
        <f t="shared" si="1"/>
        <v>0</v>
      </c>
      <c r="G66" s="262"/>
    </row>
    <row r="67" spans="1:7" ht="18">
      <c r="A67" s="89"/>
      <c r="B67" s="127" t="s">
        <v>128</v>
      </c>
      <c r="C67" s="97">
        <f>'4_.melléklet'!C6</f>
        <v>846</v>
      </c>
      <c r="D67" s="97">
        <v>0</v>
      </c>
      <c r="E67" s="97">
        <f>'4_.melléklet'!E6</f>
        <v>0</v>
      </c>
      <c r="F67" s="77">
        <f t="shared" si="1"/>
        <v>846</v>
      </c>
      <c r="G67" s="262"/>
    </row>
    <row r="68" spans="1:6" s="262" customFormat="1" ht="18">
      <c r="A68" s="89"/>
      <c r="B68" s="127" t="s">
        <v>148</v>
      </c>
      <c r="C68" s="97"/>
      <c r="D68" s="97"/>
      <c r="E68" s="46"/>
      <c r="F68" s="77">
        <f t="shared" si="1"/>
        <v>0</v>
      </c>
    </row>
    <row r="69" spans="1:10" ht="36">
      <c r="A69" s="89"/>
      <c r="B69" s="127" t="s">
        <v>130</v>
      </c>
      <c r="C69" s="97"/>
      <c r="D69" s="46"/>
      <c r="E69" s="46"/>
      <c r="F69" s="77">
        <f t="shared" si="1"/>
        <v>0</v>
      </c>
      <c r="G69" s="262"/>
      <c r="J69" s="278"/>
    </row>
    <row r="70" spans="1:10" ht="36">
      <c r="A70" s="89"/>
      <c r="B70" s="127" t="s">
        <v>131</v>
      </c>
      <c r="C70" s="97"/>
      <c r="D70" s="97"/>
      <c r="E70" s="46"/>
      <c r="F70" s="77">
        <f t="shared" si="1"/>
        <v>0</v>
      </c>
      <c r="G70" s="262"/>
      <c r="J70" s="278"/>
    </row>
    <row r="71" spans="1:7" ht="18">
      <c r="A71" s="89"/>
      <c r="B71" s="127" t="s">
        <v>35</v>
      </c>
      <c r="C71" s="97">
        <f>'6.melléket'!C13</f>
        <v>30000</v>
      </c>
      <c r="D71" s="97">
        <f>'6.melléket'!D13</f>
        <v>0</v>
      </c>
      <c r="E71" s="97">
        <f>'6.melléket'!E13</f>
        <v>0</v>
      </c>
      <c r="F71" s="77">
        <f t="shared" si="1"/>
        <v>30000</v>
      </c>
      <c r="G71" s="262"/>
    </row>
    <row r="72" spans="1:6" s="262" customFormat="1" ht="18">
      <c r="A72" s="248"/>
      <c r="B72" s="279"/>
      <c r="C72" s="46"/>
      <c r="D72" s="97"/>
      <c r="E72" s="46"/>
      <c r="F72" s="77">
        <f t="shared" si="1"/>
        <v>0</v>
      </c>
    </row>
    <row r="73" spans="1:6" s="262" customFormat="1" ht="18">
      <c r="A73" s="87"/>
      <c r="B73" s="280" t="s">
        <v>132</v>
      </c>
      <c r="C73" s="78">
        <f>C51+C63</f>
        <v>863295</v>
      </c>
      <c r="D73" s="78">
        <f>D51+D63</f>
        <v>-6725</v>
      </c>
      <c r="E73" s="78">
        <f>E51+E63</f>
        <v>-34813</v>
      </c>
      <c r="F73" s="78">
        <f>F51+F63</f>
        <v>821757</v>
      </c>
    </row>
    <row r="74" spans="1:6" s="262" customFormat="1" ht="18">
      <c r="A74" s="87"/>
      <c r="B74" s="280"/>
      <c r="C74" s="281"/>
      <c r="D74" s="46"/>
      <c r="E74" s="46"/>
      <c r="F74" s="77">
        <f aca="true" t="shared" si="2" ref="F74:F81">C74+D74+E74</f>
        <v>0</v>
      </c>
    </row>
    <row r="75" spans="1:6" s="262" customFormat="1" ht="18">
      <c r="A75" s="87" t="s">
        <v>76</v>
      </c>
      <c r="B75" s="274" t="s">
        <v>30</v>
      </c>
      <c r="C75" s="78">
        <f>C76+C77</f>
        <v>703913</v>
      </c>
      <c r="D75" s="78">
        <f>D76+D77</f>
        <v>-7260</v>
      </c>
      <c r="E75" s="78">
        <f>E76+E77</f>
        <v>-3926</v>
      </c>
      <c r="F75" s="78">
        <f t="shared" si="2"/>
        <v>692727</v>
      </c>
    </row>
    <row r="76" spans="1:6" s="262" customFormat="1" ht="18">
      <c r="A76" s="95"/>
      <c r="B76" s="275" t="s">
        <v>133</v>
      </c>
      <c r="C76" s="77">
        <v>25332</v>
      </c>
      <c r="D76" s="77"/>
      <c r="E76" s="77"/>
      <c r="F76" s="77">
        <f t="shared" si="2"/>
        <v>25332</v>
      </c>
    </row>
    <row r="77" spans="1:7" ht="34.5" customHeight="1">
      <c r="A77" s="89"/>
      <c r="B77" s="275" t="s">
        <v>111</v>
      </c>
      <c r="C77" s="97">
        <v>678581</v>
      </c>
      <c r="D77" s="97">
        <f>'9.  melléklet Hivatal'!D42+'10. melléklet Isaszegi Héts'!D42+'11.  melléklet Isaszegi Bóbi'!D42+'12. mell. Isaszegi Humánszol'!D42+'13.  mellékletMűvelődési ház'!D42+'14. melléklet Könyvtár'!D42+'15.melléklet IVÜSZ'!D42</f>
        <v>-7260</v>
      </c>
      <c r="E77" s="97">
        <f>'9.  melléklet Hivatal'!E42+'10. melléklet Isaszegi Héts'!E42+'11.  melléklet Isaszegi Bóbi'!E42+'12. mell. Isaszegi Humánszol'!E42+'13.  mellékletMűvelődési ház'!E42+'14. melléklet Könyvtár'!E42+'15.melléklet IVÜSZ'!E42+'12. mell. Isaszegi Humánszol'!E132</f>
        <v>-3926</v>
      </c>
      <c r="F77" s="77">
        <f t="shared" si="2"/>
        <v>667395</v>
      </c>
      <c r="G77" s="262"/>
    </row>
    <row r="78" spans="1:7" ht="18">
      <c r="A78" s="103"/>
      <c r="B78" s="131" t="s">
        <v>134</v>
      </c>
      <c r="C78" s="78">
        <f>C51+C63+C75</f>
        <v>1567208</v>
      </c>
      <c r="D78" s="78">
        <f>D51+D63+D75</f>
        <v>-13985</v>
      </c>
      <c r="E78" s="78">
        <f>E51+E63+E75</f>
        <v>-38739</v>
      </c>
      <c r="F78" s="78">
        <f t="shared" si="2"/>
        <v>1514484</v>
      </c>
      <c r="G78" s="262"/>
    </row>
    <row r="79" spans="1:7" ht="18">
      <c r="A79" s="105"/>
      <c r="B79" s="282" t="s">
        <v>250</v>
      </c>
      <c r="C79" s="97">
        <f>C78-C77</f>
        <v>888627</v>
      </c>
      <c r="D79" s="97">
        <f>D78-D77</f>
        <v>-6725</v>
      </c>
      <c r="E79" s="97">
        <f>E78-E77</f>
        <v>-34813</v>
      </c>
      <c r="F79" s="77">
        <f t="shared" si="2"/>
        <v>847089</v>
      </c>
      <c r="G79" s="262"/>
    </row>
    <row r="80" spans="1:7" ht="18">
      <c r="A80" s="107"/>
      <c r="B80" s="108" t="s">
        <v>136</v>
      </c>
      <c r="C80" s="283">
        <v>14</v>
      </c>
      <c r="D80" s="283"/>
      <c r="E80" s="283"/>
      <c r="F80" s="284">
        <f t="shared" si="2"/>
        <v>14</v>
      </c>
      <c r="G80" s="262"/>
    </row>
    <row r="81" spans="1:7" ht="18">
      <c r="A81" s="107"/>
      <c r="B81" s="108" t="s">
        <v>137</v>
      </c>
      <c r="C81" s="283">
        <v>6</v>
      </c>
      <c r="D81" s="283"/>
      <c r="E81" s="283"/>
      <c r="F81" s="284">
        <f t="shared" si="2"/>
        <v>6</v>
      </c>
      <c r="G81" s="262"/>
    </row>
    <row r="82" spans="2:7" ht="18">
      <c r="B82" s="279"/>
      <c r="C82" s="248">
        <f>C47-C78</f>
        <v>0</v>
      </c>
      <c r="D82" s="248">
        <f>D47-D78</f>
        <v>0</v>
      </c>
      <c r="E82" s="248">
        <f>E47-E78</f>
        <v>0</v>
      </c>
      <c r="F82" s="248">
        <f>F47-F78</f>
        <v>0</v>
      </c>
      <c r="G82" s="261"/>
    </row>
    <row r="83" spans="1:3" ht="18">
      <c r="A83" s="285"/>
      <c r="B83" s="286" t="s">
        <v>251</v>
      </c>
      <c r="C83" s="285" t="s">
        <v>53</v>
      </c>
    </row>
    <row r="84" spans="1:3" ht="36">
      <c r="A84" s="285" t="s">
        <v>252</v>
      </c>
      <c r="B84" s="286"/>
      <c r="C84" s="285"/>
    </row>
    <row r="85" spans="1:3" ht="18">
      <c r="A85" s="285">
        <v>2</v>
      </c>
      <c r="B85" s="286" t="s">
        <v>253</v>
      </c>
      <c r="C85" s="287">
        <v>196</v>
      </c>
    </row>
    <row r="86" spans="1:3" ht="18">
      <c r="A86" s="285"/>
      <c r="B86" s="286" t="s">
        <v>254</v>
      </c>
      <c r="C86" s="287">
        <f>C85*0.325</f>
        <v>63.7</v>
      </c>
    </row>
    <row r="87" spans="1:3" ht="18">
      <c r="A87" s="288" t="s">
        <v>255</v>
      </c>
      <c r="B87" s="286" t="s">
        <v>256</v>
      </c>
      <c r="C87" s="285">
        <f>330</f>
        <v>330</v>
      </c>
    </row>
    <row r="88" spans="1:3" ht="18">
      <c r="A88" s="288"/>
      <c r="B88" s="286" t="s">
        <v>257</v>
      </c>
      <c r="C88" s="287">
        <f>C87*0.325</f>
        <v>107.25</v>
      </c>
    </row>
    <row r="89" spans="1:3" ht="18">
      <c r="A89" s="289">
        <v>4</v>
      </c>
      <c r="B89" s="286" t="s">
        <v>258</v>
      </c>
      <c r="C89" s="287">
        <v>393</v>
      </c>
    </row>
    <row r="90" spans="1:3" ht="18">
      <c r="A90" s="285"/>
      <c r="B90" s="286" t="s">
        <v>254</v>
      </c>
      <c r="C90" s="287">
        <f>C89*0.325</f>
        <v>127.72500000000001</v>
      </c>
    </row>
    <row r="91" spans="1:3" ht="18">
      <c r="A91" s="289" t="s">
        <v>259</v>
      </c>
      <c r="B91" s="286" t="s">
        <v>260</v>
      </c>
      <c r="C91" s="285">
        <v>216</v>
      </c>
    </row>
    <row r="92" spans="1:3" ht="18">
      <c r="A92" s="285"/>
      <c r="B92" s="286" t="s">
        <v>261</v>
      </c>
      <c r="C92" s="287">
        <f>C91*0.325</f>
        <v>70.2</v>
      </c>
    </row>
    <row r="93" spans="1:3" ht="18">
      <c r="A93" s="290">
        <v>13</v>
      </c>
      <c r="B93" s="291" t="s">
        <v>262</v>
      </c>
      <c r="C93" s="292">
        <f>SUM(C85:C92)</f>
        <v>1503.875</v>
      </c>
    </row>
    <row r="94" spans="1:3" ht="18">
      <c r="A94" s="285"/>
      <c r="B94" s="286"/>
      <c r="C94" s="285"/>
    </row>
    <row r="95" spans="1:3" ht="36">
      <c r="A95" s="285"/>
      <c r="B95" s="286" t="s">
        <v>263</v>
      </c>
      <c r="C95" s="287">
        <f>C87+C89+C91+C85</f>
        <v>1135</v>
      </c>
    </row>
    <row r="96" spans="1:3" ht="36">
      <c r="A96" s="285"/>
      <c r="B96" s="286" t="s">
        <v>264</v>
      </c>
      <c r="C96" s="287">
        <f>C88+C90+C92+C86</f>
        <v>368.875</v>
      </c>
    </row>
    <row r="97" spans="1:3" ht="18">
      <c r="A97" s="285"/>
      <c r="B97" s="291" t="s">
        <v>262</v>
      </c>
      <c r="C97" s="292">
        <f>SUM(C95:C96)</f>
        <v>1503.875</v>
      </c>
    </row>
  </sheetData>
  <sheetProtection selectLockedCells="1" selectUnlockedCells="1"/>
  <mergeCells count="2">
    <mergeCell ref="C7:F7"/>
    <mergeCell ref="C49:F49"/>
  </mergeCells>
  <printOptions/>
  <pageMargins left="0.75" right="0.75" top="1" bottom="1" header="0.5118055555555555" footer="0.5118055555555555"/>
  <pageSetup horizontalDpi="300" verticalDpi="300" orientation="portrait" paperSize="9" scale="39" r:id="rId1"/>
  <rowBreaks count="1" manualBreakCount="1">
    <brk id="47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G89"/>
  <sheetViews>
    <sheetView view="pageBreakPreview" zoomScale="50" zoomScaleNormal="52" zoomScaleSheetLayoutView="50" workbookViewId="0" topLeftCell="A13">
      <selection activeCell="E2" sqref="E2"/>
    </sheetView>
  </sheetViews>
  <sheetFormatPr defaultColWidth="9.140625" defaultRowHeight="12.75"/>
  <cols>
    <col min="1" max="1" width="8.421875" style="248" customWidth="1"/>
    <col min="2" max="2" width="98.140625" style="248" customWidth="1"/>
    <col min="3" max="3" width="57.28125" style="248" customWidth="1"/>
    <col min="4" max="4" width="22.140625" style="248" customWidth="1"/>
    <col min="5" max="5" width="21.8515625" style="248" customWidth="1"/>
    <col min="6" max="6" width="16.57421875" style="248" customWidth="1"/>
    <col min="7" max="16384" width="9.140625" style="248" customWidth="1"/>
  </cols>
  <sheetData>
    <row r="1" spans="1:3" s="249" customFormat="1" ht="18">
      <c r="A1" s="250"/>
      <c r="B1" s="293"/>
      <c r="C1" s="251" t="s">
        <v>340</v>
      </c>
    </row>
    <row r="2" spans="1:7" s="252" customFormat="1" ht="18">
      <c r="A2" s="253"/>
      <c r="B2" s="254" t="s">
        <v>265</v>
      </c>
      <c r="C2" s="294" t="s">
        <v>266</v>
      </c>
      <c r="D2" s="262"/>
      <c r="E2" s="262"/>
      <c r="F2" s="262"/>
      <c r="G2" s="262"/>
    </row>
    <row r="3" spans="1:7" s="252" customFormat="1" ht="18">
      <c r="A3" s="256"/>
      <c r="B3" s="254" t="s">
        <v>267</v>
      </c>
      <c r="C3" s="295"/>
      <c r="D3" s="262"/>
      <c r="E3" s="262"/>
      <c r="F3" s="262"/>
      <c r="G3" s="262"/>
    </row>
    <row r="4" spans="1:7" s="252" customFormat="1" ht="18">
      <c r="A4" s="258"/>
      <c r="B4" s="258"/>
      <c r="C4" s="259" t="s">
        <v>162</v>
      </c>
      <c r="D4" s="262"/>
      <c r="E4" s="262"/>
      <c r="F4" s="262"/>
      <c r="G4" s="262"/>
    </row>
    <row r="5" spans="1:7" ht="18">
      <c r="A5" s="253"/>
      <c r="B5" s="260" t="s">
        <v>239</v>
      </c>
      <c r="C5" s="260" t="s">
        <v>240</v>
      </c>
      <c r="D5" s="262"/>
      <c r="E5" s="262"/>
      <c r="F5" s="262"/>
      <c r="G5" s="261"/>
    </row>
    <row r="6" spans="1:7" s="261" customFormat="1" ht="18">
      <c r="A6" s="253"/>
      <c r="B6" s="253"/>
      <c r="C6" s="348">
        <v>2020</v>
      </c>
      <c r="D6" s="348"/>
      <c r="E6" s="348"/>
      <c r="F6" s="348"/>
      <c r="G6" s="262"/>
    </row>
    <row r="7" spans="1:7" s="261" customFormat="1" ht="54">
      <c r="A7" s="263"/>
      <c r="B7" s="263" t="s">
        <v>241</v>
      </c>
      <c r="C7" s="69" t="s">
        <v>58</v>
      </c>
      <c r="D7" s="70" t="s">
        <v>59</v>
      </c>
      <c r="E7" s="70" t="s">
        <v>60</v>
      </c>
      <c r="F7" s="70" t="s">
        <v>61</v>
      </c>
      <c r="G7" s="262"/>
    </row>
    <row r="8" spans="1:6" s="262" customFormat="1" ht="18">
      <c r="A8" s="253" t="s">
        <v>62</v>
      </c>
      <c r="B8" s="27" t="s">
        <v>63</v>
      </c>
      <c r="C8" s="78">
        <f>C9+C10+C11+C12+C13+C14</f>
        <v>0</v>
      </c>
      <c r="D8" s="78">
        <f>D9+D10+D11+D12+D13+D14</f>
        <v>0</v>
      </c>
      <c r="E8" s="78">
        <f>E9+E10+E11+E12+E13+E14</f>
        <v>0</v>
      </c>
      <c r="F8" s="78">
        <f>F9+F10+F11+F12+F13+F14</f>
        <v>0</v>
      </c>
    </row>
    <row r="9" spans="1:7" s="262" customFormat="1" ht="18">
      <c r="A9" s="74"/>
      <c r="B9" s="26" t="s">
        <v>64</v>
      </c>
      <c r="C9" s="78"/>
      <c r="D9" s="46"/>
      <c r="E9" s="46"/>
      <c r="F9" s="53">
        <f aca="true" t="shared" si="0" ref="F9:F14">SUM(C9:E9)</f>
        <v>0</v>
      </c>
      <c r="G9" s="248"/>
    </row>
    <row r="10" spans="1:7" s="262" customFormat="1" ht="18">
      <c r="A10" s="82"/>
      <c r="B10" s="26" t="s">
        <v>65</v>
      </c>
      <c r="C10" s="97"/>
      <c r="D10" s="277"/>
      <c r="E10" s="277"/>
      <c r="F10" s="53">
        <f t="shared" si="0"/>
        <v>0</v>
      </c>
      <c r="G10" s="261"/>
    </row>
    <row r="11" spans="1:6" s="262" customFormat="1" ht="18">
      <c r="A11" s="82"/>
      <c r="B11" s="26" t="s">
        <v>66</v>
      </c>
      <c r="C11" s="97"/>
      <c r="D11" s="264"/>
      <c r="E11" s="264"/>
      <c r="F11" s="53">
        <f t="shared" si="0"/>
        <v>0</v>
      </c>
    </row>
    <row r="12" spans="1:7" s="262" customFormat="1" ht="18">
      <c r="A12" s="82"/>
      <c r="B12" s="26" t="s">
        <v>67</v>
      </c>
      <c r="C12" s="97"/>
      <c r="D12" s="46"/>
      <c r="E12" s="46"/>
      <c r="F12" s="53">
        <f t="shared" si="0"/>
        <v>0</v>
      </c>
      <c r="G12" s="248"/>
    </row>
    <row r="13" spans="1:7" s="262" customFormat="1" ht="18">
      <c r="A13" s="82"/>
      <c r="B13" s="26" t="s">
        <v>138</v>
      </c>
      <c r="C13" s="97"/>
      <c r="D13" s="46"/>
      <c r="E13" s="46"/>
      <c r="F13" s="53">
        <f t="shared" si="0"/>
        <v>0</v>
      </c>
      <c r="G13" s="248"/>
    </row>
    <row r="14" spans="1:6" s="262" customFormat="1" ht="18">
      <c r="A14" s="82"/>
      <c r="B14" s="26" t="s">
        <v>69</v>
      </c>
      <c r="C14" s="97"/>
      <c r="D14" s="264"/>
      <c r="E14" s="264"/>
      <c r="F14" s="53">
        <f t="shared" si="0"/>
        <v>0</v>
      </c>
    </row>
    <row r="15" spans="1:7" ht="18">
      <c r="A15" s="82" t="s">
        <v>70</v>
      </c>
      <c r="B15" s="27" t="s">
        <v>71</v>
      </c>
      <c r="C15" s="97">
        <f>C16+C17+C18+C19</f>
        <v>0</v>
      </c>
      <c r="D15" s="97">
        <f>D16+D17+D18+D19</f>
        <v>0</v>
      </c>
      <c r="E15" s="102">
        <f>E16+E17+E18+E19</f>
        <v>0</v>
      </c>
      <c r="F15" s="102"/>
      <c r="G15" s="262"/>
    </row>
    <row r="16" spans="1:7" ht="18">
      <c r="A16" s="74"/>
      <c r="B16" s="26" t="s">
        <v>72</v>
      </c>
      <c r="C16" s="78"/>
      <c r="D16" s="264"/>
      <c r="E16" s="264"/>
      <c r="F16" s="55">
        <f>SUM(C16:E16)</f>
        <v>0</v>
      </c>
      <c r="G16" s="262"/>
    </row>
    <row r="17" spans="1:6" s="262" customFormat="1" ht="18">
      <c r="A17" s="82"/>
      <c r="B17" s="26" t="s">
        <v>157</v>
      </c>
      <c r="C17" s="97"/>
      <c r="D17" s="264"/>
      <c r="E17" s="97"/>
      <c r="F17" s="55">
        <f>SUM(C17:E17)</f>
        <v>0</v>
      </c>
    </row>
    <row r="18" spans="1:6" ht="18">
      <c r="A18" s="82"/>
      <c r="B18" s="26" t="s">
        <v>74</v>
      </c>
      <c r="C18" s="97"/>
      <c r="D18" s="46"/>
      <c r="E18" s="46"/>
      <c r="F18" s="55">
        <f>SUM(C18:E18)</f>
        <v>0</v>
      </c>
    </row>
    <row r="19" spans="1:6" ht="18">
      <c r="A19" s="82"/>
      <c r="B19" s="26" t="s">
        <v>75</v>
      </c>
      <c r="C19" s="97"/>
      <c r="D19" s="46"/>
      <c r="E19" s="46"/>
      <c r="F19" s="55">
        <f>SUM(C19:E19)</f>
        <v>0</v>
      </c>
    </row>
    <row r="20" spans="1:6" ht="18">
      <c r="A20" s="79" t="s">
        <v>76</v>
      </c>
      <c r="B20" s="117" t="s">
        <v>77</v>
      </c>
      <c r="C20" s="97">
        <f>C21</f>
        <v>0</v>
      </c>
      <c r="D20" s="97">
        <f>D21</f>
        <v>0</v>
      </c>
      <c r="E20" s="97">
        <f>E21</f>
        <v>0</v>
      </c>
      <c r="F20" s="97">
        <f>F21</f>
        <v>0</v>
      </c>
    </row>
    <row r="21" spans="1:6" ht="18">
      <c r="A21" s="82"/>
      <c r="B21" s="265" t="s">
        <v>268</v>
      </c>
      <c r="C21" s="97"/>
      <c r="D21" s="46"/>
      <c r="E21" s="46"/>
      <c r="F21" s="53">
        <f>SUM(C21:E21)</f>
        <v>0</v>
      </c>
    </row>
    <row r="22" spans="1:7" ht="18">
      <c r="A22" s="79" t="s">
        <v>79</v>
      </c>
      <c r="B22" s="117" t="s">
        <v>80</v>
      </c>
      <c r="C22" s="102">
        <f>C23+C24+C25+C26</f>
        <v>0</v>
      </c>
      <c r="D22" s="97">
        <f>D23+D24+D25+D26</f>
        <v>0</v>
      </c>
      <c r="E22" s="97">
        <f>E23+E24+E25+E26</f>
        <v>0</v>
      </c>
      <c r="F22" s="102">
        <f>SUM(F23:F26)</f>
        <v>0</v>
      </c>
      <c r="G22" s="261"/>
    </row>
    <row r="23" spans="1:6" s="262" customFormat="1" ht="18">
      <c r="A23" s="82"/>
      <c r="B23" s="22" t="s">
        <v>81</v>
      </c>
      <c r="C23" s="97"/>
      <c r="D23" s="264"/>
      <c r="E23" s="264"/>
      <c r="F23" s="55">
        <f>SUM(C23:E23)</f>
        <v>0</v>
      </c>
    </row>
    <row r="24" spans="1:7" s="262" customFormat="1" ht="18">
      <c r="A24" s="84"/>
      <c r="B24" s="22" t="s">
        <v>82</v>
      </c>
      <c r="C24" s="97"/>
      <c r="D24" s="46"/>
      <c r="E24" s="46"/>
      <c r="F24" s="55">
        <f>SUM(C24:E24)</f>
        <v>0</v>
      </c>
      <c r="G24" s="248"/>
    </row>
    <row r="25" spans="1:7" s="262" customFormat="1" ht="18">
      <c r="A25" s="82"/>
      <c r="B25" s="22" t="s">
        <v>83</v>
      </c>
      <c r="C25" s="102"/>
      <c r="D25" s="46"/>
      <c r="E25" s="46"/>
      <c r="F25" s="55">
        <f>SUM(C25:E25)</f>
        <v>0</v>
      </c>
      <c r="G25" s="248"/>
    </row>
    <row r="26" spans="1:6" s="262" customFormat="1" ht="54">
      <c r="A26" s="74"/>
      <c r="B26" s="22" t="s">
        <v>84</v>
      </c>
      <c r="C26" s="77"/>
      <c r="D26" s="264"/>
      <c r="E26" s="264"/>
      <c r="F26" s="55">
        <f>SUM(C26:E26)</f>
        <v>0</v>
      </c>
    </row>
    <row r="27" spans="1:7" ht="18">
      <c r="A27" s="79" t="s">
        <v>85</v>
      </c>
      <c r="B27" s="267" t="s">
        <v>86</v>
      </c>
      <c r="C27" s="102">
        <f>C28+C29+C30+C31+C32</f>
        <v>720</v>
      </c>
      <c r="D27" s="102">
        <f>D28+D29+D30+D31+D32</f>
        <v>0</v>
      </c>
      <c r="E27" s="102">
        <f>E28+E29+E30+E31+E32</f>
        <v>0</v>
      </c>
      <c r="F27" s="102">
        <f>F28+F29+F30+F31+F32</f>
        <v>720</v>
      </c>
      <c r="G27" s="262"/>
    </row>
    <row r="28" spans="1:7" ht="36">
      <c r="A28" s="82"/>
      <c r="B28" s="26" t="s">
        <v>87</v>
      </c>
      <c r="C28" s="97">
        <v>720</v>
      </c>
      <c r="D28" s="97"/>
      <c r="E28" s="264"/>
      <c r="F28" s="97">
        <f>C28+D28+E28</f>
        <v>720</v>
      </c>
      <c r="G28" s="262"/>
    </row>
    <row r="29" spans="1:7" ht="18">
      <c r="A29" s="82"/>
      <c r="B29" s="26" t="s">
        <v>88</v>
      </c>
      <c r="C29" s="97"/>
      <c r="D29" s="264"/>
      <c r="E29" s="264"/>
      <c r="F29" s="97">
        <f>C29+D29+E29</f>
        <v>0</v>
      </c>
      <c r="G29" s="262"/>
    </row>
    <row r="30" spans="1:6" ht="18">
      <c r="A30" s="82"/>
      <c r="B30" s="26" t="s">
        <v>89</v>
      </c>
      <c r="C30" s="97"/>
      <c r="D30" s="46"/>
      <c r="E30" s="46"/>
      <c r="F30" s="97">
        <f>C30+D30+E30</f>
        <v>0</v>
      </c>
    </row>
    <row r="31" spans="1:7" s="261" customFormat="1" ht="18">
      <c r="A31" s="82"/>
      <c r="B31" s="26" t="s">
        <v>90</v>
      </c>
      <c r="C31" s="97"/>
      <c r="D31" s="46"/>
      <c r="E31" s="46"/>
      <c r="F31" s="97">
        <f>C31+D31+E31</f>
        <v>0</v>
      </c>
      <c r="G31" s="248"/>
    </row>
    <row r="32" spans="1:7" s="262" customFormat="1" ht="18">
      <c r="A32" s="82"/>
      <c r="B32" s="26" t="s">
        <v>91</v>
      </c>
      <c r="C32" s="97"/>
      <c r="D32" s="46"/>
      <c r="E32" s="46"/>
      <c r="F32" s="97">
        <f>C32+D32+E32</f>
        <v>0</v>
      </c>
      <c r="G32" s="248"/>
    </row>
    <row r="33" spans="1:6" ht="18">
      <c r="A33" s="79" t="s">
        <v>92</v>
      </c>
      <c r="B33" s="117" t="s">
        <v>93</v>
      </c>
      <c r="C33" s="97">
        <f>C34+C35</f>
        <v>0</v>
      </c>
      <c r="D33" s="46"/>
      <c r="E33" s="46"/>
      <c r="F33" s="97">
        <f>SUM(F34:F35)</f>
        <v>0</v>
      </c>
    </row>
    <row r="34" spans="1:7" ht="18">
      <c r="A34" s="84"/>
      <c r="B34" s="26" t="s">
        <v>94</v>
      </c>
      <c r="C34" s="97"/>
      <c r="D34" s="277"/>
      <c r="E34" s="277"/>
      <c r="F34" s="97">
        <f>C34+D34+E34</f>
        <v>0</v>
      </c>
      <c r="G34" s="261"/>
    </row>
    <row r="35" spans="1:7" ht="18">
      <c r="A35" s="87"/>
      <c r="B35" s="26" t="s">
        <v>159</v>
      </c>
      <c r="C35" s="78"/>
      <c r="D35" s="264"/>
      <c r="E35" s="264"/>
      <c r="F35" s="97">
        <f>C35+D35+E35</f>
        <v>0</v>
      </c>
      <c r="G35" s="262"/>
    </row>
    <row r="36" spans="1:6" ht="18">
      <c r="A36" s="268" t="s">
        <v>95</v>
      </c>
      <c r="B36" s="117" t="s">
        <v>96</v>
      </c>
      <c r="C36" s="77">
        <f>C37</f>
        <v>0</v>
      </c>
      <c r="D36" s="46"/>
      <c r="E36" s="46"/>
      <c r="F36" s="97">
        <f>F37</f>
        <v>0</v>
      </c>
    </row>
    <row r="37" spans="1:6" ht="18">
      <c r="A37" s="89"/>
      <c r="B37" s="26" t="s">
        <v>243</v>
      </c>
      <c r="C37" s="97"/>
      <c r="D37" s="46"/>
      <c r="E37" s="46"/>
      <c r="F37" s="97">
        <f>C37+D37+E37</f>
        <v>0</v>
      </c>
    </row>
    <row r="38" spans="1:7" ht="18">
      <c r="A38" s="268" t="s">
        <v>98</v>
      </c>
      <c r="B38" s="117" t="s">
        <v>99</v>
      </c>
      <c r="C38" s="97">
        <f>C39+C40</f>
        <v>0</v>
      </c>
      <c r="D38" s="264"/>
      <c r="E38" s="264"/>
      <c r="F38" s="97">
        <f>SUM(F39:F40)</f>
        <v>0</v>
      </c>
      <c r="G38" s="262"/>
    </row>
    <row r="39" spans="1:6" s="262" customFormat="1" ht="36">
      <c r="A39" s="89"/>
      <c r="B39" s="22" t="s">
        <v>269</v>
      </c>
      <c r="C39" s="97"/>
      <c r="D39" s="264"/>
      <c r="E39" s="264"/>
      <c r="F39" s="97">
        <f>C39+D39+E39</f>
        <v>0</v>
      </c>
    </row>
    <row r="40" spans="1:7" ht="18">
      <c r="A40" s="89"/>
      <c r="B40" s="22" t="s">
        <v>270</v>
      </c>
      <c r="C40" s="97"/>
      <c r="D40" s="264"/>
      <c r="E40" s="264"/>
      <c r="F40" s="97">
        <f>C40+D40+E40</f>
        <v>0</v>
      </c>
      <c r="G40" s="262"/>
    </row>
    <row r="41" spans="1:7" ht="18">
      <c r="A41" s="89"/>
      <c r="B41" s="117" t="s">
        <v>102</v>
      </c>
      <c r="C41" s="102">
        <f>C8+C15+C20+C22+C27+C33+C36+C38</f>
        <v>720</v>
      </c>
      <c r="D41" s="102">
        <f>D8+D15+D20+D22+D27+D33+D36+D38</f>
        <v>0</v>
      </c>
      <c r="E41" s="102">
        <f>E8+E15+E20+E22+E27+E33+E36+E38</f>
        <v>0</v>
      </c>
      <c r="F41" s="102">
        <f>F8+F15+F20+F22+F27+F33+F36+F38</f>
        <v>720</v>
      </c>
      <c r="G41" s="262"/>
    </row>
    <row r="42" spans="1:6" ht="18">
      <c r="A42" s="268" t="s">
        <v>103</v>
      </c>
      <c r="B42" s="117" t="s">
        <v>271</v>
      </c>
      <c r="C42" s="78">
        <f>C77-C41-C43</f>
        <v>187164</v>
      </c>
      <c r="D42" s="78">
        <f>D77-D41-D43</f>
        <v>-294</v>
      </c>
      <c r="E42" s="78">
        <f>E77-E41</f>
        <v>-1120</v>
      </c>
      <c r="F42" s="78">
        <f>C42+D42+E42</f>
        <v>185750</v>
      </c>
    </row>
    <row r="43" spans="1:6" ht="18">
      <c r="A43" s="268" t="s">
        <v>105</v>
      </c>
      <c r="B43" s="117" t="s">
        <v>106</v>
      </c>
      <c r="C43" s="97"/>
      <c r="D43" s="46">
        <v>888</v>
      </c>
      <c r="E43" s="46"/>
      <c r="F43" s="78">
        <f>C43+D43+E43</f>
        <v>888</v>
      </c>
    </row>
    <row r="44" spans="1:6" ht="18">
      <c r="A44" s="268" t="s">
        <v>107</v>
      </c>
      <c r="B44" s="117" t="s">
        <v>108</v>
      </c>
      <c r="C44" s="97"/>
      <c r="D44" s="46"/>
      <c r="E44" s="46"/>
      <c r="F44" s="46"/>
    </row>
    <row r="45" spans="1:6" ht="18">
      <c r="A45" s="89"/>
      <c r="B45" s="117" t="s">
        <v>109</v>
      </c>
      <c r="C45" s="102">
        <f>C42+C43+C44</f>
        <v>187164</v>
      </c>
      <c r="D45" s="102">
        <f>D42+D43+D44</f>
        <v>594</v>
      </c>
      <c r="E45" s="102">
        <f>E42+E43+E44</f>
        <v>-1120</v>
      </c>
      <c r="F45" s="102">
        <f>F42+F43+F44</f>
        <v>186638</v>
      </c>
    </row>
    <row r="46" spans="1:7" ht="18">
      <c r="A46" s="89"/>
      <c r="B46" s="27" t="s">
        <v>112</v>
      </c>
      <c r="C46" s="102">
        <f>C41+C45</f>
        <v>187884</v>
      </c>
      <c r="D46" s="102">
        <f>D41+D45</f>
        <v>594</v>
      </c>
      <c r="E46" s="102">
        <f>E41+E45</f>
        <v>-1120</v>
      </c>
      <c r="F46" s="102">
        <f>F41+F45</f>
        <v>187358</v>
      </c>
      <c r="G46" s="261"/>
    </row>
    <row r="47" spans="1:6" ht="18">
      <c r="A47" s="270"/>
      <c r="B47" s="271"/>
      <c r="C47" s="272"/>
      <c r="D47" s="262"/>
      <c r="E47" s="262"/>
      <c r="F47" s="262"/>
    </row>
    <row r="48" spans="1:6" ht="18" customHeight="1">
      <c r="A48" s="105"/>
      <c r="B48" s="105"/>
      <c r="C48" s="348">
        <v>2020</v>
      </c>
      <c r="D48" s="348"/>
      <c r="E48" s="348"/>
      <c r="F48" s="348"/>
    </row>
    <row r="49" spans="1:6" ht="54">
      <c r="A49" s="273"/>
      <c r="B49" s="273" t="s">
        <v>247</v>
      </c>
      <c r="C49" s="69" t="s">
        <v>58</v>
      </c>
      <c r="D49" s="70" t="s">
        <v>59</v>
      </c>
      <c r="E49" s="70" t="s">
        <v>60</v>
      </c>
      <c r="F49" s="70" t="s">
        <v>61</v>
      </c>
    </row>
    <row r="50" spans="1:7" ht="18">
      <c r="A50" s="87" t="s">
        <v>62</v>
      </c>
      <c r="B50" s="274" t="s">
        <v>114</v>
      </c>
      <c r="C50" s="78">
        <f>C51+C52+C53+C56+C57</f>
        <v>187884</v>
      </c>
      <c r="D50" s="78">
        <f>D51+D52+D53+D56+D57</f>
        <v>594</v>
      </c>
      <c r="E50" s="78">
        <f>E51+E52+E53+E56+E57</f>
        <v>-1120</v>
      </c>
      <c r="F50" s="78">
        <f aca="true" t="shared" si="1" ref="F50:F65">C50+D50+E50</f>
        <v>187358</v>
      </c>
      <c r="G50" s="262"/>
    </row>
    <row r="51" spans="1:7" ht="18">
      <c r="A51" s="95"/>
      <c r="B51" s="275" t="s">
        <v>115</v>
      </c>
      <c r="C51" s="296">
        <v>138709</v>
      </c>
      <c r="D51" s="264"/>
      <c r="E51" s="97"/>
      <c r="F51" s="77">
        <f t="shared" si="1"/>
        <v>138709</v>
      </c>
      <c r="G51" s="262"/>
    </row>
    <row r="52" spans="1:7" ht="18">
      <c r="A52" s="89"/>
      <c r="B52" s="127" t="s">
        <v>116</v>
      </c>
      <c r="C52" s="296">
        <v>24330</v>
      </c>
      <c r="D52" s="264"/>
      <c r="E52" s="97">
        <v>-1120</v>
      </c>
      <c r="F52" s="77">
        <f t="shared" si="1"/>
        <v>23210</v>
      </c>
      <c r="G52" s="262"/>
    </row>
    <row r="53" spans="1:6" ht="18">
      <c r="A53" s="89"/>
      <c r="B53" s="127" t="s">
        <v>117</v>
      </c>
      <c r="C53" s="296">
        <v>24845</v>
      </c>
      <c r="D53" s="46">
        <v>594</v>
      </c>
      <c r="E53" s="46"/>
      <c r="F53" s="77">
        <f t="shared" si="1"/>
        <v>25439</v>
      </c>
    </row>
    <row r="54" spans="1:6" ht="36">
      <c r="A54" s="89"/>
      <c r="B54" s="127" t="s">
        <v>272</v>
      </c>
      <c r="C54" s="97"/>
      <c r="D54" s="46"/>
      <c r="E54" s="46"/>
      <c r="F54" s="78">
        <f t="shared" si="1"/>
        <v>0</v>
      </c>
    </row>
    <row r="55" spans="1:6" ht="18">
      <c r="A55" s="89"/>
      <c r="B55" s="127" t="s">
        <v>119</v>
      </c>
      <c r="C55" s="97"/>
      <c r="D55" s="46"/>
      <c r="E55" s="46"/>
      <c r="F55" s="78">
        <f t="shared" si="1"/>
        <v>0</v>
      </c>
    </row>
    <row r="56" spans="1:6" ht="18">
      <c r="A56" s="89"/>
      <c r="B56" s="127" t="s">
        <v>120</v>
      </c>
      <c r="C56" s="97"/>
      <c r="D56" s="97"/>
      <c r="E56" s="46"/>
      <c r="F56" s="78">
        <f t="shared" si="1"/>
        <v>0</v>
      </c>
    </row>
    <row r="57" spans="1:6" ht="18">
      <c r="A57" s="89"/>
      <c r="B57" s="127" t="s">
        <v>28</v>
      </c>
      <c r="C57" s="97">
        <f>SUM(C58:C61)</f>
        <v>0</v>
      </c>
      <c r="D57" s="46"/>
      <c r="E57" s="46"/>
      <c r="F57" s="78">
        <f t="shared" si="1"/>
        <v>0</v>
      </c>
    </row>
    <row r="58" spans="1:6" ht="18">
      <c r="A58" s="89"/>
      <c r="B58" s="127" t="s">
        <v>121</v>
      </c>
      <c r="C58" s="97"/>
      <c r="D58" s="46"/>
      <c r="E58" s="46"/>
      <c r="F58" s="78">
        <f t="shared" si="1"/>
        <v>0</v>
      </c>
    </row>
    <row r="59" spans="1:6" ht="18">
      <c r="A59" s="89"/>
      <c r="B59" s="127" t="s">
        <v>122</v>
      </c>
      <c r="C59" s="97"/>
      <c r="D59" s="46"/>
      <c r="E59" s="46"/>
      <c r="F59" s="78">
        <f t="shared" si="1"/>
        <v>0</v>
      </c>
    </row>
    <row r="60" spans="1:6" ht="18">
      <c r="A60" s="89"/>
      <c r="B60" s="127" t="s">
        <v>123</v>
      </c>
      <c r="C60" s="97"/>
      <c r="D60" s="46"/>
      <c r="E60" s="46"/>
      <c r="F60" s="78">
        <f t="shared" si="1"/>
        <v>0</v>
      </c>
    </row>
    <row r="61" spans="1:6" ht="18">
      <c r="A61" s="89"/>
      <c r="B61" s="276"/>
      <c r="C61" s="97"/>
      <c r="D61" s="46"/>
      <c r="E61" s="46"/>
      <c r="F61" s="78">
        <f t="shared" si="1"/>
        <v>0</v>
      </c>
    </row>
    <row r="62" spans="1:6" ht="18">
      <c r="A62" s="87" t="s">
        <v>70</v>
      </c>
      <c r="B62" s="274" t="s">
        <v>124</v>
      </c>
      <c r="C62" s="78">
        <f>C63+C66+C67+C70</f>
        <v>0</v>
      </c>
      <c r="D62" s="46"/>
      <c r="E62" s="46"/>
      <c r="F62" s="78">
        <f t="shared" si="1"/>
        <v>0</v>
      </c>
    </row>
    <row r="63" spans="1:6" ht="18">
      <c r="A63" s="95"/>
      <c r="B63" s="96" t="s">
        <v>125</v>
      </c>
      <c r="C63" s="97"/>
      <c r="D63" s="46"/>
      <c r="E63" s="46"/>
      <c r="F63" s="78">
        <f t="shared" si="1"/>
        <v>0</v>
      </c>
    </row>
    <row r="64" spans="1:6" ht="36">
      <c r="A64" s="95"/>
      <c r="B64" s="127" t="s">
        <v>248</v>
      </c>
      <c r="C64" s="97"/>
      <c r="D64" s="46"/>
      <c r="E64" s="46"/>
      <c r="F64" s="78">
        <f t="shared" si="1"/>
        <v>0</v>
      </c>
    </row>
    <row r="65" spans="1:6" ht="36">
      <c r="A65" s="95"/>
      <c r="B65" s="127" t="s">
        <v>249</v>
      </c>
      <c r="C65" s="97"/>
      <c r="D65" s="46"/>
      <c r="E65" s="46"/>
      <c r="F65" s="78">
        <f t="shared" si="1"/>
        <v>0</v>
      </c>
    </row>
    <row r="66" spans="1:6" ht="18">
      <c r="A66" s="89"/>
      <c r="B66" s="127" t="s">
        <v>128</v>
      </c>
      <c r="C66" s="97"/>
      <c r="D66" s="46"/>
      <c r="E66" s="46"/>
      <c r="F66" s="46"/>
    </row>
    <row r="67" spans="1:6" ht="18">
      <c r="A67" s="89"/>
      <c r="B67" s="127" t="s">
        <v>148</v>
      </c>
      <c r="C67" s="97"/>
      <c r="D67" s="46"/>
      <c r="E67" s="46"/>
      <c r="F67" s="46"/>
    </row>
    <row r="68" spans="1:6" ht="18">
      <c r="A68" s="89"/>
      <c r="B68" s="127" t="s">
        <v>130</v>
      </c>
      <c r="C68" s="97"/>
      <c r="D68" s="46"/>
      <c r="E68" s="46"/>
      <c r="F68" s="46"/>
    </row>
    <row r="69" spans="1:6" ht="18">
      <c r="A69" s="89"/>
      <c r="B69" s="127" t="s">
        <v>131</v>
      </c>
      <c r="C69" s="97"/>
      <c r="D69" s="46"/>
      <c r="E69" s="46"/>
      <c r="F69" s="46"/>
    </row>
    <row r="70" spans="1:6" ht="18">
      <c r="A70" s="89"/>
      <c r="B70" s="127" t="s">
        <v>35</v>
      </c>
      <c r="C70" s="97"/>
      <c r="D70" s="46"/>
      <c r="E70" s="46"/>
      <c r="F70" s="46"/>
    </row>
    <row r="71" spans="1:6" ht="18">
      <c r="A71" s="1"/>
      <c r="B71" s="133"/>
      <c r="C71" s="2"/>
      <c r="D71" s="46"/>
      <c r="E71" s="46"/>
      <c r="F71" s="46"/>
    </row>
    <row r="72" spans="1:6" ht="18">
      <c r="A72" s="87"/>
      <c r="B72" s="280" t="s">
        <v>132</v>
      </c>
      <c r="C72" s="78">
        <f>C50+C62</f>
        <v>187884</v>
      </c>
      <c r="D72" s="78">
        <f>D50+D62</f>
        <v>594</v>
      </c>
      <c r="E72" s="78">
        <f>E50+E62</f>
        <v>-1120</v>
      </c>
      <c r="F72" s="78">
        <f>F50+F62</f>
        <v>187358</v>
      </c>
    </row>
    <row r="73" spans="1:6" ht="18">
      <c r="A73" s="87"/>
      <c r="B73" s="280"/>
      <c r="C73" s="281"/>
      <c r="D73" s="46"/>
      <c r="E73" s="46"/>
      <c r="F73" s="46"/>
    </row>
    <row r="74" spans="1:6" ht="18">
      <c r="A74" s="87" t="s">
        <v>76</v>
      </c>
      <c r="B74" s="274" t="s">
        <v>30</v>
      </c>
      <c r="C74" s="78">
        <f>C75+C76</f>
        <v>0</v>
      </c>
      <c r="D74" s="46"/>
      <c r="E74" s="46"/>
      <c r="F74" s="46"/>
    </row>
    <row r="75" spans="1:6" ht="18">
      <c r="A75" s="95"/>
      <c r="B75" s="275" t="s">
        <v>273</v>
      </c>
      <c r="C75" s="78"/>
      <c r="D75" s="46"/>
      <c r="E75" s="46"/>
      <c r="F75" s="46"/>
    </row>
    <row r="76" spans="1:6" ht="18">
      <c r="A76" s="89"/>
      <c r="B76" s="275" t="s">
        <v>111</v>
      </c>
      <c r="C76" s="102"/>
      <c r="D76" s="46"/>
      <c r="E76" s="46"/>
      <c r="F76" s="46"/>
    </row>
    <row r="77" spans="1:6" ht="18">
      <c r="A77" s="103"/>
      <c r="B77" s="131" t="s">
        <v>134</v>
      </c>
      <c r="C77" s="78">
        <f>C50+C62+C74</f>
        <v>187884</v>
      </c>
      <c r="D77" s="78">
        <f>D50+D62+D74</f>
        <v>594</v>
      </c>
      <c r="E77" s="78">
        <f>E50+E62+E74</f>
        <v>-1120</v>
      </c>
      <c r="F77" s="78">
        <f>F50+F62+F74</f>
        <v>187358</v>
      </c>
    </row>
    <row r="78" spans="1:6" ht="18">
      <c r="A78" s="105"/>
      <c r="B78" s="282"/>
      <c r="C78" s="26"/>
      <c r="D78" s="46"/>
      <c r="E78" s="46"/>
      <c r="F78" s="46"/>
    </row>
    <row r="79" spans="1:6" ht="18">
      <c r="A79" s="107"/>
      <c r="B79" s="108" t="s">
        <v>136</v>
      </c>
      <c r="C79" s="283">
        <v>31</v>
      </c>
      <c r="D79" s="283"/>
      <c r="E79" s="46"/>
      <c r="F79" s="283">
        <v>31</v>
      </c>
    </row>
    <row r="80" spans="1:6" ht="18">
      <c r="A80" s="107"/>
      <c r="B80" s="108" t="s">
        <v>137</v>
      </c>
      <c r="C80" s="283">
        <v>0</v>
      </c>
      <c r="D80" s="283"/>
      <c r="E80" s="46"/>
      <c r="F80" s="46">
        <v>0</v>
      </c>
    </row>
    <row r="81" spans="3:6" ht="18">
      <c r="C81" s="249">
        <f>C77-C46</f>
        <v>0</v>
      </c>
      <c r="D81" s="249">
        <f>D77-D46</f>
        <v>0</v>
      </c>
      <c r="E81" s="249">
        <f>E77-E46</f>
        <v>0</v>
      </c>
      <c r="F81" s="249">
        <f>F77-F46</f>
        <v>0</v>
      </c>
    </row>
    <row r="84" spans="1:3" ht="18">
      <c r="A84" s="285"/>
      <c r="B84" s="286" t="s">
        <v>251</v>
      </c>
      <c r="C84" s="285" t="s">
        <v>53</v>
      </c>
    </row>
    <row r="85" spans="1:3" ht="36">
      <c r="A85" s="285" t="s">
        <v>252</v>
      </c>
      <c r="B85" s="286"/>
      <c r="C85" s="285"/>
    </row>
    <row r="86" spans="1:3" ht="18">
      <c r="A86" s="287">
        <v>31</v>
      </c>
      <c r="B86" s="286" t="s">
        <v>274</v>
      </c>
      <c r="C86" s="287">
        <f>31*175019/1000</f>
        <v>5425.589</v>
      </c>
    </row>
    <row r="87" spans="1:3" ht="18">
      <c r="A87" s="288"/>
      <c r="B87" s="286" t="s">
        <v>275</v>
      </c>
      <c r="C87" s="287">
        <f>C86*0.325</f>
        <v>1763.316425</v>
      </c>
    </row>
    <row r="88" spans="1:3" ht="18">
      <c r="A88" s="285"/>
      <c r="B88" s="285"/>
      <c r="C88" s="285"/>
    </row>
    <row r="89" spans="1:3" ht="18">
      <c r="A89" s="285"/>
      <c r="B89" s="285" t="s">
        <v>233</v>
      </c>
      <c r="C89" s="292">
        <f>SUM(C86:C88)</f>
        <v>7188.905425</v>
      </c>
    </row>
  </sheetData>
  <sheetProtection selectLockedCells="1" selectUnlockedCells="1"/>
  <mergeCells count="2">
    <mergeCell ref="C6:F6"/>
    <mergeCell ref="C48:F48"/>
  </mergeCells>
  <printOptions/>
  <pageMargins left="0.75" right="0.75" top="1" bottom="1" header="0.5118055555555555" footer="0.5118055555555555"/>
  <pageSetup horizontalDpi="300" verticalDpi="300" orientation="portrait" paperSize="9" scale="39" r:id="rId1"/>
  <rowBreaks count="1" manualBreakCount="1">
    <brk id="47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G90"/>
  <sheetViews>
    <sheetView view="pageBreakPreview" zoomScale="50" zoomScaleNormal="52" zoomScaleSheetLayoutView="50" workbookViewId="0" topLeftCell="A49">
      <selection activeCell="D7" sqref="D7"/>
    </sheetView>
  </sheetViews>
  <sheetFormatPr defaultColWidth="9.140625" defaultRowHeight="12.75"/>
  <cols>
    <col min="1" max="1" width="10.00390625" style="248" customWidth="1"/>
    <col min="2" max="2" width="61.7109375" style="248" customWidth="1"/>
    <col min="3" max="3" width="21.421875" style="248" customWidth="1"/>
    <col min="4" max="4" width="24.28125" style="248" customWidth="1"/>
    <col min="5" max="5" width="29.28125" style="248" customWidth="1"/>
    <col min="6" max="6" width="14.140625" style="248" customWidth="1"/>
    <col min="7" max="16384" width="9.140625" style="248" customWidth="1"/>
  </cols>
  <sheetData>
    <row r="1" spans="1:3" s="249" customFormat="1" ht="21" customHeight="1">
      <c r="A1" s="250"/>
      <c r="B1" s="293"/>
      <c r="C1" s="251" t="s">
        <v>341</v>
      </c>
    </row>
    <row r="2" spans="1:3" s="252" customFormat="1" ht="25.5" customHeight="1">
      <c r="A2" s="253"/>
      <c r="B2" s="254" t="s">
        <v>276</v>
      </c>
      <c r="C2" s="294" t="s">
        <v>277</v>
      </c>
    </row>
    <row r="3" spans="1:3" s="252" customFormat="1" ht="17.25">
      <c r="A3" s="256"/>
      <c r="B3" s="254" t="s">
        <v>278</v>
      </c>
      <c r="C3" s="295"/>
    </row>
    <row r="4" spans="1:3" s="252" customFormat="1" ht="15.75" customHeight="1">
      <c r="A4" s="258"/>
      <c r="B4" s="258"/>
      <c r="C4" s="259" t="s">
        <v>162</v>
      </c>
    </row>
    <row r="5" spans="1:7" ht="34.5">
      <c r="A5" s="253"/>
      <c r="B5" s="260" t="s">
        <v>239</v>
      </c>
      <c r="C5" s="260" t="s">
        <v>240</v>
      </c>
      <c r="G5" s="261"/>
    </row>
    <row r="6" spans="1:7" s="261" customFormat="1" ht="19.5" customHeight="1">
      <c r="A6" s="253"/>
      <c r="B6" s="253"/>
      <c r="C6" s="332" t="s">
        <v>56</v>
      </c>
      <c r="D6" s="332"/>
      <c r="E6" s="332"/>
      <c r="F6" s="332"/>
      <c r="G6" s="262"/>
    </row>
    <row r="7" spans="1:7" s="261" customFormat="1" ht="96" customHeight="1">
      <c r="A7" s="263"/>
      <c r="B7" s="263" t="s">
        <v>241</v>
      </c>
      <c r="C7" s="69" t="s">
        <v>58</v>
      </c>
      <c r="D7" s="70" t="s">
        <v>59</v>
      </c>
      <c r="E7" s="70" t="s">
        <v>60</v>
      </c>
      <c r="F7" s="70" t="s">
        <v>61</v>
      </c>
      <c r="G7" s="262"/>
    </row>
    <row r="8" spans="1:6" s="262" customFormat="1" ht="18">
      <c r="A8" s="253" t="s">
        <v>62</v>
      </c>
      <c r="B8" s="27" t="s">
        <v>63</v>
      </c>
      <c r="C8" s="78">
        <f>C9+C10+C11+C12+C13+C14</f>
        <v>0</v>
      </c>
      <c r="D8" s="78">
        <f>D9+D10+D11+D12+D13+D14</f>
        <v>0</v>
      </c>
      <c r="E8" s="78">
        <f>E9+E10+E11+E12+E13+E14</f>
        <v>0</v>
      </c>
      <c r="F8" s="78">
        <f aca="true" t="shared" si="0" ref="F8:F46">C8+D8+E8</f>
        <v>0</v>
      </c>
    </row>
    <row r="9" spans="1:6" s="262" customFormat="1" ht="18">
      <c r="A9" s="74"/>
      <c r="B9" s="26" t="s">
        <v>64</v>
      </c>
      <c r="C9" s="78"/>
      <c r="D9" s="264"/>
      <c r="E9" s="264"/>
      <c r="F9" s="78">
        <f t="shared" si="0"/>
        <v>0</v>
      </c>
    </row>
    <row r="10" spans="1:6" s="262" customFormat="1" ht="36">
      <c r="A10" s="82"/>
      <c r="B10" s="26" t="s">
        <v>65</v>
      </c>
      <c r="C10" s="97"/>
      <c r="D10" s="264"/>
      <c r="E10" s="264"/>
      <c r="F10" s="78">
        <f t="shared" si="0"/>
        <v>0</v>
      </c>
    </row>
    <row r="11" spans="1:6" s="262" customFormat="1" ht="36">
      <c r="A11" s="82"/>
      <c r="B11" s="26" t="s">
        <v>66</v>
      </c>
      <c r="C11" s="97"/>
      <c r="D11" s="264"/>
      <c r="E11" s="264"/>
      <c r="F11" s="78">
        <f t="shared" si="0"/>
        <v>0</v>
      </c>
    </row>
    <row r="12" spans="1:6" s="262" customFormat="1" ht="36">
      <c r="A12" s="82"/>
      <c r="B12" s="26" t="s">
        <v>67</v>
      </c>
      <c r="C12" s="97"/>
      <c r="D12" s="264"/>
      <c r="E12" s="264"/>
      <c r="F12" s="78">
        <f t="shared" si="0"/>
        <v>0</v>
      </c>
    </row>
    <row r="13" spans="1:6" s="262" customFormat="1" ht="18">
      <c r="A13" s="82"/>
      <c r="B13" s="26" t="s">
        <v>138</v>
      </c>
      <c r="C13" s="97"/>
      <c r="D13" s="264"/>
      <c r="E13" s="264"/>
      <c r="F13" s="78">
        <f t="shared" si="0"/>
        <v>0</v>
      </c>
    </row>
    <row r="14" spans="1:6" s="262" customFormat="1" ht="18">
      <c r="A14" s="82"/>
      <c r="B14" s="26" t="s">
        <v>69</v>
      </c>
      <c r="C14" s="97"/>
      <c r="D14" s="264"/>
      <c r="E14" s="264"/>
      <c r="F14" s="78">
        <f t="shared" si="0"/>
        <v>0</v>
      </c>
    </row>
    <row r="15" spans="1:6" ht="34.5">
      <c r="A15" s="82" t="s">
        <v>70</v>
      </c>
      <c r="B15" s="27" t="s">
        <v>71</v>
      </c>
      <c r="C15" s="97">
        <f>C16+C17+C18+C19</f>
        <v>0</v>
      </c>
      <c r="D15" s="97">
        <f>D16+D17+D18+D19</f>
        <v>0</v>
      </c>
      <c r="E15" s="97">
        <f>E16+E17+E18+E19</f>
        <v>0</v>
      </c>
      <c r="F15" s="78">
        <f t="shared" si="0"/>
        <v>0</v>
      </c>
    </row>
    <row r="16" spans="1:6" ht="36">
      <c r="A16" s="74"/>
      <c r="B16" s="26" t="s">
        <v>72</v>
      </c>
      <c r="C16" s="78"/>
      <c r="D16" s="46"/>
      <c r="E16" s="46"/>
      <c r="F16" s="78">
        <f t="shared" si="0"/>
        <v>0</v>
      </c>
    </row>
    <row r="17" spans="1:6" s="262" customFormat="1" ht="36">
      <c r="A17" s="82"/>
      <c r="B17" s="26" t="s">
        <v>157</v>
      </c>
      <c r="C17" s="97"/>
      <c r="D17" s="264"/>
      <c r="E17" s="264"/>
      <c r="F17" s="78">
        <f t="shared" si="0"/>
        <v>0</v>
      </c>
    </row>
    <row r="18" spans="1:6" ht="36">
      <c r="A18" s="82"/>
      <c r="B18" s="26" t="s">
        <v>74</v>
      </c>
      <c r="C18" s="97"/>
      <c r="D18" s="46"/>
      <c r="E18" s="46"/>
      <c r="F18" s="78">
        <f t="shared" si="0"/>
        <v>0</v>
      </c>
    </row>
    <row r="19" spans="1:6" ht="36">
      <c r="A19" s="82"/>
      <c r="B19" s="26" t="s">
        <v>75</v>
      </c>
      <c r="C19" s="97"/>
      <c r="D19" s="46"/>
      <c r="E19" s="46"/>
      <c r="F19" s="78">
        <f t="shared" si="0"/>
        <v>0</v>
      </c>
    </row>
    <row r="20" spans="1:6" ht="34.5">
      <c r="A20" s="82" t="s">
        <v>76</v>
      </c>
      <c r="B20" s="117" t="s">
        <v>77</v>
      </c>
      <c r="C20" s="97">
        <f>C21</f>
        <v>0</v>
      </c>
      <c r="D20" s="97">
        <f>D21</f>
        <v>0</v>
      </c>
      <c r="E20" s="97">
        <f>E21</f>
        <v>0</v>
      </c>
      <c r="F20" s="78">
        <f t="shared" si="0"/>
        <v>0</v>
      </c>
    </row>
    <row r="21" spans="1:6" ht="36">
      <c r="A21" s="82"/>
      <c r="B21" s="265" t="s">
        <v>268</v>
      </c>
      <c r="C21" s="97"/>
      <c r="D21" s="46"/>
      <c r="E21" s="46"/>
      <c r="F21" s="78">
        <f t="shared" si="0"/>
        <v>0</v>
      </c>
    </row>
    <row r="22" spans="1:6" ht="18">
      <c r="A22" s="79" t="s">
        <v>79</v>
      </c>
      <c r="B22" s="117" t="s">
        <v>80</v>
      </c>
      <c r="C22" s="97">
        <f>C23+C24+C25+C26</f>
        <v>0</v>
      </c>
      <c r="D22" s="97">
        <f>D23+D24+D25+D26</f>
        <v>0</v>
      </c>
      <c r="E22" s="97">
        <f>E23+E24+E25+E26</f>
        <v>0</v>
      </c>
      <c r="F22" s="78">
        <f t="shared" si="0"/>
        <v>0</v>
      </c>
    </row>
    <row r="23" spans="1:6" s="262" customFormat="1" ht="36">
      <c r="A23" s="82"/>
      <c r="B23" s="22" t="s">
        <v>81</v>
      </c>
      <c r="C23" s="97"/>
      <c r="D23" s="264"/>
      <c r="E23" s="264"/>
      <c r="F23" s="78">
        <f t="shared" si="0"/>
        <v>0</v>
      </c>
    </row>
    <row r="24" spans="1:6" s="262" customFormat="1" ht="18">
      <c r="A24" s="84"/>
      <c r="B24" s="22" t="s">
        <v>82</v>
      </c>
      <c r="C24" s="97"/>
      <c r="D24" s="264"/>
      <c r="E24" s="264"/>
      <c r="F24" s="78">
        <f t="shared" si="0"/>
        <v>0</v>
      </c>
    </row>
    <row r="25" spans="1:6" s="262" customFormat="1" ht="18">
      <c r="A25" s="82"/>
      <c r="B25" s="22" t="s">
        <v>83</v>
      </c>
      <c r="C25" s="102"/>
      <c r="D25" s="264"/>
      <c r="E25" s="264"/>
      <c r="F25" s="78">
        <f t="shared" si="0"/>
        <v>0</v>
      </c>
    </row>
    <row r="26" spans="1:6" s="262" customFormat="1" ht="72">
      <c r="A26" s="74"/>
      <c r="B26" s="22" t="s">
        <v>84</v>
      </c>
      <c r="C26" s="78"/>
      <c r="D26" s="46"/>
      <c r="E26" s="46"/>
      <c r="F26" s="78">
        <f t="shared" si="0"/>
        <v>0</v>
      </c>
    </row>
    <row r="27" spans="1:6" ht="18">
      <c r="A27" s="79" t="s">
        <v>85</v>
      </c>
      <c r="B27" s="267" t="s">
        <v>86</v>
      </c>
      <c r="C27" s="97">
        <f>C28+C29+C30+C31+C32</f>
        <v>0</v>
      </c>
      <c r="D27" s="97">
        <f>D28+D29+D30+D31+D32</f>
        <v>0</v>
      </c>
      <c r="E27" s="97">
        <f>E28+E29+E30+E31+E32</f>
        <v>0</v>
      </c>
      <c r="F27" s="78">
        <f t="shared" si="0"/>
        <v>0</v>
      </c>
    </row>
    <row r="28" spans="1:6" ht="54">
      <c r="A28" s="82"/>
      <c r="B28" s="26" t="s">
        <v>87</v>
      </c>
      <c r="C28" s="1"/>
      <c r="D28" s="297"/>
      <c r="E28" s="277"/>
      <c r="F28" s="78">
        <f t="shared" si="0"/>
        <v>0</v>
      </c>
    </row>
    <row r="29" spans="1:6" ht="15" customHeight="1">
      <c r="A29" s="82"/>
      <c r="B29" s="26" t="s">
        <v>88</v>
      </c>
      <c r="C29" s="97"/>
      <c r="D29" s="264"/>
      <c r="E29" s="264"/>
      <c r="F29" s="78">
        <f t="shared" si="0"/>
        <v>0</v>
      </c>
    </row>
    <row r="30" spans="1:6" ht="18">
      <c r="A30" s="82"/>
      <c r="B30" s="26" t="s">
        <v>89</v>
      </c>
      <c r="C30" s="97"/>
      <c r="D30" s="46"/>
      <c r="E30" s="46"/>
      <c r="F30" s="78">
        <f t="shared" si="0"/>
        <v>0</v>
      </c>
    </row>
    <row r="31" spans="1:6" s="261" customFormat="1" ht="18">
      <c r="A31" s="82"/>
      <c r="B31" s="26" t="s">
        <v>90</v>
      </c>
      <c r="C31" s="97"/>
      <c r="D31" s="46"/>
      <c r="E31" s="46"/>
      <c r="F31" s="78">
        <f t="shared" si="0"/>
        <v>0</v>
      </c>
    </row>
    <row r="32" spans="1:6" s="262" customFormat="1" ht="18">
      <c r="A32" s="82"/>
      <c r="B32" s="26" t="s">
        <v>91</v>
      </c>
      <c r="C32" s="97"/>
      <c r="D32" s="46"/>
      <c r="E32" s="46"/>
      <c r="F32" s="78">
        <f t="shared" si="0"/>
        <v>0</v>
      </c>
    </row>
    <row r="33" spans="1:6" ht="18">
      <c r="A33" s="79" t="s">
        <v>92</v>
      </c>
      <c r="B33" s="117" t="s">
        <v>93</v>
      </c>
      <c r="C33" s="97">
        <f>C34+C35</f>
        <v>0</v>
      </c>
      <c r="D33" s="46"/>
      <c r="E33" s="46"/>
      <c r="F33" s="78">
        <f t="shared" si="0"/>
        <v>0</v>
      </c>
    </row>
    <row r="34" spans="1:6" ht="18">
      <c r="A34" s="84"/>
      <c r="B34" s="26" t="s">
        <v>94</v>
      </c>
      <c r="C34" s="97"/>
      <c r="D34" s="46"/>
      <c r="E34" s="46"/>
      <c r="F34" s="78">
        <f t="shared" si="0"/>
        <v>0</v>
      </c>
    </row>
    <row r="35" spans="1:6" ht="18">
      <c r="A35" s="87"/>
      <c r="B35" s="26" t="s">
        <v>159</v>
      </c>
      <c r="C35" s="78"/>
      <c r="D35" s="46"/>
      <c r="E35" s="46"/>
      <c r="F35" s="78">
        <f t="shared" si="0"/>
        <v>0</v>
      </c>
    </row>
    <row r="36" spans="1:6" ht="18">
      <c r="A36" s="268" t="s">
        <v>95</v>
      </c>
      <c r="B36" s="117" t="s">
        <v>96</v>
      </c>
      <c r="C36" s="77">
        <f>C37</f>
        <v>0</v>
      </c>
      <c r="D36" s="77">
        <f>D37</f>
        <v>0</v>
      </c>
      <c r="E36" s="77">
        <f>E37</f>
        <v>0</v>
      </c>
      <c r="F36" s="78">
        <f t="shared" si="0"/>
        <v>0</v>
      </c>
    </row>
    <row r="37" spans="1:6" ht="18">
      <c r="A37" s="89"/>
      <c r="B37" s="26" t="s">
        <v>243</v>
      </c>
      <c r="C37" s="97"/>
      <c r="D37" s="46"/>
      <c r="E37" s="46"/>
      <c r="F37" s="78">
        <f t="shared" si="0"/>
        <v>0</v>
      </c>
    </row>
    <row r="38" spans="1:6" ht="18">
      <c r="A38" s="268" t="s">
        <v>98</v>
      </c>
      <c r="B38" s="117" t="s">
        <v>99</v>
      </c>
      <c r="C38" s="97">
        <f>C39+C40</f>
        <v>0</v>
      </c>
      <c r="D38" s="97">
        <f>D39+D40</f>
        <v>0</v>
      </c>
      <c r="E38" s="97">
        <f>E39+E40</f>
        <v>0</v>
      </c>
      <c r="F38" s="78">
        <f t="shared" si="0"/>
        <v>0</v>
      </c>
    </row>
    <row r="39" spans="1:6" s="262" customFormat="1" ht="54">
      <c r="A39" s="89"/>
      <c r="B39" s="22" t="s">
        <v>269</v>
      </c>
      <c r="C39" s="97"/>
      <c r="D39" s="264"/>
      <c r="E39" s="264"/>
      <c r="F39" s="78">
        <f t="shared" si="0"/>
        <v>0</v>
      </c>
    </row>
    <row r="40" spans="1:6" ht="18">
      <c r="A40" s="89"/>
      <c r="B40" s="22" t="s">
        <v>270</v>
      </c>
      <c r="C40" s="97"/>
      <c r="D40" s="46"/>
      <c r="E40" s="46"/>
      <c r="F40" s="78">
        <f t="shared" si="0"/>
        <v>0</v>
      </c>
    </row>
    <row r="41" spans="1:6" ht="18">
      <c r="A41" s="89"/>
      <c r="B41" s="117" t="s">
        <v>102</v>
      </c>
      <c r="C41" s="97">
        <f>C8+C15+C20+C22+C27+C33+C36+C38</f>
        <v>0</v>
      </c>
      <c r="D41" s="97">
        <f>D8+D15+D20+D22+D27+D33+D36+D38</f>
        <v>0</v>
      </c>
      <c r="E41" s="97">
        <f>E8+E15+E20+E22+E27+E33+E36+E38</f>
        <v>0</v>
      </c>
      <c r="F41" s="78">
        <f t="shared" si="0"/>
        <v>0</v>
      </c>
    </row>
    <row r="42" spans="1:6" ht="18">
      <c r="A42" s="268" t="s">
        <v>103</v>
      </c>
      <c r="B42" s="117" t="s">
        <v>271</v>
      </c>
      <c r="C42" s="78">
        <f>C77-C41-C43</f>
        <v>139968</v>
      </c>
      <c r="D42" s="78">
        <f>D77-D41-D43</f>
        <v>-285</v>
      </c>
      <c r="E42" s="78">
        <f>E77-E41</f>
        <v>-1004</v>
      </c>
      <c r="F42" s="78">
        <f t="shared" si="0"/>
        <v>138679</v>
      </c>
    </row>
    <row r="43" spans="1:6" ht="34.5">
      <c r="A43" s="268" t="s">
        <v>105</v>
      </c>
      <c r="B43" s="117" t="s">
        <v>106</v>
      </c>
      <c r="C43" s="97"/>
      <c r="D43" s="46">
        <v>285</v>
      </c>
      <c r="E43" s="46"/>
      <c r="F43" s="78">
        <f t="shared" si="0"/>
        <v>285</v>
      </c>
    </row>
    <row r="44" spans="1:6" ht="34.5">
      <c r="A44" s="268" t="s">
        <v>107</v>
      </c>
      <c r="B44" s="117" t="s">
        <v>108</v>
      </c>
      <c r="C44" s="97"/>
      <c r="D44" s="46"/>
      <c r="E44" s="46"/>
      <c r="F44" s="78">
        <f t="shared" si="0"/>
        <v>0</v>
      </c>
    </row>
    <row r="45" spans="1:6" ht="18">
      <c r="A45" s="89"/>
      <c r="B45" s="117" t="s">
        <v>109</v>
      </c>
      <c r="C45" s="102">
        <f>C42+C43+C44</f>
        <v>139968</v>
      </c>
      <c r="D45" s="102">
        <f>D42+D43+D44</f>
        <v>0</v>
      </c>
      <c r="E45" s="102">
        <f>E42+E43+E44</f>
        <v>-1004</v>
      </c>
      <c r="F45" s="78">
        <f t="shared" si="0"/>
        <v>138964</v>
      </c>
    </row>
    <row r="46" spans="1:6" ht="21.75" customHeight="1">
      <c r="A46" s="89"/>
      <c r="B46" s="27" t="s">
        <v>112</v>
      </c>
      <c r="C46" s="102">
        <f>C41+C45</f>
        <v>139968</v>
      </c>
      <c r="D46" s="102">
        <f>D41+D45</f>
        <v>0</v>
      </c>
      <c r="E46" s="102">
        <f>E41+E45</f>
        <v>-1004</v>
      </c>
      <c r="F46" s="78">
        <f t="shared" si="0"/>
        <v>138964</v>
      </c>
    </row>
    <row r="47" spans="1:3" ht="14.25" customHeight="1">
      <c r="A47" s="270"/>
      <c r="B47" s="271"/>
      <c r="C47" s="272"/>
    </row>
    <row r="48" spans="1:6" ht="20.25" customHeight="1">
      <c r="A48" s="105"/>
      <c r="B48" s="105"/>
      <c r="C48" s="332" t="s">
        <v>56</v>
      </c>
      <c r="D48" s="332"/>
      <c r="E48" s="332"/>
      <c r="F48" s="332"/>
    </row>
    <row r="49" spans="1:6" ht="78" customHeight="1">
      <c r="A49" s="273"/>
      <c r="B49" s="273" t="s">
        <v>247</v>
      </c>
      <c r="C49" s="69" t="s">
        <v>58</v>
      </c>
      <c r="D49" s="70" t="s">
        <v>59</v>
      </c>
      <c r="E49" s="70" t="s">
        <v>60</v>
      </c>
      <c r="F49" s="70" t="s">
        <v>61</v>
      </c>
    </row>
    <row r="50" spans="1:6" ht="18">
      <c r="A50" s="87" t="s">
        <v>62</v>
      </c>
      <c r="B50" s="274" t="s">
        <v>114</v>
      </c>
      <c r="C50" s="78">
        <f>C51+C52+C53+C56+C57</f>
        <v>139968</v>
      </c>
      <c r="D50" s="78">
        <f>D51+D52+D53+D56+D57</f>
        <v>0</v>
      </c>
      <c r="E50" s="78">
        <f>E51+E52+E53+E56+E57</f>
        <v>-1004</v>
      </c>
      <c r="F50" s="78">
        <f aca="true" t="shared" si="1" ref="F50:F80">C50+D50+E50</f>
        <v>138964</v>
      </c>
    </row>
    <row r="51" spans="1:6" ht="18">
      <c r="A51" s="95"/>
      <c r="B51" s="275" t="s">
        <v>115</v>
      </c>
      <c r="C51" s="296">
        <v>109271</v>
      </c>
      <c r="D51" s="97"/>
      <c r="E51" s="46"/>
      <c r="F51" s="78">
        <f t="shared" si="1"/>
        <v>109271</v>
      </c>
    </row>
    <row r="52" spans="1:6" ht="36">
      <c r="A52" s="89"/>
      <c r="B52" s="127" t="s">
        <v>116</v>
      </c>
      <c r="C52" s="296">
        <v>21079</v>
      </c>
      <c r="D52" s="97"/>
      <c r="E52" s="46">
        <v>-1004</v>
      </c>
      <c r="F52" s="78">
        <f t="shared" si="1"/>
        <v>20075</v>
      </c>
    </row>
    <row r="53" spans="1:6" ht="18">
      <c r="A53" s="89"/>
      <c r="B53" s="127" t="s">
        <v>117</v>
      </c>
      <c r="C53" s="296">
        <v>9618</v>
      </c>
      <c r="D53" s="97"/>
      <c r="E53" s="46"/>
      <c r="F53" s="78">
        <f t="shared" si="1"/>
        <v>9618</v>
      </c>
    </row>
    <row r="54" spans="1:6" ht="36">
      <c r="A54" s="89"/>
      <c r="B54" s="127" t="s">
        <v>272</v>
      </c>
      <c r="C54" s="97"/>
      <c r="D54" s="46"/>
      <c r="E54" s="46"/>
      <c r="F54" s="78">
        <f t="shared" si="1"/>
        <v>0</v>
      </c>
    </row>
    <row r="55" spans="1:6" ht="18">
      <c r="A55" s="89"/>
      <c r="B55" s="127" t="s">
        <v>119</v>
      </c>
      <c r="C55" s="97"/>
      <c r="D55" s="46"/>
      <c r="E55" s="46"/>
      <c r="F55" s="78">
        <f t="shared" si="1"/>
        <v>0</v>
      </c>
    </row>
    <row r="56" spans="1:6" ht="18">
      <c r="A56" s="89"/>
      <c r="B56" s="127" t="s">
        <v>120</v>
      </c>
      <c r="C56" s="97"/>
      <c r="D56" s="46"/>
      <c r="E56" s="46"/>
      <c r="F56" s="78">
        <f t="shared" si="1"/>
        <v>0</v>
      </c>
    </row>
    <row r="57" spans="1:6" ht="18">
      <c r="A57" s="89"/>
      <c r="B57" s="127" t="s">
        <v>28</v>
      </c>
      <c r="C57" s="97">
        <f>SUM(C58:C61)</f>
        <v>0</v>
      </c>
      <c r="D57" s="46"/>
      <c r="E57" s="46"/>
      <c r="F57" s="78">
        <f t="shared" si="1"/>
        <v>0</v>
      </c>
    </row>
    <row r="58" spans="1:6" ht="18">
      <c r="A58" s="89"/>
      <c r="B58" s="127" t="s">
        <v>121</v>
      </c>
      <c r="C58" s="97"/>
      <c r="D58" s="46"/>
      <c r="E58" s="46"/>
      <c r="F58" s="78">
        <f t="shared" si="1"/>
        <v>0</v>
      </c>
    </row>
    <row r="59" spans="1:6" ht="36">
      <c r="A59" s="89"/>
      <c r="B59" s="127" t="s">
        <v>122</v>
      </c>
      <c r="C59" s="97"/>
      <c r="D59" s="46"/>
      <c r="E59" s="46"/>
      <c r="F59" s="78">
        <f t="shared" si="1"/>
        <v>0</v>
      </c>
    </row>
    <row r="60" spans="1:6" ht="36">
      <c r="A60" s="89"/>
      <c r="B60" s="127" t="s">
        <v>123</v>
      </c>
      <c r="C60" s="97"/>
      <c r="D60" s="46"/>
      <c r="E60" s="46"/>
      <c r="F60" s="78">
        <f t="shared" si="1"/>
        <v>0</v>
      </c>
    </row>
    <row r="61" spans="1:6" ht="18">
      <c r="A61" s="89"/>
      <c r="B61" s="276"/>
      <c r="C61" s="97"/>
      <c r="D61" s="46"/>
      <c r="E61" s="46"/>
      <c r="F61" s="78">
        <f t="shared" si="1"/>
        <v>0</v>
      </c>
    </row>
    <row r="62" spans="1:6" ht="18">
      <c r="A62" s="87" t="s">
        <v>70</v>
      </c>
      <c r="B62" s="274" t="s">
        <v>124</v>
      </c>
      <c r="C62" s="78">
        <f>C63+C66+C67+C70</f>
        <v>0</v>
      </c>
      <c r="D62" s="78">
        <f>D63+D66+D67+D70</f>
        <v>0</v>
      </c>
      <c r="E62" s="78">
        <f>E63+E66+E67+E70</f>
        <v>0</v>
      </c>
      <c r="F62" s="78">
        <f t="shared" si="1"/>
        <v>0</v>
      </c>
    </row>
    <row r="63" spans="1:6" ht="18">
      <c r="A63" s="95"/>
      <c r="B63" s="96" t="s">
        <v>125</v>
      </c>
      <c r="C63" s="97"/>
      <c r="D63" s="46"/>
      <c r="E63" s="46"/>
      <c r="F63" s="78">
        <f t="shared" si="1"/>
        <v>0</v>
      </c>
    </row>
    <row r="64" spans="1:6" ht="36">
      <c r="A64" s="95"/>
      <c r="B64" s="127" t="s">
        <v>248</v>
      </c>
      <c r="C64" s="97"/>
      <c r="D64" s="46"/>
      <c r="E64" s="46"/>
      <c r="F64" s="78">
        <f t="shared" si="1"/>
        <v>0</v>
      </c>
    </row>
    <row r="65" spans="1:6" ht="36">
      <c r="A65" s="95"/>
      <c r="B65" s="127" t="s">
        <v>249</v>
      </c>
      <c r="C65" s="97"/>
      <c r="D65" s="46"/>
      <c r="E65" s="46"/>
      <c r="F65" s="78">
        <f t="shared" si="1"/>
        <v>0</v>
      </c>
    </row>
    <row r="66" spans="1:6" ht="18">
      <c r="A66" s="89"/>
      <c r="B66" s="127" t="s">
        <v>128</v>
      </c>
      <c r="C66" s="97"/>
      <c r="D66" s="46"/>
      <c r="E66" s="46"/>
      <c r="F66" s="78">
        <f t="shared" si="1"/>
        <v>0</v>
      </c>
    </row>
    <row r="67" spans="1:6" ht="18">
      <c r="A67" s="89"/>
      <c r="B67" s="127" t="s">
        <v>148</v>
      </c>
      <c r="C67" s="97"/>
      <c r="D67" s="46"/>
      <c r="E67" s="46"/>
      <c r="F67" s="78">
        <f t="shared" si="1"/>
        <v>0</v>
      </c>
    </row>
    <row r="68" spans="1:6" ht="36">
      <c r="A68" s="89"/>
      <c r="B68" s="127" t="s">
        <v>130</v>
      </c>
      <c r="C68" s="97"/>
      <c r="D68" s="46"/>
      <c r="E68" s="46"/>
      <c r="F68" s="78">
        <f t="shared" si="1"/>
        <v>0</v>
      </c>
    </row>
    <row r="69" spans="1:6" ht="36">
      <c r="A69" s="89"/>
      <c r="B69" s="127" t="s">
        <v>131</v>
      </c>
      <c r="C69" s="97"/>
      <c r="D69" s="46"/>
      <c r="E69" s="46"/>
      <c r="F69" s="78">
        <f t="shared" si="1"/>
        <v>0</v>
      </c>
    </row>
    <row r="70" spans="1:6" ht="18">
      <c r="A70" s="89"/>
      <c r="B70" s="127" t="s">
        <v>35</v>
      </c>
      <c r="C70" s="97"/>
      <c r="D70" s="46"/>
      <c r="E70" s="46"/>
      <c r="F70" s="78">
        <f t="shared" si="1"/>
        <v>0</v>
      </c>
    </row>
    <row r="71" spans="1:6" ht="18">
      <c r="A71" s="1"/>
      <c r="B71" s="133"/>
      <c r="C71" s="2"/>
      <c r="D71" s="46"/>
      <c r="E71" s="46"/>
      <c r="F71" s="78">
        <f t="shared" si="1"/>
        <v>0</v>
      </c>
    </row>
    <row r="72" spans="1:6" ht="18">
      <c r="A72" s="87"/>
      <c r="B72" s="280" t="s">
        <v>132</v>
      </c>
      <c r="C72" s="78">
        <f>C50+C62</f>
        <v>139968</v>
      </c>
      <c r="D72" s="78">
        <f>D50+D62</f>
        <v>0</v>
      </c>
      <c r="E72" s="78">
        <f>E50+E62</f>
        <v>-1004</v>
      </c>
      <c r="F72" s="78">
        <f t="shared" si="1"/>
        <v>138964</v>
      </c>
    </row>
    <row r="73" spans="1:6" ht="18">
      <c r="A73" s="87"/>
      <c r="B73" s="280"/>
      <c r="C73" s="281"/>
      <c r="D73" s="46"/>
      <c r="E73" s="46"/>
      <c r="F73" s="78">
        <f t="shared" si="1"/>
        <v>0</v>
      </c>
    </row>
    <row r="74" spans="1:6" ht="18">
      <c r="A74" s="87" t="s">
        <v>76</v>
      </c>
      <c r="B74" s="274" t="s">
        <v>30</v>
      </c>
      <c r="C74" s="78">
        <f>C75+C76</f>
        <v>0</v>
      </c>
      <c r="D74" s="46"/>
      <c r="E74" s="46"/>
      <c r="F74" s="78">
        <f t="shared" si="1"/>
        <v>0</v>
      </c>
    </row>
    <row r="75" spans="1:6" ht="18">
      <c r="A75" s="95"/>
      <c r="B75" s="275" t="s">
        <v>273</v>
      </c>
      <c r="C75" s="78"/>
      <c r="D75" s="46"/>
      <c r="E75" s="46"/>
      <c r="F75" s="78">
        <f t="shared" si="1"/>
        <v>0</v>
      </c>
    </row>
    <row r="76" spans="1:6" ht="36">
      <c r="A76" s="89"/>
      <c r="B76" s="275" t="s">
        <v>111</v>
      </c>
      <c r="C76" s="102"/>
      <c r="D76" s="46"/>
      <c r="E76" s="46"/>
      <c r="F76" s="78">
        <f t="shared" si="1"/>
        <v>0</v>
      </c>
    </row>
    <row r="77" spans="1:6" ht="18">
      <c r="A77" s="103"/>
      <c r="B77" s="131" t="s">
        <v>134</v>
      </c>
      <c r="C77" s="78">
        <f>C50+C62+C74</f>
        <v>139968</v>
      </c>
      <c r="D77" s="78">
        <f>D50+D62+D74</f>
        <v>0</v>
      </c>
      <c r="E77" s="78">
        <f>E50+E62+E74</f>
        <v>-1004</v>
      </c>
      <c r="F77" s="78">
        <f t="shared" si="1"/>
        <v>138964</v>
      </c>
    </row>
    <row r="78" spans="1:6" ht="18">
      <c r="A78" s="105"/>
      <c r="B78" s="282"/>
      <c r="C78" s="26"/>
      <c r="D78" s="46"/>
      <c r="E78" s="46"/>
      <c r="F78" s="78">
        <f t="shared" si="1"/>
        <v>0</v>
      </c>
    </row>
    <row r="79" spans="1:6" ht="18">
      <c r="A79" s="107"/>
      <c r="B79" s="108" t="s">
        <v>136</v>
      </c>
      <c r="C79" s="283">
        <v>28.5</v>
      </c>
      <c r="D79" s="283"/>
      <c r="E79" s="283"/>
      <c r="F79" s="284">
        <f t="shared" si="1"/>
        <v>28.5</v>
      </c>
    </row>
    <row r="80" spans="1:6" ht="18">
      <c r="A80" s="107"/>
      <c r="B80" s="108" t="s">
        <v>137</v>
      </c>
      <c r="C80" s="283">
        <v>0</v>
      </c>
      <c r="D80" s="283"/>
      <c r="E80" s="283"/>
      <c r="F80" s="78">
        <f t="shared" si="1"/>
        <v>0</v>
      </c>
    </row>
    <row r="85" ht="18">
      <c r="B85" s="279"/>
    </row>
    <row r="86" ht="18">
      <c r="B86" s="279"/>
    </row>
    <row r="88" ht="18">
      <c r="C88" s="298"/>
    </row>
    <row r="90" spans="2:3" ht="18">
      <c r="B90" s="299"/>
      <c r="C90" s="300"/>
    </row>
  </sheetData>
  <sheetProtection selectLockedCells="1" selectUnlockedCells="1"/>
  <mergeCells count="2">
    <mergeCell ref="C6:F6"/>
    <mergeCell ref="C48:F48"/>
  </mergeCells>
  <printOptions/>
  <pageMargins left="0.75" right="0.75" top="1" bottom="1" header="0.5118055555555555" footer="0.5118055555555555"/>
  <pageSetup horizontalDpi="300" verticalDpi="300" orientation="portrait" paperSize="9" scale="48" r:id="rId1"/>
  <rowBreaks count="1" manualBreakCount="1">
    <brk id="47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G88"/>
  <sheetViews>
    <sheetView view="pageBreakPreview" zoomScale="50" zoomScaleNormal="52" zoomScaleSheetLayoutView="50" workbookViewId="0" topLeftCell="A25">
      <selection activeCell="C1" sqref="C1"/>
    </sheetView>
  </sheetViews>
  <sheetFormatPr defaultColWidth="9.140625" defaultRowHeight="12.75"/>
  <cols>
    <col min="1" max="1" width="10.421875" style="248" customWidth="1"/>
    <col min="2" max="2" width="61.7109375" style="248" customWidth="1"/>
    <col min="3" max="3" width="21.421875" style="248" customWidth="1"/>
    <col min="4" max="4" width="23.140625" style="248" customWidth="1"/>
    <col min="5" max="5" width="21.7109375" style="248" customWidth="1"/>
    <col min="6" max="6" width="13.7109375" style="248" customWidth="1"/>
    <col min="7" max="16384" width="9.140625" style="248" customWidth="1"/>
  </cols>
  <sheetData>
    <row r="1" spans="1:3" s="249" customFormat="1" ht="21" customHeight="1">
      <c r="A1" s="250"/>
      <c r="B1" s="293"/>
      <c r="C1" s="251" t="s">
        <v>342</v>
      </c>
    </row>
    <row r="2" spans="1:3" s="252" customFormat="1" ht="25.5" customHeight="1">
      <c r="A2" s="253"/>
      <c r="B2" s="254" t="s">
        <v>276</v>
      </c>
      <c r="C2" s="294" t="s">
        <v>279</v>
      </c>
    </row>
    <row r="3" spans="1:3" s="252" customFormat="1" ht="17.25">
      <c r="A3" s="256"/>
      <c r="B3" s="254" t="s">
        <v>280</v>
      </c>
      <c r="C3" s="295"/>
    </row>
    <row r="4" spans="1:3" s="252" customFormat="1" ht="15.75" customHeight="1">
      <c r="A4" s="258"/>
      <c r="B4" s="258"/>
      <c r="C4" s="259" t="s">
        <v>162</v>
      </c>
    </row>
    <row r="5" spans="1:3" ht="34.5">
      <c r="A5" s="253"/>
      <c r="B5" s="260" t="s">
        <v>239</v>
      </c>
      <c r="C5" s="260" t="s">
        <v>240</v>
      </c>
    </row>
    <row r="6" spans="1:6" s="261" customFormat="1" ht="30" customHeight="1">
      <c r="A6" s="253"/>
      <c r="B6" s="253"/>
      <c r="C6" s="332" t="s">
        <v>56</v>
      </c>
      <c r="D6" s="332"/>
      <c r="E6" s="332"/>
      <c r="F6" s="332"/>
    </row>
    <row r="7" spans="1:7" s="261" customFormat="1" ht="105" customHeight="1">
      <c r="A7" s="263"/>
      <c r="B7" s="263" t="s">
        <v>241</v>
      </c>
      <c r="C7" s="69" t="s">
        <v>58</v>
      </c>
      <c r="D7" s="70" t="s">
        <v>59</v>
      </c>
      <c r="E7" s="70" t="s">
        <v>60</v>
      </c>
      <c r="F7" s="70" t="s">
        <v>61</v>
      </c>
      <c r="G7" s="262"/>
    </row>
    <row r="8" spans="1:6" s="262" customFormat="1" ht="18">
      <c r="A8" s="253" t="s">
        <v>62</v>
      </c>
      <c r="B8" s="27" t="s">
        <v>63</v>
      </c>
      <c r="C8" s="78">
        <f>C9+C10+C11+C12+C13+C14</f>
        <v>0</v>
      </c>
      <c r="D8" s="78">
        <f>D9+D10+D11+D12+D13+D14</f>
        <v>0</v>
      </c>
      <c r="E8" s="78">
        <f>E9+E10+E11+E12+E13+E14</f>
        <v>0</v>
      </c>
      <c r="F8" s="78">
        <f aca="true" t="shared" si="0" ref="F8:F46">C8+D8+E8</f>
        <v>0</v>
      </c>
    </row>
    <row r="9" spans="1:6" s="262" customFormat="1" ht="18">
      <c r="A9" s="74"/>
      <c r="B9" s="26" t="s">
        <v>64</v>
      </c>
      <c r="C9" s="78"/>
      <c r="D9" s="264"/>
      <c r="E9" s="264"/>
      <c r="F9" s="78">
        <f t="shared" si="0"/>
        <v>0</v>
      </c>
    </row>
    <row r="10" spans="1:6" s="262" customFormat="1" ht="36">
      <c r="A10" s="82"/>
      <c r="B10" s="26" t="s">
        <v>65</v>
      </c>
      <c r="C10" s="97"/>
      <c r="D10" s="264"/>
      <c r="E10" s="264"/>
      <c r="F10" s="78">
        <f t="shared" si="0"/>
        <v>0</v>
      </c>
    </row>
    <row r="11" spans="1:6" s="262" customFormat="1" ht="36">
      <c r="A11" s="82"/>
      <c r="B11" s="26" t="s">
        <v>66</v>
      </c>
      <c r="C11" s="97"/>
      <c r="D11" s="264"/>
      <c r="E11" s="264"/>
      <c r="F11" s="78">
        <f t="shared" si="0"/>
        <v>0</v>
      </c>
    </row>
    <row r="12" spans="1:6" s="262" customFormat="1" ht="36">
      <c r="A12" s="82"/>
      <c r="B12" s="26" t="s">
        <v>67</v>
      </c>
      <c r="C12" s="97"/>
      <c r="D12" s="264"/>
      <c r="E12" s="264"/>
      <c r="F12" s="78">
        <f t="shared" si="0"/>
        <v>0</v>
      </c>
    </row>
    <row r="13" spans="1:6" s="262" customFormat="1" ht="18">
      <c r="A13" s="82"/>
      <c r="B13" s="26" t="s">
        <v>138</v>
      </c>
      <c r="C13" s="97"/>
      <c r="D13" s="264"/>
      <c r="E13" s="264"/>
      <c r="F13" s="78">
        <f t="shared" si="0"/>
        <v>0</v>
      </c>
    </row>
    <row r="14" spans="1:6" s="262" customFormat="1" ht="18">
      <c r="A14" s="82"/>
      <c r="B14" s="26" t="s">
        <v>69</v>
      </c>
      <c r="C14" s="97"/>
      <c r="D14" s="264"/>
      <c r="E14" s="264"/>
      <c r="F14" s="78">
        <f t="shared" si="0"/>
        <v>0</v>
      </c>
    </row>
    <row r="15" spans="1:6" ht="34.5">
      <c r="A15" s="82" t="s">
        <v>70</v>
      </c>
      <c r="B15" s="27" t="s">
        <v>71</v>
      </c>
      <c r="C15" s="97">
        <f>C16+C17+C18+C19</f>
        <v>0</v>
      </c>
      <c r="D15" s="97">
        <f>D16+D17+D18+D19</f>
        <v>0</v>
      </c>
      <c r="E15" s="97">
        <f>E16+E17+E18+E19</f>
        <v>0</v>
      </c>
      <c r="F15" s="78">
        <f t="shared" si="0"/>
        <v>0</v>
      </c>
    </row>
    <row r="16" spans="1:6" ht="36">
      <c r="A16" s="74"/>
      <c r="B16" s="26" t="s">
        <v>72</v>
      </c>
      <c r="C16" s="78"/>
      <c r="D16" s="46"/>
      <c r="E16" s="46"/>
      <c r="F16" s="78">
        <f t="shared" si="0"/>
        <v>0</v>
      </c>
    </row>
    <row r="17" spans="1:6" s="262" customFormat="1" ht="36">
      <c r="A17" s="82"/>
      <c r="B17" s="26" t="s">
        <v>157</v>
      </c>
      <c r="C17" s="97"/>
      <c r="D17" s="264"/>
      <c r="E17" s="264"/>
      <c r="F17" s="78">
        <f t="shared" si="0"/>
        <v>0</v>
      </c>
    </row>
    <row r="18" spans="1:6" ht="36">
      <c r="A18" s="82"/>
      <c r="B18" s="26" t="s">
        <v>74</v>
      </c>
      <c r="C18" s="97"/>
      <c r="D18" s="46"/>
      <c r="E18" s="46"/>
      <c r="F18" s="78">
        <f t="shared" si="0"/>
        <v>0</v>
      </c>
    </row>
    <row r="19" spans="1:6" ht="36">
      <c r="A19" s="82"/>
      <c r="B19" s="26" t="s">
        <v>75</v>
      </c>
      <c r="C19" s="97"/>
      <c r="D19" s="46"/>
      <c r="E19" s="46"/>
      <c r="F19" s="78">
        <f t="shared" si="0"/>
        <v>0</v>
      </c>
    </row>
    <row r="20" spans="1:6" ht="34.5">
      <c r="A20" s="82" t="s">
        <v>76</v>
      </c>
      <c r="B20" s="117" t="s">
        <v>77</v>
      </c>
      <c r="C20" s="97">
        <f>C21</f>
        <v>0</v>
      </c>
      <c r="D20" s="97">
        <f>D21</f>
        <v>0</v>
      </c>
      <c r="E20" s="97">
        <f>E21</f>
        <v>0</v>
      </c>
      <c r="F20" s="78">
        <f t="shared" si="0"/>
        <v>0</v>
      </c>
    </row>
    <row r="21" spans="1:6" ht="36">
      <c r="A21" s="82"/>
      <c r="B21" s="265" t="s">
        <v>268</v>
      </c>
      <c r="C21" s="97"/>
      <c r="D21" s="46"/>
      <c r="E21" s="46"/>
      <c r="F21" s="78">
        <f t="shared" si="0"/>
        <v>0</v>
      </c>
    </row>
    <row r="22" spans="1:6" ht="18">
      <c r="A22" s="79" t="s">
        <v>79</v>
      </c>
      <c r="B22" s="117" t="s">
        <v>80</v>
      </c>
      <c r="C22" s="97">
        <f>C23+C24+C25+C26</f>
        <v>0</v>
      </c>
      <c r="D22" s="97">
        <f>D23+D24+D25+D26</f>
        <v>0</v>
      </c>
      <c r="E22" s="97">
        <f>E23+E24+E25+E26</f>
        <v>0</v>
      </c>
      <c r="F22" s="78">
        <f t="shared" si="0"/>
        <v>0</v>
      </c>
    </row>
    <row r="23" spans="1:7" s="262" customFormat="1" ht="36">
      <c r="A23" s="82"/>
      <c r="B23" s="22" t="s">
        <v>81</v>
      </c>
      <c r="C23" s="97"/>
      <c r="D23" s="46"/>
      <c r="E23" s="46"/>
      <c r="F23" s="78">
        <f t="shared" si="0"/>
        <v>0</v>
      </c>
      <c r="G23" s="248"/>
    </row>
    <row r="24" spans="1:7" s="262" customFormat="1" ht="18">
      <c r="A24" s="84"/>
      <c r="B24" s="22" t="s">
        <v>82</v>
      </c>
      <c r="C24" s="97"/>
      <c r="D24" s="46"/>
      <c r="E24" s="46"/>
      <c r="F24" s="78">
        <f t="shared" si="0"/>
        <v>0</v>
      </c>
      <c r="G24" s="248"/>
    </row>
    <row r="25" spans="1:7" s="262" customFormat="1" ht="18">
      <c r="A25" s="82"/>
      <c r="B25" s="22" t="s">
        <v>83</v>
      </c>
      <c r="C25" s="102"/>
      <c r="D25" s="277"/>
      <c r="E25" s="277"/>
      <c r="F25" s="78">
        <f t="shared" si="0"/>
        <v>0</v>
      </c>
      <c r="G25" s="261"/>
    </row>
    <row r="26" spans="1:6" s="262" customFormat="1" ht="72">
      <c r="A26" s="74"/>
      <c r="B26" s="22" t="s">
        <v>84</v>
      </c>
      <c r="C26" s="78"/>
      <c r="D26" s="264"/>
      <c r="E26" s="264"/>
      <c r="F26" s="78">
        <f t="shared" si="0"/>
        <v>0</v>
      </c>
    </row>
    <row r="27" spans="1:6" ht="18">
      <c r="A27" s="79" t="s">
        <v>85</v>
      </c>
      <c r="B27" s="267" t="s">
        <v>86</v>
      </c>
      <c r="C27" s="102">
        <f>C28+C29+C30+C31+C32</f>
        <v>0</v>
      </c>
      <c r="D27" s="102">
        <f>D28+D29+D30+D31+D32</f>
        <v>0</v>
      </c>
      <c r="E27" s="97">
        <f>E28+E29+E30+E31+E32</f>
        <v>0</v>
      </c>
      <c r="F27" s="78">
        <f t="shared" si="0"/>
        <v>0</v>
      </c>
    </row>
    <row r="28" spans="1:6" ht="54">
      <c r="A28" s="82"/>
      <c r="B28" s="26" t="s">
        <v>87</v>
      </c>
      <c r="C28" s="97"/>
      <c r="D28" s="46"/>
      <c r="E28" s="46"/>
      <c r="F28" s="78">
        <f t="shared" si="0"/>
        <v>0</v>
      </c>
    </row>
    <row r="29" spans="1:6" ht="18">
      <c r="A29" s="82"/>
      <c r="B29" s="26" t="s">
        <v>88</v>
      </c>
      <c r="C29" s="97"/>
      <c r="D29" s="46"/>
      <c r="E29" s="46"/>
      <c r="F29" s="78">
        <f t="shared" si="0"/>
        <v>0</v>
      </c>
    </row>
    <row r="30" spans="1:6" ht="18">
      <c r="A30" s="82"/>
      <c r="B30" s="26" t="s">
        <v>89</v>
      </c>
      <c r="C30" s="97"/>
      <c r="D30" s="46"/>
      <c r="E30" s="46"/>
      <c r="F30" s="78">
        <f t="shared" si="0"/>
        <v>0</v>
      </c>
    </row>
    <row r="31" spans="1:7" s="261" customFormat="1" ht="16.5" customHeight="1">
      <c r="A31" s="82"/>
      <c r="B31" s="26" t="s">
        <v>90</v>
      </c>
      <c r="C31" s="97"/>
      <c r="D31" s="46"/>
      <c r="E31" s="46"/>
      <c r="F31" s="78">
        <f t="shared" si="0"/>
        <v>0</v>
      </c>
      <c r="G31" s="248"/>
    </row>
    <row r="32" spans="1:7" s="262" customFormat="1" ht="18">
      <c r="A32" s="82"/>
      <c r="B32" s="26" t="s">
        <v>91</v>
      </c>
      <c r="C32" s="97"/>
      <c r="D32" s="46"/>
      <c r="E32" s="46"/>
      <c r="F32" s="78">
        <f t="shared" si="0"/>
        <v>0</v>
      </c>
      <c r="G32" s="248"/>
    </row>
    <row r="33" spans="1:6" ht="18">
      <c r="A33" s="79" t="s">
        <v>92</v>
      </c>
      <c r="B33" s="117" t="s">
        <v>93</v>
      </c>
      <c r="C33" s="97">
        <f>C34+C35</f>
        <v>0</v>
      </c>
      <c r="D33" s="97">
        <f>D34+D35</f>
        <v>0</v>
      </c>
      <c r="E33" s="97">
        <f>E34+E35</f>
        <v>0</v>
      </c>
      <c r="F33" s="78">
        <f t="shared" si="0"/>
        <v>0</v>
      </c>
    </row>
    <row r="34" spans="1:6" ht="18">
      <c r="A34" s="84"/>
      <c r="B34" s="26" t="s">
        <v>94</v>
      </c>
      <c r="C34" s="97"/>
      <c r="D34" s="46"/>
      <c r="E34" s="46"/>
      <c r="F34" s="78">
        <f t="shared" si="0"/>
        <v>0</v>
      </c>
    </row>
    <row r="35" spans="1:6" ht="18">
      <c r="A35" s="87"/>
      <c r="B35" s="26" t="s">
        <v>159</v>
      </c>
      <c r="C35" s="78"/>
      <c r="D35" s="46"/>
      <c r="E35" s="46"/>
      <c r="F35" s="78">
        <f t="shared" si="0"/>
        <v>0</v>
      </c>
    </row>
    <row r="36" spans="1:7" ht="18">
      <c r="A36" s="268" t="s">
        <v>95</v>
      </c>
      <c r="B36" s="117" t="s">
        <v>96</v>
      </c>
      <c r="C36" s="77">
        <f>C37</f>
        <v>0</v>
      </c>
      <c r="D36" s="77">
        <f>D37</f>
        <v>0</v>
      </c>
      <c r="E36" s="77">
        <f>E37</f>
        <v>0</v>
      </c>
      <c r="F36" s="78">
        <f t="shared" si="0"/>
        <v>0</v>
      </c>
      <c r="G36" s="261"/>
    </row>
    <row r="37" spans="1:7" ht="18">
      <c r="A37" s="89"/>
      <c r="B37" s="26" t="s">
        <v>243</v>
      </c>
      <c r="C37" s="97"/>
      <c r="D37" s="264"/>
      <c r="E37" s="264"/>
      <c r="F37" s="78">
        <f t="shared" si="0"/>
        <v>0</v>
      </c>
      <c r="G37" s="262"/>
    </row>
    <row r="38" spans="1:6" ht="18">
      <c r="A38" s="268" t="s">
        <v>98</v>
      </c>
      <c r="B38" s="117" t="s">
        <v>99</v>
      </c>
      <c r="C38" s="97">
        <f>C39+C40</f>
        <v>0</v>
      </c>
      <c r="D38" s="97">
        <f>D39+D40</f>
        <v>0</v>
      </c>
      <c r="E38" s="97">
        <f>E39+E40</f>
        <v>0</v>
      </c>
      <c r="F38" s="78">
        <f t="shared" si="0"/>
        <v>0</v>
      </c>
    </row>
    <row r="39" spans="1:7" s="262" customFormat="1" ht="54">
      <c r="A39" s="89"/>
      <c r="B39" s="22" t="s">
        <v>269</v>
      </c>
      <c r="C39" s="97"/>
      <c r="D39" s="46"/>
      <c r="E39" s="46"/>
      <c r="F39" s="78">
        <f t="shared" si="0"/>
        <v>0</v>
      </c>
      <c r="G39" s="248"/>
    </row>
    <row r="40" spans="1:6" ht="18">
      <c r="A40" s="89"/>
      <c r="B40" s="22" t="s">
        <v>270</v>
      </c>
      <c r="C40" s="97"/>
      <c r="D40" s="46"/>
      <c r="E40" s="46"/>
      <c r="F40" s="78">
        <f t="shared" si="0"/>
        <v>0</v>
      </c>
    </row>
    <row r="41" spans="1:6" ht="18">
      <c r="A41" s="89"/>
      <c r="B41" s="117" t="s">
        <v>102</v>
      </c>
      <c r="C41" s="97">
        <f>C8+C15+C20+C22+C27+C33+C36+C38</f>
        <v>0</v>
      </c>
      <c r="D41" s="97">
        <f>D8+D15+D20+D22+D27+D33+D36+D38</f>
        <v>0</v>
      </c>
      <c r="E41" s="97">
        <f>E8+E15+E20+E22+E27+E33+E36+E38</f>
        <v>0</v>
      </c>
      <c r="F41" s="78">
        <f t="shared" si="0"/>
        <v>0</v>
      </c>
    </row>
    <row r="42" spans="1:6" ht="18">
      <c r="A42" s="268" t="s">
        <v>103</v>
      </c>
      <c r="B42" s="117" t="s">
        <v>271</v>
      </c>
      <c r="C42" s="78">
        <f>C77-C41-C43</f>
        <v>77706</v>
      </c>
      <c r="D42" s="78">
        <f>D77-D41-D43</f>
        <v>-2006</v>
      </c>
      <c r="E42" s="78">
        <f>E77-E41</f>
        <v>-556</v>
      </c>
      <c r="F42" s="78">
        <f t="shared" si="0"/>
        <v>75144</v>
      </c>
    </row>
    <row r="43" spans="1:6" ht="34.5">
      <c r="A43" s="268" t="s">
        <v>105</v>
      </c>
      <c r="B43" s="117" t="s">
        <v>106</v>
      </c>
      <c r="C43" s="97"/>
      <c r="D43" s="46">
        <v>2062</v>
      </c>
      <c r="E43" s="46"/>
      <c r="F43" s="78">
        <f t="shared" si="0"/>
        <v>2062</v>
      </c>
    </row>
    <row r="44" spans="1:6" ht="34.5">
      <c r="A44" s="268" t="s">
        <v>107</v>
      </c>
      <c r="B44" s="117" t="s">
        <v>108</v>
      </c>
      <c r="C44" s="97"/>
      <c r="D44" s="46"/>
      <c r="E44" s="46"/>
      <c r="F44" s="78">
        <f t="shared" si="0"/>
        <v>0</v>
      </c>
    </row>
    <row r="45" spans="1:6" ht="18">
      <c r="A45" s="89"/>
      <c r="B45" s="117" t="s">
        <v>109</v>
      </c>
      <c r="C45" s="102">
        <f>C42+C43+C44</f>
        <v>77706</v>
      </c>
      <c r="D45" s="102">
        <f>D42+D43+D44</f>
        <v>56</v>
      </c>
      <c r="E45" s="102">
        <f>E42+E43+E44</f>
        <v>-556</v>
      </c>
      <c r="F45" s="78">
        <f t="shared" si="0"/>
        <v>77206</v>
      </c>
    </row>
    <row r="46" spans="1:6" ht="18">
      <c r="A46" s="89"/>
      <c r="B46" s="27" t="s">
        <v>112</v>
      </c>
      <c r="C46" s="102">
        <f>C41+C45</f>
        <v>77706</v>
      </c>
      <c r="D46" s="102">
        <f>D41+D45</f>
        <v>56</v>
      </c>
      <c r="E46" s="102">
        <f>E41+E45</f>
        <v>-556</v>
      </c>
      <c r="F46" s="78">
        <f t="shared" si="0"/>
        <v>77206</v>
      </c>
    </row>
    <row r="47" spans="1:6" ht="14.25" customHeight="1">
      <c r="A47" s="270"/>
      <c r="B47" s="271"/>
      <c r="C47" s="272"/>
      <c r="D47" s="261"/>
      <c r="E47" s="261"/>
      <c r="F47" s="261"/>
    </row>
    <row r="48" spans="1:6" ht="20.25" customHeight="1">
      <c r="A48" s="105"/>
      <c r="B48" s="105"/>
      <c r="C48" s="332" t="s">
        <v>56</v>
      </c>
      <c r="D48" s="332"/>
      <c r="E48" s="332"/>
      <c r="F48" s="332"/>
    </row>
    <row r="49" spans="1:6" ht="105" customHeight="1">
      <c r="A49" s="273"/>
      <c r="B49" s="273" t="s">
        <v>247</v>
      </c>
      <c r="C49" s="69" t="s">
        <v>58</v>
      </c>
      <c r="D49" s="70" t="s">
        <v>59</v>
      </c>
      <c r="E49" s="70" t="s">
        <v>60</v>
      </c>
      <c r="F49" s="70" t="s">
        <v>61</v>
      </c>
    </row>
    <row r="50" spans="1:6" ht="18">
      <c r="A50" s="87" t="s">
        <v>62</v>
      </c>
      <c r="B50" s="274" t="s">
        <v>114</v>
      </c>
      <c r="C50" s="78">
        <f>C51+C52+C53+C56+C57</f>
        <v>77706</v>
      </c>
      <c r="D50" s="78">
        <f>D51+D52+D53+D56+D57</f>
        <v>56</v>
      </c>
      <c r="E50" s="78">
        <f>E51+E52+E53+E56+E57</f>
        <v>-556</v>
      </c>
      <c r="F50" s="78">
        <f aca="true" t="shared" si="1" ref="F50:F80">C50+D50+E50</f>
        <v>77206</v>
      </c>
    </row>
    <row r="51" spans="1:6" ht="18">
      <c r="A51" s="95"/>
      <c r="B51" s="275" t="s">
        <v>115</v>
      </c>
      <c r="C51" s="296">
        <v>61262</v>
      </c>
      <c r="D51" s="97"/>
      <c r="E51" s="46"/>
      <c r="F51" s="78">
        <f t="shared" si="1"/>
        <v>61262</v>
      </c>
    </row>
    <row r="52" spans="1:6" ht="36">
      <c r="A52" s="89"/>
      <c r="B52" s="127" t="s">
        <v>116</v>
      </c>
      <c r="C52" s="296">
        <v>10824</v>
      </c>
      <c r="D52" s="97"/>
      <c r="E52" s="46">
        <v>-556</v>
      </c>
      <c r="F52" s="78">
        <f t="shared" si="1"/>
        <v>10268</v>
      </c>
    </row>
    <row r="53" spans="1:6" ht="18">
      <c r="A53" s="89"/>
      <c r="B53" s="127" t="s">
        <v>117</v>
      </c>
      <c r="C53" s="296">
        <v>5620</v>
      </c>
      <c r="D53" s="97">
        <v>56</v>
      </c>
      <c r="E53" s="46"/>
      <c r="F53" s="78">
        <f t="shared" si="1"/>
        <v>5676</v>
      </c>
    </row>
    <row r="54" spans="1:6" ht="36">
      <c r="A54" s="89"/>
      <c r="B54" s="127" t="s">
        <v>272</v>
      </c>
      <c r="C54" s="97"/>
      <c r="D54" s="46"/>
      <c r="E54" s="46"/>
      <c r="F54" s="78">
        <f t="shared" si="1"/>
        <v>0</v>
      </c>
    </row>
    <row r="55" spans="1:6" ht="18">
      <c r="A55" s="89"/>
      <c r="B55" s="127" t="s">
        <v>119</v>
      </c>
      <c r="C55" s="97"/>
      <c r="D55" s="46"/>
      <c r="E55" s="46"/>
      <c r="F55" s="78">
        <f t="shared" si="1"/>
        <v>0</v>
      </c>
    </row>
    <row r="56" spans="1:6" ht="18">
      <c r="A56" s="89"/>
      <c r="B56" s="127" t="s">
        <v>120</v>
      </c>
      <c r="C56" s="97"/>
      <c r="D56" s="46"/>
      <c r="E56" s="46"/>
      <c r="F56" s="78">
        <f t="shared" si="1"/>
        <v>0</v>
      </c>
    </row>
    <row r="57" spans="1:6" ht="18">
      <c r="A57" s="89"/>
      <c r="B57" s="127" t="s">
        <v>28</v>
      </c>
      <c r="C57" s="97">
        <f>SUM(C58:C61)</f>
        <v>0</v>
      </c>
      <c r="D57" s="46"/>
      <c r="E57" s="46"/>
      <c r="F57" s="78">
        <f t="shared" si="1"/>
        <v>0</v>
      </c>
    </row>
    <row r="58" spans="1:6" ht="18">
      <c r="A58" s="89"/>
      <c r="B58" s="127" t="s">
        <v>121</v>
      </c>
      <c r="C58" s="97"/>
      <c r="D58" s="46"/>
      <c r="E58" s="46"/>
      <c r="F58" s="78">
        <f t="shared" si="1"/>
        <v>0</v>
      </c>
    </row>
    <row r="59" spans="1:6" ht="36">
      <c r="A59" s="89"/>
      <c r="B59" s="127" t="s">
        <v>122</v>
      </c>
      <c r="C59" s="97"/>
      <c r="D59" s="46"/>
      <c r="E59" s="46"/>
      <c r="F59" s="78">
        <f t="shared" si="1"/>
        <v>0</v>
      </c>
    </row>
    <row r="60" spans="1:6" ht="36">
      <c r="A60" s="89"/>
      <c r="B60" s="127" t="s">
        <v>123</v>
      </c>
      <c r="C60" s="97"/>
      <c r="D60" s="46"/>
      <c r="E60" s="46"/>
      <c r="F60" s="78">
        <f t="shared" si="1"/>
        <v>0</v>
      </c>
    </row>
    <row r="61" spans="1:6" ht="18">
      <c r="A61" s="89"/>
      <c r="B61" s="276"/>
      <c r="C61" s="97"/>
      <c r="D61" s="46"/>
      <c r="E61" s="46"/>
      <c r="F61" s="78">
        <f t="shared" si="1"/>
        <v>0</v>
      </c>
    </row>
    <row r="62" spans="1:6" ht="18">
      <c r="A62" s="87" t="s">
        <v>70</v>
      </c>
      <c r="B62" s="274" t="s">
        <v>124</v>
      </c>
      <c r="C62" s="78">
        <f>C63+C66+C67+C70</f>
        <v>0</v>
      </c>
      <c r="D62" s="78">
        <f>D63+D66+D67+D70</f>
        <v>0</v>
      </c>
      <c r="E62" s="78">
        <f>E63+E66+E67+E70</f>
        <v>0</v>
      </c>
      <c r="F62" s="78">
        <f t="shared" si="1"/>
        <v>0</v>
      </c>
    </row>
    <row r="63" spans="1:6" ht="18">
      <c r="A63" s="95"/>
      <c r="B63" s="96" t="s">
        <v>125</v>
      </c>
      <c r="C63" s="97"/>
      <c r="D63" s="46"/>
      <c r="E63" s="46"/>
      <c r="F63" s="78">
        <f t="shared" si="1"/>
        <v>0</v>
      </c>
    </row>
    <row r="64" spans="1:6" ht="36">
      <c r="A64" s="95"/>
      <c r="B64" s="127" t="s">
        <v>248</v>
      </c>
      <c r="C64" s="97"/>
      <c r="D64" s="46"/>
      <c r="E64" s="46"/>
      <c r="F64" s="78">
        <f t="shared" si="1"/>
        <v>0</v>
      </c>
    </row>
    <row r="65" spans="1:6" ht="36">
      <c r="A65" s="95"/>
      <c r="B65" s="127" t="s">
        <v>249</v>
      </c>
      <c r="C65" s="97"/>
      <c r="D65" s="46"/>
      <c r="E65" s="46"/>
      <c r="F65" s="78">
        <f t="shared" si="1"/>
        <v>0</v>
      </c>
    </row>
    <row r="66" spans="1:6" ht="18">
      <c r="A66" s="89"/>
      <c r="B66" s="127" t="s">
        <v>128</v>
      </c>
      <c r="C66" s="97"/>
      <c r="D66" s="46"/>
      <c r="E66" s="46"/>
      <c r="F66" s="78">
        <f t="shared" si="1"/>
        <v>0</v>
      </c>
    </row>
    <row r="67" spans="1:6" ht="18">
      <c r="A67" s="89"/>
      <c r="B67" s="127" t="s">
        <v>148</v>
      </c>
      <c r="C67" s="97"/>
      <c r="D67" s="46"/>
      <c r="E67" s="46"/>
      <c r="F67" s="78">
        <f t="shared" si="1"/>
        <v>0</v>
      </c>
    </row>
    <row r="68" spans="1:6" ht="36">
      <c r="A68" s="89"/>
      <c r="B68" s="127" t="s">
        <v>130</v>
      </c>
      <c r="C68" s="97"/>
      <c r="D68" s="46"/>
      <c r="E68" s="46"/>
      <c r="F68" s="78">
        <f t="shared" si="1"/>
        <v>0</v>
      </c>
    </row>
    <row r="69" spans="1:6" ht="36">
      <c r="A69" s="89"/>
      <c r="B69" s="127" t="s">
        <v>131</v>
      </c>
      <c r="C69" s="97"/>
      <c r="D69" s="46"/>
      <c r="E69" s="46"/>
      <c r="F69" s="78">
        <f t="shared" si="1"/>
        <v>0</v>
      </c>
    </row>
    <row r="70" spans="1:6" ht="18">
      <c r="A70" s="89"/>
      <c r="B70" s="127" t="s">
        <v>35</v>
      </c>
      <c r="C70" s="97"/>
      <c r="D70" s="46"/>
      <c r="E70" s="46"/>
      <c r="F70" s="78">
        <f t="shared" si="1"/>
        <v>0</v>
      </c>
    </row>
    <row r="71" spans="1:6" ht="18">
      <c r="A71" s="1"/>
      <c r="B71" s="133"/>
      <c r="C71" s="2"/>
      <c r="D71" s="46"/>
      <c r="E71" s="46"/>
      <c r="F71" s="78">
        <f t="shared" si="1"/>
        <v>0</v>
      </c>
    </row>
    <row r="72" spans="1:6" ht="18">
      <c r="A72" s="87"/>
      <c r="B72" s="280" t="s">
        <v>132</v>
      </c>
      <c r="C72" s="78">
        <f>C50+C62</f>
        <v>77706</v>
      </c>
      <c r="D72" s="78">
        <f>D50+D62</f>
        <v>56</v>
      </c>
      <c r="E72" s="78">
        <f>E50+E62</f>
        <v>-556</v>
      </c>
      <c r="F72" s="78">
        <f t="shared" si="1"/>
        <v>77206</v>
      </c>
    </row>
    <row r="73" spans="1:6" ht="18">
      <c r="A73" s="87"/>
      <c r="B73" s="280"/>
      <c r="C73" s="281"/>
      <c r="D73" s="46"/>
      <c r="E73" s="46"/>
      <c r="F73" s="78">
        <f t="shared" si="1"/>
        <v>0</v>
      </c>
    </row>
    <row r="74" spans="1:6" ht="18">
      <c r="A74" s="87" t="s">
        <v>76</v>
      </c>
      <c r="B74" s="274" t="s">
        <v>30</v>
      </c>
      <c r="C74" s="78">
        <f>C75+C76</f>
        <v>0</v>
      </c>
      <c r="D74" s="46"/>
      <c r="E74" s="46"/>
      <c r="F74" s="78">
        <f t="shared" si="1"/>
        <v>0</v>
      </c>
    </row>
    <row r="75" spans="1:6" ht="18">
      <c r="A75" s="95"/>
      <c r="B75" s="275" t="s">
        <v>273</v>
      </c>
      <c r="C75" s="78"/>
      <c r="D75" s="46"/>
      <c r="E75" s="46"/>
      <c r="F75" s="78">
        <f t="shared" si="1"/>
        <v>0</v>
      </c>
    </row>
    <row r="76" spans="1:6" ht="36">
      <c r="A76" s="89"/>
      <c r="B76" s="275" t="s">
        <v>111</v>
      </c>
      <c r="C76" s="102"/>
      <c r="D76" s="46"/>
      <c r="E76" s="46"/>
      <c r="F76" s="78">
        <f t="shared" si="1"/>
        <v>0</v>
      </c>
    </row>
    <row r="77" spans="1:6" ht="18">
      <c r="A77" s="103"/>
      <c r="B77" s="131" t="s">
        <v>134</v>
      </c>
      <c r="C77" s="78">
        <f>C50+C62+C74</f>
        <v>77706</v>
      </c>
      <c r="D77" s="78">
        <f>D50+D62+D74</f>
        <v>56</v>
      </c>
      <c r="E77" s="78">
        <f>E50+E62+E74</f>
        <v>-556</v>
      </c>
      <c r="F77" s="78">
        <f t="shared" si="1"/>
        <v>77206</v>
      </c>
    </row>
    <row r="78" spans="1:6" ht="18">
      <c r="A78" s="105"/>
      <c r="B78" s="282"/>
      <c r="C78" s="26"/>
      <c r="D78" s="46"/>
      <c r="E78" s="46"/>
      <c r="F78" s="78">
        <f t="shared" si="1"/>
        <v>0</v>
      </c>
    </row>
    <row r="79" spans="1:6" ht="18">
      <c r="A79" s="107"/>
      <c r="B79" s="108" t="s">
        <v>136</v>
      </c>
      <c r="C79" s="283">
        <v>17.5</v>
      </c>
      <c r="D79" s="283"/>
      <c r="E79" s="283"/>
      <c r="F79" s="284">
        <f t="shared" si="1"/>
        <v>17.5</v>
      </c>
    </row>
    <row r="80" spans="1:6" ht="18">
      <c r="A80" s="107"/>
      <c r="B80" s="108" t="s">
        <v>137</v>
      </c>
      <c r="C80" s="283">
        <v>0</v>
      </c>
      <c r="D80" s="283"/>
      <c r="E80" s="283"/>
      <c r="F80" s="284">
        <f t="shared" si="1"/>
        <v>0</v>
      </c>
    </row>
    <row r="83" spans="1:3" ht="18">
      <c r="A83" s="285"/>
      <c r="B83" s="286" t="s">
        <v>251</v>
      </c>
      <c r="C83" s="285" t="s">
        <v>53</v>
      </c>
    </row>
    <row r="84" spans="1:3" ht="18">
      <c r="A84" s="285" t="s">
        <v>252</v>
      </c>
      <c r="B84" s="286"/>
      <c r="C84" s="285"/>
    </row>
    <row r="85" spans="1:3" ht="18">
      <c r="A85" s="285">
        <v>2</v>
      </c>
      <c r="B85" s="285" t="s">
        <v>281</v>
      </c>
      <c r="C85" s="285">
        <v>240</v>
      </c>
    </row>
    <row r="86" spans="1:3" ht="18">
      <c r="A86" s="285"/>
      <c r="B86" s="285" t="s">
        <v>282</v>
      </c>
      <c r="C86" s="287">
        <f>C85*0.325</f>
        <v>78</v>
      </c>
    </row>
    <row r="87" spans="1:3" ht="18">
      <c r="A87" s="285"/>
      <c r="B87" s="285"/>
      <c r="C87" s="285"/>
    </row>
    <row r="88" spans="1:3" ht="18">
      <c r="A88" s="285"/>
      <c r="B88" s="290" t="s">
        <v>233</v>
      </c>
      <c r="C88" s="292">
        <f>SUM(C85:C87)</f>
        <v>318</v>
      </c>
    </row>
  </sheetData>
  <sheetProtection selectLockedCells="1" selectUnlockedCells="1"/>
  <mergeCells count="2">
    <mergeCell ref="C6:F6"/>
    <mergeCell ref="C48:F48"/>
  </mergeCells>
  <printOptions/>
  <pageMargins left="0.75" right="0.75" top="1" bottom="1" header="0.5118055555555555" footer="0.5118055555555555"/>
  <pageSetup horizontalDpi="300" verticalDpi="300" orientation="portrait" paperSize="9" scale="48" r:id="rId1"/>
  <rowBreaks count="1" manualBreakCount="1">
    <brk id="4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H178"/>
  <sheetViews>
    <sheetView view="pageBreakPreview" zoomScale="50" zoomScaleNormal="52" zoomScaleSheetLayoutView="50" zoomScalePageLayoutView="0" workbookViewId="0" topLeftCell="A22">
      <selection activeCell="C1" sqref="C1"/>
    </sheetView>
  </sheetViews>
  <sheetFormatPr defaultColWidth="9.140625" defaultRowHeight="12.75"/>
  <cols>
    <col min="1" max="1" width="9.421875" style="248" customWidth="1"/>
    <col min="2" max="2" width="61.7109375" style="248" customWidth="1"/>
    <col min="3" max="3" width="21.421875" style="248" customWidth="1"/>
    <col min="4" max="4" width="22.140625" style="248" customWidth="1"/>
    <col min="5" max="5" width="23.57421875" style="248" customWidth="1"/>
    <col min="6" max="6" width="18.28125" style="248" customWidth="1"/>
    <col min="7" max="16384" width="9.140625" style="248" customWidth="1"/>
  </cols>
  <sheetData>
    <row r="1" spans="1:3" s="249" customFormat="1" ht="21" customHeight="1">
      <c r="A1" s="250"/>
      <c r="B1" s="293"/>
      <c r="C1" s="251" t="s">
        <v>343</v>
      </c>
    </row>
    <row r="2" spans="1:3" s="252" customFormat="1" ht="25.5" customHeight="1">
      <c r="A2" s="253"/>
      <c r="B2" s="254" t="s">
        <v>276</v>
      </c>
      <c r="C2" s="294" t="s">
        <v>283</v>
      </c>
    </row>
    <row r="3" spans="1:3" s="252" customFormat="1" ht="17.25">
      <c r="A3" s="256"/>
      <c r="B3" s="254" t="s">
        <v>46</v>
      </c>
      <c r="C3" s="295"/>
    </row>
    <row r="4" spans="1:3" s="252" customFormat="1" ht="15.75" customHeight="1">
      <c r="A4" s="258"/>
      <c r="B4" s="258"/>
      <c r="C4" s="259" t="s">
        <v>162</v>
      </c>
    </row>
    <row r="5" spans="1:3" ht="34.5">
      <c r="A5" s="253"/>
      <c r="B5" s="260" t="s">
        <v>239</v>
      </c>
      <c r="C5" s="260" t="s">
        <v>240</v>
      </c>
    </row>
    <row r="6" spans="1:7" s="261" customFormat="1" ht="29.25" customHeight="1">
      <c r="A6" s="253"/>
      <c r="B6" s="253"/>
      <c r="C6" s="332" t="s">
        <v>56</v>
      </c>
      <c r="D6" s="332"/>
      <c r="E6" s="332"/>
      <c r="F6" s="332"/>
      <c r="G6" s="262"/>
    </row>
    <row r="7" spans="1:7" s="261" customFormat="1" ht="54">
      <c r="A7" s="263"/>
      <c r="B7" s="263" t="s">
        <v>241</v>
      </c>
      <c r="C7" s="69" t="s">
        <v>58</v>
      </c>
      <c r="D7" s="70" t="s">
        <v>59</v>
      </c>
      <c r="E7" s="70" t="s">
        <v>60</v>
      </c>
      <c r="F7" s="70" t="s">
        <v>61</v>
      </c>
      <c r="G7" s="262"/>
    </row>
    <row r="8" spans="1:6" s="262" customFormat="1" ht="18">
      <c r="A8" s="253" t="s">
        <v>62</v>
      </c>
      <c r="B8" s="27" t="s">
        <v>63</v>
      </c>
      <c r="C8" s="78">
        <f>C9+C10+C11+C12+C13+C14</f>
        <v>0</v>
      </c>
      <c r="D8" s="78">
        <f>D9+D10+D11+D12+D13+D14</f>
        <v>0</v>
      </c>
      <c r="E8" s="78">
        <f>E9+E10+E11+E12+E13+E14</f>
        <v>0</v>
      </c>
      <c r="F8" s="78">
        <f aca="true" t="shared" si="0" ref="F8:F46">C8+D8+E8</f>
        <v>0</v>
      </c>
    </row>
    <row r="9" spans="1:6" s="262" customFormat="1" ht="18">
      <c r="A9" s="74"/>
      <c r="B9" s="26" t="s">
        <v>64</v>
      </c>
      <c r="C9" s="78"/>
      <c r="D9" s="264"/>
      <c r="E9" s="264"/>
      <c r="F9" s="78">
        <f t="shared" si="0"/>
        <v>0</v>
      </c>
    </row>
    <row r="10" spans="1:6" s="262" customFormat="1" ht="36">
      <c r="A10" s="82"/>
      <c r="B10" s="26" t="s">
        <v>65</v>
      </c>
      <c r="C10" s="97"/>
      <c r="D10" s="264"/>
      <c r="E10" s="264"/>
      <c r="F10" s="78">
        <f t="shared" si="0"/>
        <v>0</v>
      </c>
    </row>
    <row r="11" spans="1:6" s="262" customFormat="1" ht="36">
      <c r="A11" s="82"/>
      <c r="B11" s="26" t="s">
        <v>66</v>
      </c>
      <c r="C11" s="97"/>
      <c r="D11" s="264"/>
      <c r="E11" s="264"/>
      <c r="F11" s="78">
        <f t="shared" si="0"/>
        <v>0</v>
      </c>
    </row>
    <row r="12" spans="1:6" s="262" customFormat="1" ht="36">
      <c r="A12" s="82"/>
      <c r="B12" s="26" t="s">
        <v>67</v>
      </c>
      <c r="C12" s="97"/>
      <c r="D12" s="264"/>
      <c r="E12" s="264"/>
      <c r="F12" s="78">
        <f t="shared" si="0"/>
        <v>0</v>
      </c>
    </row>
    <row r="13" spans="1:6" s="262" customFormat="1" ht="18">
      <c r="A13" s="82"/>
      <c r="B13" s="26" t="s">
        <v>138</v>
      </c>
      <c r="C13" s="97"/>
      <c r="D13" s="264"/>
      <c r="E13" s="264"/>
      <c r="F13" s="78">
        <f t="shared" si="0"/>
        <v>0</v>
      </c>
    </row>
    <row r="14" spans="1:7" s="262" customFormat="1" ht="18">
      <c r="A14" s="82"/>
      <c r="B14" s="26" t="s">
        <v>69</v>
      </c>
      <c r="C14" s="97"/>
      <c r="D14" s="46"/>
      <c r="E14" s="46"/>
      <c r="F14" s="78">
        <f t="shared" si="0"/>
        <v>0</v>
      </c>
      <c r="G14" s="248"/>
    </row>
    <row r="15" spans="1:6" ht="34.5">
      <c r="A15" s="82" t="s">
        <v>70</v>
      </c>
      <c r="B15" s="27" t="s">
        <v>71</v>
      </c>
      <c r="C15" s="97">
        <f>C16+C17+C18+C19</f>
        <v>0</v>
      </c>
      <c r="D15" s="97">
        <f>D16+D17+D18+D19</f>
        <v>0</v>
      </c>
      <c r="E15" s="97">
        <f>E16+E17+E18+E19</f>
        <v>0</v>
      </c>
      <c r="F15" s="78">
        <f t="shared" si="0"/>
        <v>0</v>
      </c>
    </row>
    <row r="16" spans="1:7" ht="36">
      <c r="A16" s="74"/>
      <c r="B16" s="26" t="s">
        <v>72</v>
      </c>
      <c r="C16" s="78"/>
      <c r="D16" s="264"/>
      <c r="E16" s="264"/>
      <c r="F16" s="78">
        <f t="shared" si="0"/>
        <v>0</v>
      </c>
      <c r="G16" s="262"/>
    </row>
    <row r="17" spans="1:7" s="262" customFormat="1" ht="36">
      <c r="A17" s="82"/>
      <c r="B17" s="26" t="s">
        <v>157</v>
      </c>
      <c r="C17" s="97"/>
      <c r="D17" s="46"/>
      <c r="E17" s="46"/>
      <c r="F17" s="78">
        <f t="shared" si="0"/>
        <v>0</v>
      </c>
      <c r="G17" s="248"/>
    </row>
    <row r="18" spans="1:6" ht="36">
      <c r="A18" s="82"/>
      <c r="B18" s="26" t="s">
        <v>74</v>
      </c>
      <c r="C18" s="97"/>
      <c r="D18" s="46"/>
      <c r="E18" s="46"/>
      <c r="F18" s="78">
        <f t="shared" si="0"/>
        <v>0</v>
      </c>
    </row>
    <row r="19" spans="1:6" ht="36">
      <c r="A19" s="82"/>
      <c r="B19" s="26" t="s">
        <v>75</v>
      </c>
      <c r="C19" s="97"/>
      <c r="D19" s="264"/>
      <c r="E19" s="264"/>
      <c r="F19" s="78">
        <f t="shared" si="0"/>
        <v>0</v>
      </c>
    </row>
    <row r="20" spans="1:8" ht="34.5">
      <c r="A20" s="82" t="s">
        <v>76</v>
      </c>
      <c r="B20" s="117" t="s">
        <v>77</v>
      </c>
      <c r="C20" s="97">
        <f>C21</f>
        <v>0</v>
      </c>
      <c r="D20" s="97">
        <f>D21</f>
        <v>0</v>
      </c>
      <c r="E20" s="97">
        <f>E21</f>
        <v>0</v>
      </c>
      <c r="F20" s="78">
        <f t="shared" si="0"/>
        <v>0</v>
      </c>
      <c r="G20" s="262"/>
      <c r="H20" s="262"/>
    </row>
    <row r="21" spans="1:6" ht="36">
      <c r="A21" s="82"/>
      <c r="B21" s="265" t="s">
        <v>268</v>
      </c>
      <c r="C21" s="97"/>
      <c r="D21" s="46"/>
      <c r="E21" s="46"/>
      <c r="F21" s="78">
        <f t="shared" si="0"/>
        <v>0</v>
      </c>
    </row>
    <row r="22" spans="1:6" ht="18">
      <c r="A22" s="79" t="s">
        <v>79</v>
      </c>
      <c r="B22" s="117" t="s">
        <v>80</v>
      </c>
      <c r="C22" s="97">
        <f>C23+C24+C25+C26</f>
        <v>0</v>
      </c>
      <c r="D22" s="97">
        <f>D23+D24+D25+D26</f>
        <v>0</v>
      </c>
      <c r="E22" s="97">
        <f>E23+E24+E25+E26</f>
        <v>0</v>
      </c>
      <c r="F22" s="78">
        <f t="shared" si="0"/>
        <v>0</v>
      </c>
    </row>
    <row r="23" spans="1:8" s="262" customFormat="1" ht="36">
      <c r="A23" s="82"/>
      <c r="B23" s="22" t="s">
        <v>81</v>
      </c>
      <c r="C23" s="97"/>
      <c r="D23" s="46"/>
      <c r="E23" s="46"/>
      <c r="F23" s="78">
        <f t="shared" si="0"/>
        <v>0</v>
      </c>
      <c r="G23" s="248"/>
      <c r="H23" s="248"/>
    </row>
    <row r="24" spans="1:8" s="262" customFormat="1" ht="18">
      <c r="A24" s="84"/>
      <c r="B24" s="22" t="s">
        <v>82</v>
      </c>
      <c r="C24" s="97"/>
      <c r="D24" s="46"/>
      <c r="E24" s="46"/>
      <c r="F24" s="78">
        <f t="shared" si="0"/>
        <v>0</v>
      </c>
      <c r="G24" s="248"/>
      <c r="H24" s="248"/>
    </row>
    <row r="25" spans="1:8" s="262" customFormat="1" ht="18">
      <c r="A25" s="82"/>
      <c r="B25" s="22" t="s">
        <v>83</v>
      </c>
      <c r="C25" s="102"/>
      <c r="D25" s="46"/>
      <c r="E25" s="46"/>
      <c r="F25" s="78">
        <f t="shared" si="0"/>
        <v>0</v>
      </c>
      <c r="G25" s="248"/>
      <c r="H25" s="248"/>
    </row>
    <row r="26" spans="1:8" s="262" customFormat="1" ht="72">
      <c r="A26" s="74"/>
      <c r="B26" s="22" t="s">
        <v>84</v>
      </c>
      <c r="C26" s="78"/>
      <c r="D26" s="46"/>
      <c r="E26" s="46"/>
      <c r="F26" s="78">
        <f t="shared" si="0"/>
        <v>0</v>
      </c>
      <c r="G26" s="248"/>
      <c r="H26" s="248"/>
    </row>
    <row r="27" spans="1:8" ht="18">
      <c r="A27" s="79" t="s">
        <v>85</v>
      </c>
      <c r="B27" s="267" t="s">
        <v>86</v>
      </c>
      <c r="C27" s="102">
        <f>C28+C29+C30+C31+C32</f>
        <v>700</v>
      </c>
      <c r="D27" s="102">
        <f>D28+D29+D30+D31+D32</f>
        <v>0</v>
      </c>
      <c r="E27" s="102">
        <f>E28+E29+E30+E31+E32</f>
        <v>0</v>
      </c>
      <c r="F27" s="78">
        <f t="shared" si="0"/>
        <v>700</v>
      </c>
      <c r="G27" s="262"/>
      <c r="H27" s="262"/>
    </row>
    <row r="28" spans="1:6" ht="54">
      <c r="A28" s="82"/>
      <c r="B28" s="26" t="s">
        <v>87</v>
      </c>
      <c r="C28" s="97">
        <v>700</v>
      </c>
      <c r="D28" s="46"/>
      <c r="E28" s="46"/>
      <c r="F28" s="78">
        <f t="shared" si="0"/>
        <v>700</v>
      </c>
    </row>
    <row r="29" spans="1:6" ht="18">
      <c r="A29" s="82"/>
      <c r="B29" s="26" t="s">
        <v>88</v>
      </c>
      <c r="C29" s="97"/>
      <c r="D29" s="46"/>
      <c r="E29" s="46"/>
      <c r="F29" s="78">
        <f t="shared" si="0"/>
        <v>0</v>
      </c>
    </row>
    <row r="30" spans="1:6" ht="18">
      <c r="A30" s="82"/>
      <c r="B30" s="26" t="s">
        <v>89</v>
      </c>
      <c r="C30" s="97"/>
      <c r="D30" s="46"/>
      <c r="E30" s="46"/>
      <c r="F30" s="78">
        <f t="shared" si="0"/>
        <v>0</v>
      </c>
    </row>
    <row r="31" spans="1:8" s="261" customFormat="1" ht="18">
      <c r="A31" s="82"/>
      <c r="B31" s="26" t="s">
        <v>90</v>
      </c>
      <c r="C31" s="97"/>
      <c r="D31" s="46"/>
      <c r="E31" s="46"/>
      <c r="F31" s="78">
        <f t="shared" si="0"/>
        <v>0</v>
      </c>
      <c r="G31" s="248"/>
      <c r="H31" s="248"/>
    </row>
    <row r="32" spans="1:8" s="262" customFormat="1" ht="18">
      <c r="A32" s="82"/>
      <c r="B32" s="26" t="s">
        <v>91</v>
      </c>
      <c r="C32" s="97"/>
      <c r="D32" s="46"/>
      <c r="E32" s="46"/>
      <c r="F32" s="78">
        <f t="shared" si="0"/>
        <v>0</v>
      </c>
      <c r="G32" s="248"/>
      <c r="H32" s="248"/>
    </row>
    <row r="33" spans="1:6" ht="18">
      <c r="A33" s="79" t="s">
        <v>92</v>
      </c>
      <c r="B33" s="117" t="s">
        <v>93</v>
      </c>
      <c r="C33" s="97">
        <f>C34+C35</f>
        <v>0</v>
      </c>
      <c r="D33" s="97">
        <f>D34+D35</f>
        <v>0</v>
      </c>
      <c r="E33" s="97">
        <f>E34+E35</f>
        <v>0</v>
      </c>
      <c r="F33" s="78">
        <f t="shared" si="0"/>
        <v>0</v>
      </c>
    </row>
    <row r="34" spans="1:6" ht="18">
      <c r="A34" s="84"/>
      <c r="B34" s="26" t="s">
        <v>94</v>
      </c>
      <c r="C34" s="97"/>
      <c r="D34" s="46"/>
      <c r="E34" s="46"/>
      <c r="F34" s="78">
        <f t="shared" si="0"/>
        <v>0</v>
      </c>
    </row>
    <row r="35" spans="1:8" ht="18">
      <c r="A35" s="87"/>
      <c r="B35" s="26" t="s">
        <v>159</v>
      </c>
      <c r="C35" s="78"/>
      <c r="D35" s="264"/>
      <c r="E35" s="264"/>
      <c r="F35" s="78">
        <f t="shared" si="0"/>
        <v>0</v>
      </c>
      <c r="G35" s="262"/>
      <c r="H35" s="262"/>
    </row>
    <row r="36" spans="1:6" ht="18">
      <c r="A36" s="268" t="s">
        <v>95</v>
      </c>
      <c r="B36" s="117" t="s">
        <v>96</v>
      </c>
      <c r="C36" s="77">
        <f>C37</f>
        <v>0</v>
      </c>
      <c r="D36" s="46"/>
      <c r="E36" s="46"/>
      <c r="F36" s="78">
        <f t="shared" si="0"/>
        <v>0</v>
      </c>
    </row>
    <row r="37" spans="1:6" ht="18">
      <c r="A37" s="89"/>
      <c r="B37" s="26" t="s">
        <v>243</v>
      </c>
      <c r="C37" s="97"/>
      <c r="D37" s="46"/>
      <c r="E37" s="46"/>
      <c r="F37" s="78">
        <f t="shared" si="0"/>
        <v>0</v>
      </c>
    </row>
    <row r="38" spans="1:6" ht="18">
      <c r="A38" s="268" t="s">
        <v>98</v>
      </c>
      <c r="B38" s="117" t="s">
        <v>99</v>
      </c>
      <c r="C38" s="97">
        <f>C39+C40</f>
        <v>0</v>
      </c>
      <c r="D38" s="46"/>
      <c r="E38" s="46"/>
      <c r="F38" s="78">
        <f t="shared" si="0"/>
        <v>0</v>
      </c>
    </row>
    <row r="39" spans="1:8" s="262" customFormat="1" ht="54">
      <c r="A39" s="89"/>
      <c r="B39" s="22" t="s">
        <v>269</v>
      </c>
      <c r="C39" s="97"/>
      <c r="D39" s="46"/>
      <c r="E39" s="46"/>
      <c r="F39" s="78">
        <f t="shared" si="0"/>
        <v>0</v>
      </c>
      <c r="G39" s="248"/>
      <c r="H39" s="248"/>
    </row>
    <row r="40" spans="1:6" ht="18">
      <c r="A40" s="89"/>
      <c r="B40" s="22" t="s">
        <v>270</v>
      </c>
      <c r="C40" s="97"/>
      <c r="D40" s="46"/>
      <c r="E40" s="46"/>
      <c r="F40" s="78">
        <f t="shared" si="0"/>
        <v>0</v>
      </c>
    </row>
    <row r="41" spans="1:6" ht="36.75" customHeight="1">
      <c r="A41" s="89"/>
      <c r="B41" s="117" t="s">
        <v>102</v>
      </c>
      <c r="C41" s="102">
        <f>C8+C15+C20+C22+C27+C33+C36+C38</f>
        <v>700</v>
      </c>
      <c r="D41" s="102">
        <f>D8+D15+D20+D22+D27+D33+D36+D38</f>
        <v>0</v>
      </c>
      <c r="E41" s="102">
        <f>E8+E15+E20+E22+E27+E33+E36+E38</f>
        <v>0</v>
      </c>
      <c r="F41" s="78">
        <f t="shared" si="0"/>
        <v>700</v>
      </c>
    </row>
    <row r="42" spans="1:8" ht="18">
      <c r="A42" s="268" t="s">
        <v>103</v>
      </c>
      <c r="B42" s="117" t="s">
        <v>271</v>
      </c>
      <c r="C42" s="78">
        <f>C77-C41-C43</f>
        <v>42172</v>
      </c>
      <c r="D42" s="78">
        <f>D77-D41-D43</f>
        <v>-311</v>
      </c>
      <c r="E42" s="78">
        <f>E77-E41</f>
        <v>-395</v>
      </c>
      <c r="F42" s="78">
        <f t="shared" si="0"/>
        <v>41466</v>
      </c>
      <c r="G42" s="262"/>
      <c r="H42" s="262"/>
    </row>
    <row r="43" spans="1:6" ht="34.5">
      <c r="A43" s="268" t="s">
        <v>105</v>
      </c>
      <c r="B43" s="117" t="s">
        <v>106</v>
      </c>
      <c r="C43" s="97"/>
      <c r="D43" s="46">
        <v>378</v>
      </c>
      <c r="E43" s="46"/>
      <c r="F43" s="78">
        <f t="shared" si="0"/>
        <v>378</v>
      </c>
    </row>
    <row r="44" spans="1:6" ht="34.5">
      <c r="A44" s="268" t="s">
        <v>107</v>
      </c>
      <c r="B44" s="117" t="s">
        <v>108</v>
      </c>
      <c r="C44" s="97"/>
      <c r="D44" s="46"/>
      <c r="E44" s="46"/>
      <c r="F44" s="78">
        <f t="shared" si="0"/>
        <v>0</v>
      </c>
    </row>
    <row r="45" spans="1:6" ht="18">
      <c r="A45" s="89"/>
      <c r="B45" s="117" t="s">
        <v>109</v>
      </c>
      <c r="C45" s="102">
        <f>C42+C43+C44</f>
        <v>42172</v>
      </c>
      <c r="D45" s="102">
        <f>D42+D43+D44</f>
        <v>67</v>
      </c>
      <c r="E45" s="102">
        <f>E42+E43+E44</f>
        <v>-395</v>
      </c>
      <c r="F45" s="78">
        <f t="shared" si="0"/>
        <v>41844</v>
      </c>
    </row>
    <row r="46" spans="1:6" ht="15" customHeight="1">
      <c r="A46" s="89"/>
      <c r="B46" s="27" t="s">
        <v>112</v>
      </c>
      <c r="C46" s="102">
        <f>C41+C45</f>
        <v>42872</v>
      </c>
      <c r="D46" s="102">
        <f>D41+D45</f>
        <v>67</v>
      </c>
      <c r="E46" s="102">
        <f>E41+E45</f>
        <v>-395</v>
      </c>
      <c r="F46" s="78">
        <f t="shared" si="0"/>
        <v>42544</v>
      </c>
    </row>
    <row r="47" spans="1:3" ht="14.25" customHeight="1">
      <c r="A47" s="270"/>
      <c r="B47" s="271"/>
      <c r="C47" s="272"/>
    </row>
    <row r="48" spans="1:6" ht="20.25" customHeight="1">
      <c r="A48" s="105"/>
      <c r="B48" s="105"/>
      <c r="C48" s="332" t="s">
        <v>56</v>
      </c>
      <c r="D48" s="332"/>
      <c r="E48" s="332"/>
      <c r="F48" s="332"/>
    </row>
    <row r="49" spans="1:6" ht="77.25" customHeight="1">
      <c r="A49" s="273"/>
      <c r="B49" s="273" t="s">
        <v>247</v>
      </c>
      <c r="C49" s="69" t="s">
        <v>58</v>
      </c>
      <c r="D49" s="70" t="s">
        <v>59</v>
      </c>
      <c r="E49" s="70" t="s">
        <v>60</v>
      </c>
      <c r="F49" s="70" t="s">
        <v>61</v>
      </c>
    </row>
    <row r="50" spans="1:6" ht="18">
      <c r="A50" s="87" t="s">
        <v>62</v>
      </c>
      <c r="B50" s="274" t="s">
        <v>114</v>
      </c>
      <c r="C50" s="78">
        <f>C51+C52+C53+C56+C57</f>
        <v>42872</v>
      </c>
      <c r="D50" s="78">
        <f>D51+D52+D53+D56+D57</f>
        <v>67</v>
      </c>
      <c r="E50" s="78">
        <f>E51+E52+E53+E56+E57</f>
        <v>-395</v>
      </c>
      <c r="F50" s="78">
        <f aca="true" t="shared" si="1" ref="F50:F80">C50+D50+E50</f>
        <v>42544</v>
      </c>
    </row>
    <row r="51" spans="1:6" ht="18">
      <c r="A51" s="95"/>
      <c r="B51" s="275" t="s">
        <v>115</v>
      </c>
      <c r="C51" s="97">
        <v>31349</v>
      </c>
      <c r="D51" s="97"/>
      <c r="E51" s="46"/>
      <c r="F51" s="78">
        <f t="shared" si="1"/>
        <v>31349</v>
      </c>
    </row>
    <row r="52" spans="1:6" ht="36">
      <c r="A52" s="89"/>
      <c r="B52" s="127" t="s">
        <v>116</v>
      </c>
      <c r="C52" s="97">
        <v>5750</v>
      </c>
      <c r="D52" s="97"/>
      <c r="E52" s="46">
        <v>-395</v>
      </c>
      <c r="F52" s="78">
        <f t="shared" si="1"/>
        <v>5355</v>
      </c>
    </row>
    <row r="53" spans="1:6" ht="18">
      <c r="A53" s="89"/>
      <c r="B53" s="127" t="s">
        <v>117</v>
      </c>
      <c r="C53" s="97">
        <v>5773</v>
      </c>
      <c r="D53" s="97">
        <v>67</v>
      </c>
      <c r="E53" s="46"/>
      <c r="F53" s="78">
        <f t="shared" si="1"/>
        <v>5840</v>
      </c>
    </row>
    <row r="54" spans="1:6" ht="36">
      <c r="A54" s="89"/>
      <c r="B54" s="127" t="s">
        <v>272</v>
      </c>
      <c r="C54" s="97"/>
      <c r="D54" s="46"/>
      <c r="E54" s="46"/>
      <c r="F54" s="78">
        <f t="shared" si="1"/>
        <v>0</v>
      </c>
    </row>
    <row r="55" spans="1:6" ht="18">
      <c r="A55" s="89"/>
      <c r="B55" s="127" t="s">
        <v>119</v>
      </c>
      <c r="C55" s="97"/>
      <c r="D55" s="46"/>
      <c r="E55" s="46"/>
      <c r="F55" s="78">
        <f t="shared" si="1"/>
        <v>0</v>
      </c>
    </row>
    <row r="56" spans="1:6" ht="18">
      <c r="A56" s="89"/>
      <c r="B56" s="127" t="s">
        <v>120</v>
      </c>
      <c r="C56" s="97"/>
      <c r="D56" s="46"/>
      <c r="E56" s="46"/>
      <c r="F56" s="78">
        <f t="shared" si="1"/>
        <v>0</v>
      </c>
    </row>
    <row r="57" spans="1:6" ht="18">
      <c r="A57" s="89"/>
      <c r="B57" s="127" t="s">
        <v>28</v>
      </c>
      <c r="C57" s="97">
        <f>SUM(C58:C61)</f>
        <v>0</v>
      </c>
      <c r="D57" s="46"/>
      <c r="E57" s="46"/>
      <c r="F57" s="78">
        <f t="shared" si="1"/>
        <v>0</v>
      </c>
    </row>
    <row r="58" spans="1:6" ht="18">
      <c r="A58" s="89"/>
      <c r="B58" s="127" t="s">
        <v>121</v>
      </c>
      <c r="C58" s="97"/>
      <c r="D58" s="46"/>
      <c r="E58" s="46"/>
      <c r="F58" s="78">
        <f t="shared" si="1"/>
        <v>0</v>
      </c>
    </row>
    <row r="59" spans="1:6" ht="36">
      <c r="A59" s="89"/>
      <c r="B59" s="127" t="s">
        <v>122</v>
      </c>
      <c r="C59" s="97"/>
      <c r="D59" s="46"/>
      <c r="E59" s="46"/>
      <c r="F59" s="78">
        <f t="shared" si="1"/>
        <v>0</v>
      </c>
    </row>
    <row r="60" spans="1:6" ht="36">
      <c r="A60" s="89"/>
      <c r="B60" s="127" t="s">
        <v>123</v>
      </c>
      <c r="C60" s="97"/>
      <c r="D60" s="46"/>
      <c r="E60" s="46"/>
      <c r="F60" s="78">
        <f t="shared" si="1"/>
        <v>0</v>
      </c>
    </row>
    <row r="61" spans="1:6" ht="18">
      <c r="A61" s="89"/>
      <c r="B61" s="276"/>
      <c r="C61" s="97"/>
      <c r="D61" s="46"/>
      <c r="E61" s="46"/>
      <c r="F61" s="78">
        <f t="shared" si="1"/>
        <v>0</v>
      </c>
    </row>
    <row r="62" spans="1:6" ht="18">
      <c r="A62" s="87" t="s">
        <v>70</v>
      </c>
      <c r="B62" s="274" t="s">
        <v>124</v>
      </c>
      <c r="C62" s="78">
        <f>C63+C66+C67+C70</f>
        <v>0</v>
      </c>
      <c r="D62" s="78">
        <f>D63+D66+D67+D70</f>
        <v>0</v>
      </c>
      <c r="E62" s="78">
        <f>E63+E66+E67+E70</f>
        <v>0</v>
      </c>
      <c r="F62" s="78">
        <f t="shared" si="1"/>
        <v>0</v>
      </c>
    </row>
    <row r="63" spans="1:6" ht="18">
      <c r="A63" s="95"/>
      <c r="B63" s="96" t="s">
        <v>125</v>
      </c>
      <c r="C63" s="97"/>
      <c r="D63" s="46"/>
      <c r="E63" s="46"/>
      <c r="F63" s="78">
        <f t="shared" si="1"/>
        <v>0</v>
      </c>
    </row>
    <row r="64" spans="1:6" ht="36">
      <c r="A64" s="95"/>
      <c r="B64" s="127" t="s">
        <v>248</v>
      </c>
      <c r="C64" s="97"/>
      <c r="D64" s="46"/>
      <c r="E64" s="46"/>
      <c r="F64" s="78">
        <f t="shared" si="1"/>
        <v>0</v>
      </c>
    </row>
    <row r="65" spans="1:6" ht="36">
      <c r="A65" s="95"/>
      <c r="B65" s="127" t="s">
        <v>249</v>
      </c>
      <c r="C65" s="97"/>
      <c r="D65" s="46"/>
      <c r="E65" s="46"/>
      <c r="F65" s="78">
        <f t="shared" si="1"/>
        <v>0</v>
      </c>
    </row>
    <row r="66" spans="1:6" ht="18">
      <c r="A66" s="89"/>
      <c r="B66" s="127" t="s">
        <v>128</v>
      </c>
      <c r="C66" s="97"/>
      <c r="D66" s="46"/>
      <c r="E66" s="46"/>
      <c r="F66" s="78">
        <f t="shared" si="1"/>
        <v>0</v>
      </c>
    </row>
    <row r="67" spans="1:6" ht="18">
      <c r="A67" s="89"/>
      <c r="B67" s="127" t="s">
        <v>148</v>
      </c>
      <c r="C67" s="97"/>
      <c r="D67" s="46"/>
      <c r="E67" s="46"/>
      <c r="F67" s="78">
        <f t="shared" si="1"/>
        <v>0</v>
      </c>
    </row>
    <row r="68" spans="1:6" ht="36">
      <c r="A68" s="89"/>
      <c r="B68" s="127" t="s">
        <v>130</v>
      </c>
      <c r="C68" s="97"/>
      <c r="D68" s="46"/>
      <c r="E68" s="46"/>
      <c r="F68" s="78">
        <f t="shared" si="1"/>
        <v>0</v>
      </c>
    </row>
    <row r="69" spans="1:6" ht="36">
      <c r="A69" s="89"/>
      <c r="B69" s="127" t="s">
        <v>131</v>
      </c>
      <c r="C69" s="97"/>
      <c r="D69" s="46"/>
      <c r="E69" s="46"/>
      <c r="F69" s="78">
        <f t="shared" si="1"/>
        <v>0</v>
      </c>
    </row>
    <row r="70" spans="1:6" ht="18">
      <c r="A70" s="89"/>
      <c r="B70" s="127" t="s">
        <v>35</v>
      </c>
      <c r="C70" s="97"/>
      <c r="D70" s="46"/>
      <c r="E70" s="46"/>
      <c r="F70" s="78">
        <f t="shared" si="1"/>
        <v>0</v>
      </c>
    </row>
    <row r="71" spans="1:6" ht="18">
      <c r="A71" s="1"/>
      <c r="B71" s="133"/>
      <c r="C71" s="2"/>
      <c r="D71" s="46"/>
      <c r="E71" s="46"/>
      <c r="F71" s="78">
        <f t="shared" si="1"/>
        <v>0</v>
      </c>
    </row>
    <row r="72" spans="1:6" ht="18">
      <c r="A72" s="87"/>
      <c r="B72" s="280" t="s">
        <v>132</v>
      </c>
      <c r="C72" s="78">
        <f>C50+C62</f>
        <v>42872</v>
      </c>
      <c r="D72" s="78">
        <f>D50+D62</f>
        <v>67</v>
      </c>
      <c r="E72" s="78">
        <f>E50+E62</f>
        <v>-395</v>
      </c>
      <c r="F72" s="78">
        <f t="shared" si="1"/>
        <v>42544</v>
      </c>
    </row>
    <row r="73" spans="1:6" ht="18">
      <c r="A73" s="87"/>
      <c r="B73" s="280"/>
      <c r="C73" s="281"/>
      <c r="D73" s="46"/>
      <c r="E73" s="46"/>
      <c r="F73" s="78">
        <f t="shared" si="1"/>
        <v>0</v>
      </c>
    </row>
    <row r="74" spans="1:6" ht="18">
      <c r="A74" s="87" t="s">
        <v>76</v>
      </c>
      <c r="B74" s="274" t="s">
        <v>30</v>
      </c>
      <c r="C74" s="78">
        <f>C75+C76</f>
        <v>0</v>
      </c>
      <c r="D74" s="46"/>
      <c r="E74" s="46"/>
      <c r="F74" s="78">
        <f t="shared" si="1"/>
        <v>0</v>
      </c>
    </row>
    <row r="75" spans="1:6" ht="18">
      <c r="A75" s="95"/>
      <c r="B75" s="275" t="s">
        <v>273</v>
      </c>
      <c r="C75" s="78"/>
      <c r="D75" s="46"/>
      <c r="E75" s="46"/>
      <c r="F75" s="78">
        <f t="shared" si="1"/>
        <v>0</v>
      </c>
    </row>
    <row r="76" spans="1:6" ht="36">
      <c r="A76" s="89"/>
      <c r="B76" s="275" t="s">
        <v>111</v>
      </c>
      <c r="C76" s="102"/>
      <c r="D76" s="46"/>
      <c r="E76" s="46"/>
      <c r="F76" s="78">
        <f t="shared" si="1"/>
        <v>0</v>
      </c>
    </row>
    <row r="77" spans="1:6" ht="18">
      <c r="A77" s="103"/>
      <c r="B77" s="131" t="s">
        <v>134</v>
      </c>
      <c r="C77" s="78">
        <f>C50+C62+C74</f>
        <v>42872</v>
      </c>
      <c r="D77" s="78">
        <f>D50+D62+D74</f>
        <v>67</v>
      </c>
      <c r="E77" s="78">
        <f>E50+E62+E74</f>
        <v>-395</v>
      </c>
      <c r="F77" s="78">
        <f t="shared" si="1"/>
        <v>42544</v>
      </c>
    </row>
    <row r="78" spans="1:6" ht="18">
      <c r="A78" s="105"/>
      <c r="B78" s="282"/>
      <c r="C78" s="26"/>
      <c r="D78" s="46"/>
      <c r="E78" s="46"/>
      <c r="F78" s="78">
        <f t="shared" si="1"/>
        <v>0</v>
      </c>
    </row>
    <row r="79" spans="1:6" ht="18">
      <c r="A79" s="107"/>
      <c r="B79" s="108" t="s">
        <v>136</v>
      </c>
      <c r="C79" s="283">
        <v>10</v>
      </c>
      <c r="D79" s="283"/>
      <c r="E79" s="283"/>
      <c r="F79" s="284">
        <f t="shared" si="1"/>
        <v>10</v>
      </c>
    </row>
    <row r="80" spans="1:6" ht="18">
      <c r="A80" s="107"/>
      <c r="B80" s="108" t="s">
        <v>137</v>
      </c>
      <c r="C80" s="283">
        <v>0</v>
      </c>
      <c r="D80" s="283"/>
      <c r="E80" s="283"/>
      <c r="F80" s="78">
        <f t="shared" si="1"/>
        <v>0</v>
      </c>
    </row>
    <row r="83" spans="2:3" ht="18">
      <c r="B83" s="279" t="s">
        <v>251</v>
      </c>
      <c r="C83" s="248" t="s">
        <v>53</v>
      </c>
    </row>
    <row r="84" spans="1:2" ht="18">
      <c r="A84" s="248" t="s">
        <v>252</v>
      </c>
      <c r="B84" s="279"/>
    </row>
    <row r="85" spans="1:3" ht="18">
      <c r="A85" s="248">
        <v>10</v>
      </c>
      <c r="B85" s="248" t="s">
        <v>284</v>
      </c>
      <c r="C85" s="248">
        <v>720</v>
      </c>
    </row>
    <row r="86" spans="2:3" ht="18">
      <c r="B86" s="248" t="s">
        <v>282</v>
      </c>
      <c r="C86" s="298">
        <v>234</v>
      </c>
    </row>
    <row r="88" spans="2:3" ht="18">
      <c r="B88" s="299" t="s">
        <v>233</v>
      </c>
      <c r="C88" s="300">
        <v>954</v>
      </c>
    </row>
    <row r="91" spans="1:6" ht="18">
      <c r="A91" s="250"/>
      <c r="B91" s="293"/>
      <c r="C91" s="251"/>
      <c r="D91" s="249"/>
      <c r="E91" s="249"/>
      <c r="F91" s="249"/>
    </row>
    <row r="92" spans="1:6" ht="18">
      <c r="A92" s="253"/>
      <c r="B92" s="254" t="s">
        <v>276</v>
      </c>
      <c r="C92" s="294" t="s">
        <v>283</v>
      </c>
      <c r="D92" s="252"/>
      <c r="E92" s="252"/>
      <c r="F92" s="252"/>
    </row>
    <row r="93" spans="1:6" ht="18">
      <c r="A93" s="256"/>
      <c r="B93" s="301" t="s">
        <v>50</v>
      </c>
      <c r="C93" s="295"/>
      <c r="D93" s="252"/>
      <c r="E93" s="252"/>
      <c r="F93" s="252"/>
    </row>
    <row r="94" spans="1:6" ht="18">
      <c r="A94" s="258"/>
      <c r="B94" s="258"/>
      <c r="C94" s="259" t="s">
        <v>162</v>
      </c>
      <c r="D94" s="252"/>
      <c r="E94" s="252"/>
      <c r="F94" s="252"/>
    </row>
    <row r="95" spans="1:3" ht="34.5">
      <c r="A95" s="253"/>
      <c r="B95" s="260" t="s">
        <v>239</v>
      </c>
      <c r="C95" s="260" t="s">
        <v>240</v>
      </c>
    </row>
    <row r="96" spans="1:6" ht="20.25" customHeight="1">
      <c r="A96" s="253"/>
      <c r="B96" s="253"/>
      <c r="C96" s="332" t="s">
        <v>56</v>
      </c>
      <c r="D96" s="332"/>
      <c r="E96" s="332"/>
      <c r="F96" s="332"/>
    </row>
    <row r="97" spans="1:6" ht="54">
      <c r="A97" s="263"/>
      <c r="B97" s="263" t="s">
        <v>241</v>
      </c>
      <c r="C97" s="69" t="s">
        <v>58</v>
      </c>
      <c r="D97" s="70" t="s">
        <v>59</v>
      </c>
      <c r="E97" s="70" t="s">
        <v>60</v>
      </c>
      <c r="F97" s="70" t="s">
        <v>61</v>
      </c>
    </row>
    <row r="98" spans="1:6" ht="18">
      <c r="A98" s="253" t="s">
        <v>62</v>
      </c>
      <c r="B98" s="27" t="s">
        <v>63</v>
      </c>
      <c r="C98" s="78">
        <f>C99+C100+C101+C102+C103+C104</f>
        <v>0</v>
      </c>
      <c r="D98" s="78">
        <f>D99+D100+D101+D102+D103+D104</f>
        <v>0</v>
      </c>
      <c r="E98" s="78">
        <f>E99+E100+E101+E102+E103+E104</f>
        <v>0</v>
      </c>
      <c r="F98" s="78">
        <f aca="true" t="shared" si="2" ref="F98:F136">C98+D98+E98</f>
        <v>0</v>
      </c>
    </row>
    <row r="99" spans="1:6" ht="18">
      <c r="A99" s="74"/>
      <c r="B99" s="26" t="s">
        <v>64</v>
      </c>
      <c r="C99" s="78"/>
      <c r="D99" s="264"/>
      <c r="E99" s="264"/>
      <c r="F99" s="78">
        <f t="shared" si="2"/>
        <v>0</v>
      </c>
    </row>
    <row r="100" spans="1:6" ht="36">
      <c r="A100" s="82"/>
      <c r="B100" s="26" t="s">
        <v>65</v>
      </c>
      <c r="C100" s="97"/>
      <c r="D100" s="264"/>
      <c r="E100" s="264"/>
      <c r="F100" s="78">
        <f t="shared" si="2"/>
        <v>0</v>
      </c>
    </row>
    <row r="101" spans="1:6" ht="36">
      <c r="A101" s="82"/>
      <c r="B101" s="26" t="s">
        <v>66</v>
      </c>
      <c r="C101" s="97"/>
      <c r="D101" s="264"/>
      <c r="E101" s="264"/>
      <c r="F101" s="78">
        <f t="shared" si="2"/>
        <v>0</v>
      </c>
    </row>
    <row r="102" spans="1:6" ht="36">
      <c r="A102" s="82"/>
      <c r="B102" s="26" t="s">
        <v>67</v>
      </c>
      <c r="C102" s="97"/>
      <c r="D102" s="264"/>
      <c r="E102" s="264"/>
      <c r="F102" s="78">
        <f t="shared" si="2"/>
        <v>0</v>
      </c>
    </row>
    <row r="103" spans="1:6" ht="18">
      <c r="A103" s="82"/>
      <c r="B103" s="26" t="s">
        <v>138</v>
      </c>
      <c r="C103" s="97"/>
      <c r="D103" s="264"/>
      <c r="E103" s="264"/>
      <c r="F103" s="78">
        <f t="shared" si="2"/>
        <v>0</v>
      </c>
    </row>
    <row r="104" spans="1:6" ht="18">
      <c r="A104" s="82"/>
      <c r="B104" s="26" t="s">
        <v>69</v>
      </c>
      <c r="C104" s="97"/>
      <c r="D104" s="46"/>
      <c r="E104" s="46"/>
      <c r="F104" s="78">
        <f t="shared" si="2"/>
        <v>0</v>
      </c>
    </row>
    <row r="105" spans="1:6" ht="34.5">
      <c r="A105" s="82" t="s">
        <v>70</v>
      </c>
      <c r="B105" s="27" t="s">
        <v>71</v>
      </c>
      <c r="C105" s="97">
        <f>C106+C107+C108+C109</f>
        <v>0</v>
      </c>
      <c r="D105" s="97">
        <f>D106+D107+D108+D109</f>
        <v>0</v>
      </c>
      <c r="E105" s="97">
        <f>E106+E107+E108+E109</f>
        <v>0</v>
      </c>
      <c r="F105" s="78">
        <f t="shared" si="2"/>
        <v>0</v>
      </c>
    </row>
    <row r="106" spans="1:6" ht="36">
      <c r="A106" s="74"/>
      <c r="B106" s="26" t="s">
        <v>72</v>
      </c>
      <c r="C106" s="78"/>
      <c r="D106" s="264"/>
      <c r="E106" s="264"/>
      <c r="F106" s="78">
        <f t="shared" si="2"/>
        <v>0</v>
      </c>
    </row>
    <row r="107" spans="1:6" ht="36">
      <c r="A107" s="82"/>
      <c r="B107" s="26" t="s">
        <v>157</v>
      </c>
      <c r="C107" s="97"/>
      <c r="D107" s="46"/>
      <c r="E107" s="46"/>
      <c r="F107" s="78">
        <f t="shared" si="2"/>
        <v>0</v>
      </c>
    </row>
    <row r="108" spans="1:6" ht="36">
      <c r="A108" s="82"/>
      <c r="B108" s="26" t="s">
        <v>74</v>
      </c>
      <c r="C108" s="97"/>
      <c r="D108" s="46"/>
      <c r="E108" s="46"/>
      <c r="F108" s="78">
        <f t="shared" si="2"/>
        <v>0</v>
      </c>
    </row>
    <row r="109" spans="1:6" ht="36">
      <c r="A109" s="82"/>
      <c r="B109" s="26" t="s">
        <v>75</v>
      </c>
      <c r="C109" s="97"/>
      <c r="D109" s="264"/>
      <c r="E109" s="264"/>
      <c r="F109" s="78">
        <f t="shared" si="2"/>
        <v>0</v>
      </c>
    </row>
    <row r="110" spans="1:6" ht="34.5">
      <c r="A110" s="82" t="s">
        <v>76</v>
      </c>
      <c r="B110" s="117" t="s">
        <v>77</v>
      </c>
      <c r="C110" s="97">
        <f>C111</f>
        <v>0</v>
      </c>
      <c r="D110" s="97">
        <f>D111</f>
        <v>0</v>
      </c>
      <c r="E110" s="97">
        <f>E111</f>
        <v>0</v>
      </c>
      <c r="F110" s="78">
        <f t="shared" si="2"/>
        <v>0</v>
      </c>
    </row>
    <row r="111" spans="1:6" ht="36">
      <c r="A111" s="82"/>
      <c r="B111" s="265" t="s">
        <v>268</v>
      </c>
      <c r="C111" s="97"/>
      <c r="D111" s="46"/>
      <c r="E111" s="46"/>
      <c r="F111" s="78">
        <f t="shared" si="2"/>
        <v>0</v>
      </c>
    </row>
    <row r="112" spans="1:6" ht="18">
      <c r="A112" s="79" t="s">
        <v>79</v>
      </c>
      <c r="B112" s="117" t="s">
        <v>80</v>
      </c>
      <c r="C112" s="97">
        <f>C113+C114+C115+C116</f>
        <v>0</v>
      </c>
      <c r="D112" s="97">
        <f>D113+D114+D115+D116</f>
        <v>0</v>
      </c>
      <c r="E112" s="97">
        <f>E113+E114+E115+E116</f>
        <v>0</v>
      </c>
      <c r="F112" s="78">
        <f t="shared" si="2"/>
        <v>0</v>
      </c>
    </row>
    <row r="113" spans="1:6" ht="36">
      <c r="A113" s="82"/>
      <c r="B113" s="22" t="s">
        <v>81</v>
      </c>
      <c r="C113" s="97"/>
      <c r="D113" s="46"/>
      <c r="E113" s="46"/>
      <c r="F113" s="78">
        <f t="shared" si="2"/>
        <v>0</v>
      </c>
    </row>
    <row r="114" spans="1:6" ht="18">
      <c r="A114" s="84"/>
      <c r="B114" s="22" t="s">
        <v>82</v>
      </c>
      <c r="C114" s="97"/>
      <c r="D114" s="46"/>
      <c r="E114" s="46"/>
      <c r="F114" s="78">
        <f t="shared" si="2"/>
        <v>0</v>
      </c>
    </row>
    <row r="115" spans="1:6" ht="18">
      <c r="A115" s="82"/>
      <c r="B115" s="22" t="s">
        <v>83</v>
      </c>
      <c r="C115" s="102"/>
      <c r="D115" s="46"/>
      <c r="E115" s="46"/>
      <c r="F115" s="78">
        <f t="shared" si="2"/>
        <v>0</v>
      </c>
    </row>
    <row r="116" spans="1:6" ht="72">
      <c r="A116" s="74"/>
      <c r="B116" s="22" t="s">
        <v>84</v>
      </c>
      <c r="C116" s="78"/>
      <c r="D116" s="46"/>
      <c r="E116" s="46"/>
      <c r="F116" s="78">
        <f t="shared" si="2"/>
        <v>0</v>
      </c>
    </row>
    <row r="117" spans="1:6" ht="18">
      <c r="A117" s="79" t="s">
        <v>85</v>
      </c>
      <c r="B117" s="267" t="s">
        <v>86</v>
      </c>
      <c r="C117" s="102">
        <f>C118+C119+C120+C121+C122</f>
        <v>534</v>
      </c>
      <c r="D117" s="102">
        <f>D118+D119+D120+D121+D122</f>
        <v>0</v>
      </c>
      <c r="E117" s="102">
        <f>E118+E119+E120+E121+E122</f>
        <v>0</v>
      </c>
      <c r="F117" s="78">
        <f t="shared" si="2"/>
        <v>534</v>
      </c>
    </row>
    <row r="118" spans="1:6" ht="54">
      <c r="A118" s="82"/>
      <c r="B118" s="26" t="s">
        <v>87</v>
      </c>
      <c r="C118" s="97">
        <v>534</v>
      </c>
      <c r="D118" s="46"/>
      <c r="E118" s="46"/>
      <c r="F118" s="78">
        <f t="shared" si="2"/>
        <v>534</v>
      </c>
    </row>
    <row r="119" spans="1:6" ht="18">
      <c r="A119" s="82"/>
      <c r="B119" s="26" t="s">
        <v>88</v>
      </c>
      <c r="C119" s="97"/>
      <c r="D119" s="46"/>
      <c r="E119" s="46"/>
      <c r="F119" s="78">
        <f t="shared" si="2"/>
        <v>0</v>
      </c>
    </row>
    <row r="120" spans="1:6" ht="18">
      <c r="A120" s="82"/>
      <c r="B120" s="26" t="s">
        <v>89</v>
      </c>
      <c r="C120" s="97"/>
      <c r="D120" s="46"/>
      <c r="E120" s="46"/>
      <c r="F120" s="78">
        <f t="shared" si="2"/>
        <v>0</v>
      </c>
    </row>
    <row r="121" spans="1:6" ht="18">
      <c r="A121" s="82"/>
      <c r="B121" s="26" t="s">
        <v>90</v>
      </c>
      <c r="C121" s="97"/>
      <c r="D121" s="46"/>
      <c r="E121" s="46"/>
      <c r="F121" s="78">
        <f t="shared" si="2"/>
        <v>0</v>
      </c>
    </row>
    <row r="122" spans="1:6" ht="18">
      <c r="A122" s="82"/>
      <c r="B122" s="26" t="s">
        <v>91</v>
      </c>
      <c r="C122" s="97"/>
      <c r="D122" s="46"/>
      <c r="E122" s="46"/>
      <c r="F122" s="78">
        <f t="shared" si="2"/>
        <v>0</v>
      </c>
    </row>
    <row r="123" spans="1:6" ht="18">
      <c r="A123" s="79" t="s">
        <v>92</v>
      </c>
      <c r="B123" s="117" t="s">
        <v>93</v>
      </c>
      <c r="C123" s="97">
        <f>C124+C125</f>
        <v>0</v>
      </c>
      <c r="D123" s="97">
        <f>D124+D125</f>
        <v>0</v>
      </c>
      <c r="E123" s="97">
        <f>E124+E125</f>
        <v>0</v>
      </c>
      <c r="F123" s="78">
        <f t="shared" si="2"/>
        <v>0</v>
      </c>
    </row>
    <row r="124" spans="1:6" ht="18">
      <c r="A124" s="84"/>
      <c r="B124" s="26" t="s">
        <v>94</v>
      </c>
      <c r="C124" s="97"/>
      <c r="D124" s="46"/>
      <c r="E124" s="46"/>
      <c r="F124" s="78">
        <f t="shared" si="2"/>
        <v>0</v>
      </c>
    </row>
    <row r="125" spans="1:6" ht="18">
      <c r="A125" s="87"/>
      <c r="B125" s="26" t="s">
        <v>159</v>
      </c>
      <c r="C125" s="78"/>
      <c r="D125" s="264"/>
      <c r="E125" s="264"/>
      <c r="F125" s="78">
        <f t="shared" si="2"/>
        <v>0</v>
      </c>
    </row>
    <row r="126" spans="1:6" ht="18">
      <c r="A126" s="268" t="s">
        <v>95</v>
      </c>
      <c r="B126" s="117" t="s">
        <v>96</v>
      </c>
      <c r="C126" s="77">
        <f>C127</f>
        <v>0</v>
      </c>
      <c r="D126" s="46"/>
      <c r="E126" s="46"/>
      <c r="F126" s="78">
        <f t="shared" si="2"/>
        <v>0</v>
      </c>
    </row>
    <row r="127" spans="1:6" ht="18">
      <c r="A127" s="89"/>
      <c r="B127" s="26" t="s">
        <v>243</v>
      </c>
      <c r="C127" s="97"/>
      <c r="D127" s="46"/>
      <c r="E127" s="46"/>
      <c r="F127" s="78">
        <f t="shared" si="2"/>
        <v>0</v>
      </c>
    </row>
    <row r="128" spans="1:6" ht="18">
      <c r="A128" s="268" t="s">
        <v>98</v>
      </c>
      <c r="B128" s="117" t="s">
        <v>99</v>
      </c>
      <c r="C128" s="97">
        <f>C129+C130</f>
        <v>0</v>
      </c>
      <c r="D128" s="46"/>
      <c r="E128" s="46"/>
      <c r="F128" s="78">
        <f t="shared" si="2"/>
        <v>0</v>
      </c>
    </row>
    <row r="129" spans="1:6" ht="54">
      <c r="A129" s="89"/>
      <c r="B129" s="22" t="s">
        <v>269</v>
      </c>
      <c r="C129" s="97"/>
      <c r="D129" s="46"/>
      <c r="E129" s="46"/>
      <c r="F129" s="78">
        <f t="shared" si="2"/>
        <v>0</v>
      </c>
    </row>
    <row r="130" spans="1:6" ht="18">
      <c r="A130" s="89"/>
      <c r="B130" s="22" t="s">
        <v>270</v>
      </c>
      <c r="C130" s="97"/>
      <c r="D130" s="46"/>
      <c r="E130" s="46"/>
      <c r="F130" s="78">
        <f t="shared" si="2"/>
        <v>0</v>
      </c>
    </row>
    <row r="131" spans="1:6" ht="18">
      <c r="A131" s="89"/>
      <c r="B131" s="117" t="s">
        <v>102</v>
      </c>
      <c r="C131" s="102">
        <f>C98+C105+C110+C112+C117+C123+C126+C128</f>
        <v>534</v>
      </c>
      <c r="D131" s="102">
        <f>D98+D105+D110+D112+D117+D123+D126+D128</f>
        <v>0</v>
      </c>
      <c r="E131" s="102">
        <f>E98+E105+E110+E112+E117+E123+E126+E128</f>
        <v>0</v>
      </c>
      <c r="F131" s="78">
        <f t="shared" si="2"/>
        <v>534</v>
      </c>
    </row>
    <row r="132" spans="1:6" ht="18">
      <c r="A132" s="268" t="s">
        <v>103</v>
      </c>
      <c r="B132" s="117" t="s">
        <v>271</v>
      </c>
      <c r="C132" s="78">
        <f>C167-C131-C133</f>
        <v>32929</v>
      </c>
      <c r="D132" s="78">
        <f>D167-D131-D133</f>
        <v>0</v>
      </c>
      <c r="E132" s="78">
        <f>E167-E131</f>
        <v>-287</v>
      </c>
      <c r="F132" s="78">
        <f t="shared" si="2"/>
        <v>32642</v>
      </c>
    </row>
    <row r="133" spans="1:6" ht="34.5">
      <c r="A133" s="268" t="s">
        <v>105</v>
      </c>
      <c r="B133" s="117" t="s">
        <v>106</v>
      </c>
      <c r="C133" s="97"/>
      <c r="D133" s="46"/>
      <c r="E133" s="46"/>
      <c r="F133" s="78">
        <f t="shared" si="2"/>
        <v>0</v>
      </c>
    </row>
    <row r="134" spans="1:6" ht="34.5">
      <c r="A134" s="268" t="s">
        <v>107</v>
      </c>
      <c r="B134" s="117" t="s">
        <v>108</v>
      </c>
      <c r="C134" s="97"/>
      <c r="D134" s="46"/>
      <c r="E134" s="46"/>
      <c r="F134" s="78">
        <f t="shared" si="2"/>
        <v>0</v>
      </c>
    </row>
    <row r="135" spans="1:6" ht="18">
      <c r="A135" s="89"/>
      <c r="B135" s="117" t="s">
        <v>109</v>
      </c>
      <c r="C135" s="102">
        <f>C132+C133+C134</f>
        <v>32929</v>
      </c>
      <c r="D135" s="102">
        <f>D132+D133+D134</f>
        <v>0</v>
      </c>
      <c r="E135" s="102">
        <f>E132+E133+E134</f>
        <v>-287</v>
      </c>
      <c r="F135" s="78">
        <f t="shared" si="2"/>
        <v>32642</v>
      </c>
    </row>
    <row r="136" spans="1:6" ht="18">
      <c r="A136" s="89"/>
      <c r="B136" s="27" t="s">
        <v>112</v>
      </c>
      <c r="C136" s="102">
        <f>C131+C135</f>
        <v>33463</v>
      </c>
      <c r="D136" s="102">
        <f>D131+D135</f>
        <v>0</v>
      </c>
      <c r="E136" s="102">
        <f>E131+E135</f>
        <v>-287</v>
      </c>
      <c r="F136" s="78">
        <f t="shared" si="2"/>
        <v>33176</v>
      </c>
    </row>
    <row r="137" spans="1:3" ht="18">
      <c r="A137" s="270"/>
      <c r="B137" s="271"/>
      <c r="C137" s="272"/>
    </row>
    <row r="138" spans="1:6" ht="20.25" customHeight="1">
      <c r="A138" s="105"/>
      <c r="B138" s="105"/>
      <c r="C138" s="332" t="s">
        <v>56</v>
      </c>
      <c r="D138" s="332"/>
      <c r="E138" s="332"/>
      <c r="F138" s="332"/>
    </row>
    <row r="139" spans="1:6" ht="54">
      <c r="A139" s="273"/>
      <c r="B139" s="273" t="s">
        <v>247</v>
      </c>
      <c r="C139" s="69" t="s">
        <v>58</v>
      </c>
      <c r="D139" s="70" t="s">
        <v>59</v>
      </c>
      <c r="E139" s="70" t="s">
        <v>60</v>
      </c>
      <c r="F139" s="70" t="s">
        <v>61</v>
      </c>
    </row>
    <row r="140" spans="1:6" ht="18">
      <c r="A140" s="87" t="s">
        <v>62</v>
      </c>
      <c r="B140" s="274" t="s">
        <v>114</v>
      </c>
      <c r="C140" s="78">
        <f>C141+C142+C143+C146+C147</f>
        <v>33463</v>
      </c>
      <c r="D140" s="78">
        <f>D141+D142+D143+D146+D147</f>
        <v>0</v>
      </c>
      <c r="E140" s="78">
        <f>E141+E142+E143+E146+E147</f>
        <v>-287</v>
      </c>
      <c r="F140" s="78">
        <f aca="true" t="shared" si="3" ref="F140:F170">C140+D140+E140</f>
        <v>33176</v>
      </c>
    </row>
    <row r="141" spans="1:6" ht="18">
      <c r="A141" s="95"/>
      <c r="B141" s="275" t="s">
        <v>115</v>
      </c>
      <c r="C141" s="296">
        <v>25302</v>
      </c>
      <c r="D141" s="97"/>
      <c r="E141" s="46"/>
      <c r="F141" s="78">
        <f t="shared" si="3"/>
        <v>25302</v>
      </c>
    </row>
    <row r="142" spans="1:6" ht="36">
      <c r="A142" s="89"/>
      <c r="B142" s="127" t="s">
        <v>116</v>
      </c>
      <c r="C142" s="296">
        <v>4487</v>
      </c>
      <c r="D142" s="97"/>
      <c r="E142" s="46">
        <v>-287</v>
      </c>
      <c r="F142" s="78">
        <f t="shared" si="3"/>
        <v>4200</v>
      </c>
    </row>
    <row r="143" spans="1:6" ht="18">
      <c r="A143" s="89"/>
      <c r="B143" s="127" t="s">
        <v>117</v>
      </c>
      <c r="C143" s="296">
        <v>3674</v>
      </c>
      <c r="D143" s="97"/>
      <c r="E143" s="46"/>
      <c r="F143" s="78">
        <f t="shared" si="3"/>
        <v>3674</v>
      </c>
    </row>
    <row r="144" spans="1:6" ht="36">
      <c r="A144" s="89"/>
      <c r="B144" s="127" t="s">
        <v>272</v>
      </c>
      <c r="C144" s="97"/>
      <c r="D144" s="46"/>
      <c r="E144" s="46"/>
      <c r="F144" s="78">
        <f t="shared" si="3"/>
        <v>0</v>
      </c>
    </row>
    <row r="145" spans="1:6" ht="18">
      <c r="A145" s="89"/>
      <c r="B145" s="127" t="s">
        <v>119</v>
      </c>
      <c r="C145" s="97"/>
      <c r="D145" s="46"/>
      <c r="E145" s="46"/>
      <c r="F145" s="78">
        <f t="shared" si="3"/>
        <v>0</v>
      </c>
    </row>
    <row r="146" spans="1:6" ht="18">
      <c r="A146" s="89"/>
      <c r="B146" s="127" t="s">
        <v>120</v>
      </c>
      <c r="C146" s="97"/>
      <c r="D146" s="46"/>
      <c r="E146" s="46"/>
      <c r="F146" s="78">
        <f t="shared" si="3"/>
        <v>0</v>
      </c>
    </row>
    <row r="147" spans="1:6" ht="18">
      <c r="A147" s="89"/>
      <c r="B147" s="127" t="s">
        <v>28</v>
      </c>
      <c r="C147" s="97">
        <f>SUM(C148:C151)</f>
        <v>0</v>
      </c>
      <c r="D147" s="46"/>
      <c r="E147" s="46"/>
      <c r="F147" s="78">
        <f t="shared" si="3"/>
        <v>0</v>
      </c>
    </row>
    <row r="148" spans="1:6" ht="18">
      <c r="A148" s="89"/>
      <c r="B148" s="127" t="s">
        <v>121</v>
      </c>
      <c r="C148" s="97"/>
      <c r="D148" s="46"/>
      <c r="E148" s="46"/>
      <c r="F148" s="78">
        <f t="shared" si="3"/>
        <v>0</v>
      </c>
    </row>
    <row r="149" spans="1:6" ht="36">
      <c r="A149" s="89"/>
      <c r="B149" s="127" t="s">
        <v>122</v>
      </c>
      <c r="C149" s="97"/>
      <c r="D149" s="46"/>
      <c r="E149" s="46"/>
      <c r="F149" s="78">
        <f t="shared" si="3"/>
        <v>0</v>
      </c>
    </row>
    <row r="150" spans="1:6" ht="36">
      <c r="A150" s="89"/>
      <c r="B150" s="127" t="s">
        <v>123</v>
      </c>
      <c r="C150" s="97"/>
      <c r="D150" s="46"/>
      <c r="E150" s="46"/>
      <c r="F150" s="78">
        <f t="shared" si="3"/>
        <v>0</v>
      </c>
    </row>
    <row r="151" spans="1:6" ht="18">
      <c r="A151" s="89"/>
      <c r="B151" s="276"/>
      <c r="C151" s="97"/>
      <c r="D151" s="46"/>
      <c r="E151" s="46"/>
      <c r="F151" s="78">
        <f t="shared" si="3"/>
        <v>0</v>
      </c>
    </row>
    <row r="152" spans="1:6" ht="18">
      <c r="A152" s="87" t="s">
        <v>70</v>
      </c>
      <c r="B152" s="274" t="s">
        <v>124</v>
      </c>
      <c r="C152" s="78">
        <f>C153+C156+C157+C160</f>
        <v>0</v>
      </c>
      <c r="D152" s="78">
        <f>D153+D156+D157+D160</f>
        <v>0</v>
      </c>
      <c r="E152" s="78">
        <f>E153+E156+E157+E160</f>
        <v>0</v>
      </c>
      <c r="F152" s="78">
        <f t="shared" si="3"/>
        <v>0</v>
      </c>
    </row>
    <row r="153" spans="1:6" ht="18">
      <c r="A153" s="95"/>
      <c r="B153" s="96" t="s">
        <v>125</v>
      </c>
      <c r="C153" s="97"/>
      <c r="D153" s="46"/>
      <c r="E153" s="46"/>
      <c r="F153" s="78">
        <f t="shared" si="3"/>
        <v>0</v>
      </c>
    </row>
    <row r="154" spans="1:6" ht="36">
      <c r="A154" s="95"/>
      <c r="B154" s="127" t="s">
        <v>248</v>
      </c>
      <c r="C154" s="97"/>
      <c r="D154" s="46"/>
      <c r="E154" s="46"/>
      <c r="F154" s="78">
        <f t="shared" si="3"/>
        <v>0</v>
      </c>
    </row>
    <row r="155" spans="1:6" ht="36">
      <c r="A155" s="95"/>
      <c r="B155" s="127" t="s">
        <v>249</v>
      </c>
      <c r="C155" s="97"/>
      <c r="D155" s="46"/>
      <c r="E155" s="46"/>
      <c r="F155" s="78">
        <f t="shared" si="3"/>
        <v>0</v>
      </c>
    </row>
    <row r="156" spans="1:6" ht="18">
      <c r="A156" s="89"/>
      <c r="B156" s="127" t="s">
        <v>128</v>
      </c>
      <c r="C156" s="97"/>
      <c r="D156" s="46"/>
      <c r="E156" s="46"/>
      <c r="F156" s="78">
        <f t="shared" si="3"/>
        <v>0</v>
      </c>
    </row>
    <row r="157" spans="1:6" ht="18">
      <c r="A157" s="89"/>
      <c r="B157" s="127" t="s">
        <v>148</v>
      </c>
      <c r="C157" s="97"/>
      <c r="D157" s="46"/>
      <c r="E157" s="46"/>
      <c r="F157" s="78">
        <f t="shared" si="3"/>
        <v>0</v>
      </c>
    </row>
    <row r="158" spans="1:6" ht="36">
      <c r="A158" s="89"/>
      <c r="B158" s="127" t="s">
        <v>130</v>
      </c>
      <c r="C158" s="97"/>
      <c r="D158" s="46"/>
      <c r="E158" s="46"/>
      <c r="F158" s="78">
        <f t="shared" si="3"/>
        <v>0</v>
      </c>
    </row>
    <row r="159" spans="1:6" ht="36">
      <c r="A159" s="89"/>
      <c r="B159" s="127" t="s">
        <v>131</v>
      </c>
      <c r="C159" s="97"/>
      <c r="D159" s="46"/>
      <c r="E159" s="46"/>
      <c r="F159" s="78">
        <f t="shared" si="3"/>
        <v>0</v>
      </c>
    </row>
    <row r="160" spans="1:6" ht="18">
      <c r="A160" s="89"/>
      <c r="B160" s="127" t="s">
        <v>35</v>
      </c>
      <c r="C160" s="97"/>
      <c r="D160" s="46"/>
      <c r="E160" s="46"/>
      <c r="F160" s="78">
        <f t="shared" si="3"/>
        <v>0</v>
      </c>
    </row>
    <row r="161" spans="1:6" ht="18">
      <c r="A161" s="1"/>
      <c r="B161" s="133"/>
      <c r="C161" s="2"/>
      <c r="D161" s="46"/>
      <c r="E161" s="46"/>
      <c r="F161" s="78">
        <f t="shared" si="3"/>
        <v>0</v>
      </c>
    </row>
    <row r="162" spans="1:6" ht="18">
      <c r="A162" s="87"/>
      <c r="B162" s="280" t="s">
        <v>132</v>
      </c>
      <c r="C162" s="78">
        <f>C140+C152</f>
        <v>33463</v>
      </c>
      <c r="D162" s="78">
        <f>D140+D152</f>
        <v>0</v>
      </c>
      <c r="E162" s="78">
        <f>E140+E152</f>
        <v>-287</v>
      </c>
      <c r="F162" s="78">
        <f t="shared" si="3"/>
        <v>33176</v>
      </c>
    </row>
    <row r="163" spans="1:6" ht="18">
      <c r="A163" s="87"/>
      <c r="B163" s="280"/>
      <c r="C163" s="281"/>
      <c r="D163" s="46"/>
      <c r="E163" s="46"/>
      <c r="F163" s="78">
        <f t="shared" si="3"/>
        <v>0</v>
      </c>
    </row>
    <row r="164" spans="1:6" ht="18">
      <c r="A164" s="87" t="s">
        <v>76</v>
      </c>
      <c r="B164" s="274" t="s">
        <v>30</v>
      </c>
      <c r="C164" s="78">
        <f>C165+C166</f>
        <v>0</v>
      </c>
      <c r="D164" s="46"/>
      <c r="E164" s="46"/>
      <c r="F164" s="78">
        <f t="shared" si="3"/>
        <v>0</v>
      </c>
    </row>
    <row r="165" spans="1:6" ht="18">
      <c r="A165" s="95"/>
      <c r="B165" s="275" t="s">
        <v>273</v>
      </c>
      <c r="C165" s="78"/>
      <c r="D165" s="46"/>
      <c r="E165" s="46"/>
      <c r="F165" s="78">
        <f t="shared" si="3"/>
        <v>0</v>
      </c>
    </row>
    <row r="166" spans="1:6" ht="36">
      <c r="A166" s="89"/>
      <c r="B166" s="275" t="s">
        <v>111</v>
      </c>
      <c r="C166" s="102"/>
      <c r="D166" s="46"/>
      <c r="E166" s="46"/>
      <c r="F166" s="78">
        <f t="shared" si="3"/>
        <v>0</v>
      </c>
    </row>
    <row r="167" spans="1:6" ht="18">
      <c r="A167" s="103"/>
      <c r="B167" s="131" t="s">
        <v>134</v>
      </c>
      <c r="C167" s="78">
        <f>C140+C152+C164</f>
        <v>33463</v>
      </c>
      <c r="D167" s="78">
        <f>D140+D152+D164</f>
        <v>0</v>
      </c>
      <c r="E167" s="78">
        <f>E140+E152+E164</f>
        <v>-287</v>
      </c>
      <c r="F167" s="78">
        <f t="shared" si="3"/>
        <v>33176</v>
      </c>
    </row>
    <row r="168" spans="1:6" ht="18">
      <c r="A168" s="105"/>
      <c r="B168" s="282"/>
      <c r="C168" s="26"/>
      <c r="D168" s="46"/>
      <c r="E168" s="46"/>
      <c r="F168" s="78">
        <f t="shared" si="3"/>
        <v>0</v>
      </c>
    </row>
    <row r="169" spans="1:6" ht="18">
      <c r="A169" s="107"/>
      <c r="B169" s="108" t="s">
        <v>136</v>
      </c>
      <c r="C169" s="283">
        <v>6</v>
      </c>
      <c r="D169" s="283"/>
      <c r="E169" s="283"/>
      <c r="F169" s="284">
        <f t="shared" si="3"/>
        <v>6</v>
      </c>
    </row>
    <row r="170" spans="1:6" ht="18">
      <c r="A170" s="107"/>
      <c r="B170" s="108" t="s">
        <v>137</v>
      </c>
      <c r="C170" s="283">
        <v>0</v>
      </c>
      <c r="D170" s="283"/>
      <c r="E170" s="283"/>
      <c r="F170" s="78">
        <f t="shared" si="3"/>
        <v>0</v>
      </c>
    </row>
    <row r="173" spans="1:3" ht="18">
      <c r="A173" s="285"/>
      <c r="B173" s="286" t="s">
        <v>251</v>
      </c>
      <c r="C173" s="285" t="s">
        <v>53</v>
      </c>
    </row>
    <row r="174" spans="1:3" ht="18">
      <c r="A174" s="285" t="s">
        <v>252</v>
      </c>
      <c r="B174" s="286"/>
      <c r="C174" s="285"/>
    </row>
    <row r="175" spans="1:3" ht="18">
      <c r="A175" s="285">
        <v>6</v>
      </c>
      <c r="B175" s="285" t="s">
        <v>284</v>
      </c>
      <c r="C175" s="285">
        <f>6*6000*12/1000</f>
        <v>432</v>
      </c>
    </row>
    <row r="176" spans="1:3" ht="18">
      <c r="A176" s="285"/>
      <c r="B176" s="285" t="s">
        <v>282</v>
      </c>
      <c r="C176" s="287">
        <f>C175*0.325</f>
        <v>140.4</v>
      </c>
    </row>
    <row r="177" spans="1:3" ht="18">
      <c r="A177" s="285"/>
      <c r="B177" s="285"/>
      <c r="C177" s="285"/>
    </row>
    <row r="178" spans="1:3" ht="18">
      <c r="A178" s="285"/>
      <c r="B178" s="290" t="s">
        <v>233</v>
      </c>
      <c r="C178" s="292">
        <f>SUM(C175:C177)</f>
        <v>572.4</v>
      </c>
    </row>
  </sheetData>
  <sheetProtection selectLockedCells="1" selectUnlockedCells="1"/>
  <mergeCells count="4">
    <mergeCell ref="C6:F6"/>
    <mergeCell ref="C48:F48"/>
    <mergeCell ref="C96:F96"/>
    <mergeCell ref="C138:F138"/>
  </mergeCells>
  <printOptions/>
  <pageMargins left="0.75" right="0.75" top="1" bottom="1" header="0.5118055555555555" footer="0.5118055555555555"/>
  <pageSetup horizontalDpi="300" verticalDpi="300" orientation="portrait" paperSize="9" scale="50" r:id="rId1"/>
  <rowBreaks count="1" manualBreakCount="1">
    <brk id="47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H90"/>
  <sheetViews>
    <sheetView view="pageBreakPreview" zoomScale="50" zoomScaleNormal="52" zoomScaleSheetLayoutView="50" zoomScalePageLayoutView="0" workbookViewId="0" topLeftCell="A40">
      <selection activeCell="C1" sqref="C1"/>
    </sheetView>
  </sheetViews>
  <sheetFormatPr defaultColWidth="9.140625" defaultRowHeight="12.75"/>
  <cols>
    <col min="1" max="1" width="11.7109375" style="248" customWidth="1"/>
    <col min="2" max="2" width="61.7109375" style="248" customWidth="1"/>
    <col min="3" max="3" width="21.421875" style="248" customWidth="1"/>
    <col min="4" max="4" width="25.7109375" style="248" customWidth="1"/>
    <col min="5" max="5" width="23.28125" style="248" customWidth="1"/>
    <col min="6" max="6" width="20.7109375" style="248" customWidth="1"/>
    <col min="7" max="16384" width="9.140625" style="248" customWidth="1"/>
  </cols>
  <sheetData>
    <row r="1" spans="1:3" s="249" customFormat="1" ht="21" customHeight="1">
      <c r="A1" s="250"/>
      <c r="B1" s="293"/>
      <c r="C1" s="251" t="s">
        <v>344</v>
      </c>
    </row>
    <row r="2" spans="1:3" s="252" customFormat="1" ht="25.5" customHeight="1">
      <c r="A2" s="253"/>
      <c r="B2" s="254" t="s">
        <v>276</v>
      </c>
      <c r="C2" s="294" t="s">
        <v>285</v>
      </c>
    </row>
    <row r="3" spans="1:3" s="252" customFormat="1" ht="17.25">
      <c r="A3" s="256"/>
      <c r="B3" s="254" t="s">
        <v>286</v>
      </c>
      <c r="C3" s="295"/>
    </row>
    <row r="4" spans="1:3" s="252" customFormat="1" ht="15.75" customHeight="1">
      <c r="A4" s="258"/>
      <c r="B4" s="258"/>
      <c r="C4" s="259" t="s">
        <v>162</v>
      </c>
    </row>
    <row r="5" spans="1:7" ht="34.5">
      <c r="A5" s="253"/>
      <c r="B5" s="260" t="s">
        <v>239</v>
      </c>
      <c r="C5" s="260" t="s">
        <v>240</v>
      </c>
      <c r="G5" s="262"/>
    </row>
    <row r="6" spans="1:7" s="261" customFormat="1" ht="19.5" customHeight="1">
      <c r="A6" s="253"/>
      <c r="B6" s="253"/>
      <c r="C6" s="332" t="s">
        <v>56</v>
      </c>
      <c r="D6" s="332"/>
      <c r="E6" s="332"/>
      <c r="F6" s="332"/>
      <c r="G6" s="262"/>
    </row>
    <row r="7" spans="1:8" s="261" customFormat="1" ht="91.5" customHeight="1">
      <c r="A7" s="263"/>
      <c r="B7" s="263" t="s">
        <v>241</v>
      </c>
      <c r="C7" s="69" t="s">
        <v>58</v>
      </c>
      <c r="D7" s="70" t="s">
        <v>59</v>
      </c>
      <c r="E7" s="70" t="s">
        <v>60</v>
      </c>
      <c r="F7" s="70" t="s">
        <v>61</v>
      </c>
      <c r="G7" s="262"/>
      <c r="H7" s="262"/>
    </row>
    <row r="8" spans="1:6" s="262" customFormat="1" ht="18">
      <c r="A8" s="253" t="s">
        <v>62</v>
      </c>
      <c r="B8" s="27" t="s">
        <v>63</v>
      </c>
      <c r="C8" s="78">
        <f>C9+C10+C11+C12+C13+C14</f>
        <v>0</v>
      </c>
      <c r="D8" s="78">
        <f>D9+D10+D11+D12+D13+D14</f>
        <v>0</v>
      </c>
      <c r="E8" s="78">
        <f>E9+E10+E11+E12+E13+E14</f>
        <v>0</v>
      </c>
      <c r="F8" s="78">
        <f aca="true" t="shared" si="0" ref="F8:F46">C8+D8+E8</f>
        <v>0</v>
      </c>
    </row>
    <row r="9" spans="1:8" s="262" customFormat="1" ht="18">
      <c r="A9" s="74"/>
      <c r="B9" s="26" t="s">
        <v>64</v>
      </c>
      <c r="C9" s="78"/>
      <c r="D9" s="46"/>
      <c r="E9" s="46"/>
      <c r="F9" s="78">
        <f t="shared" si="0"/>
        <v>0</v>
      </c>
      <c r="H9" s="248"/>
    </row>
    <row r="10" spans="1:8" s="262" customFormat="1" ht="36">
      <c r="A10" s="82"/>
      <c r="B10" s="26" t="s">
        <v>65</v>
      </c>
      <c r="C10" s="97"/>
      <c r="D10" s="46"/>
      <c r="E10" s="46"/>
      <c r="F10" s="78">
        <f t="shared" si="0"/>
        <v>0</v>
      </c>
      <c r="G10" s="248"/>
      <c r="H10" s="248"/>
    </row>
    <row r="11" spans="1:8" s="262" customFormat="1" ht="36">
      <c r="A11" s="82"/>
      <c r="B11" s="26" t="s">
        <v>66</v>
      </c>
      <c r="C11" s="97"/>
      <c r="D11" s="46"/>
      <c r="E11" s="46"/>
      <c r="F11" s="78">
        <f t="shared" si="0"/>
        <v>0</v>
      </c>
      <c r="G11" s="248"/>
      <c r="H11" s="248"/>
    </row>
    <row r="12" spans="1:8" s="262" customFormat="1" ht="36">
      <c r="A12" s="82"/>
      <c r="B12" s="26" t="s">
        <v>67</v>
      </c>
      <c r="C12" s="97"/>
      <c r="D12" s="46"/>
      <c r="E12" s="46"/>
      <c r="F12" s="78">
        <f t="shared" si="0"/>
        <v>0</v>
      </c>
      <c r="G12" s="248"/>
      <c r="H12" s="248"/>
    </row>
    <row r="13" spans="1:8" s="262" customFormat="1" ht="18">
      <c r="A13" s="82"/>
      <c r="B13" s="26" t="s">
        <v>138</v>
      </c>
      <c r="C13" s="97"/>
      <c r="D13" s="277"/>
      <c r="E13" s="277"/>
      <c r="F13" s="78">
        <f t="shared" si="0"/>
        <v>0</v>
      </c>
      <c r="G13" s="261"/>
      <c r="H13" s="261"/>
    </row>
    <row r="14" spans="1:6" s="262" customFormat="1" ht="18">
      <c r="A14" s="82"/>
      <c r="B14" s="26" t="s">
        <v>69</v>
      </c>
      <c r="C14" s="97"/>
      <c r="D14" s="264"/>
      <c r="E14" s="264"/>
      <c r="F14" s="78">
        <f t="shared" si="0"/>
        <v>0</v>
      </c>
    </row>
    <row r="15" spans="1:6" ht="34.5">
      <c r="A15" s="82" t="s">
        <v>70</v>
      </c>
      <c r="B15" s="27" t="s">
        <v>71</v>
      </c>
      <c r="C15" s="97">
        <f>C16+C17+C18+C19</f>
        <v>0</v>
      </c>
      <c r="D15" s="97">
        <f>D16+D17+D18+D19</f>
        <v>0</v>
      </c>
      <c r="E15" s="102">
        <f>E16+E17+E18+E19</f>
        <v>80</v>
      </c>
      <c r="F15" s="78">
        <f t="shared" si="0"/>
        <v>80</v>
      </c>
    </row>
    <row r="16" spans="1:6" ht="36">
      <c r="A16" s="74"/>
      <c r="B16" s="26" t="s">
        <v>157</v>
      </c>
      <c r="C16" s="78"/>
      <c r="D16" s="46"/>
      <c r="E16" s="46">
        <v>80</v>
      </c>
      <c r="F16" s="78">
        <f t="shared" si="0"/>
        <v>80</v>
      </c>
    </row>
    <row r="17" spans="1:8" s="262" customFormat="1" ht="36">
      <c r="A17" s="82"/>
      <c r="B17" s="26" t="s">
        <v>157</v>
      </c>
      <c r="C17" s="97"/>
      <c r="D17" s="46"/>
      <c r="E17" s="46"/>
      <c r="F17" s="78">
        <f t="shared" si="0"/>
        <v>0</v>
      </c>
      <c r="G17" s="248"/>
      <c r="H17" s="248"/>
    </row>
    <row r="18" spans="1:6" ht="36">
      <c r="A18" s="82"/>
      <c r="B18" s="26" t="s">
        <v>74</v>
      </c>
      <c r="C18" s="97"/>
      <c r="D18" s="46"/>
      <c r="E18" s="46"/>
      <c r="F18" s="78">
        <f t="shared" si="0"/>
        <v>0</v>
      </c>
    </row>
    <row r="19" spans="1:8" ht="36">
      <c r="A19" s="82"/>
      <c r="B19" s="26" t="s">
        <v>75</v>
      </c>
      <c r="C19" s="97"/>
      <c r="D19" s="264"/>
      <c r="E19" s="264"/>
      <c r="F19" s="78">
        <f t="shared" si="0"/>
        <v>0</v>
      </c>
      <c r="G19" s="262"/>
      <c r="H19" s="262"/>
    </row>
    <row r="20" spans="1:8" ht="34.5">
      <c r="A20" s="82" t="s">
        <v>76</v>
      </c>
      <c r="B20" s="117" t="s">
        <v>77</v>
      </c>
      <c r="C20" s="97">
        <f>C21</f>
        <v>0</v>
      </c>
      <c r="D20" s="97">
        <f>D21</f>
        <v>0</v>
      </c>
      <c r="E20" s="97">
        <f>E21</f>
        <v>0</v>
      </c>
      <c r="F20" s="78">
        <f t="shared" si="0"/>
        <v>0</v>
      </c>
      <c r="G20" s="262"/>
      <c r="H20" s="262"/>
    </row>
    <row r="21" spans="1:6" ht="36">
      <c r="A21" s="82"/>
      <c r="B21" s="265" t="s">
        <v>268</v>
      </c>
      <c r="C21" s="97"/>
      <c r="D21" s="46"/>
      <c r="E21" s="46"/>
      <c r="F21" s="78">
        <f t="shared" si="0"/>
        <v>0</v>
      </c>
    </row>
    <row r="22" spans="1:6" ht="18">
      <c r="A22" s="79" t="s">
        <v>79</v>
      </c>
      <c r="B22" s="117" t="s">
        <v>80</v>
      </c>
      <c r="C22" s="97">
        <f>C23+C24+C25+C26</f>
        <v>0</v>
      </c>
      <c r="D22" s="97">
        <f>D23+D24+D25+D26</f>
        <v>0</v>
      </c>
      <c r="E22" s="97">
        <f>E23+E24+E25+E26</f>
        <v>0</v>
      </c>
      <c r="F22" s="78">
        <f t="shared" si="0"/>
        <v>0</v>
      </c>
    </row>
    <row r="23" spans="1:8" s="262" customFormat="1" ht="36">
      <c r="A23" s="82"/>
      <c r="B23" s="22" t="s">
        <v>81</v>
      </c>
      <c r="C23" s="97"/>
      <c r="D23" s="46"/>
      <c r="E23" s="46"/>
      <c r="F23" s="78">
        <f t="shared" si="0"/>
        <v>0</v>
      </c>
      <c r="G23" s="248"/>
      <c r="H23" s="248"/>
    </row>
    <row r="24" spans="1:8" s="262" customFormat="1" ht="18">
      <c r="A24" s="84"/>
      <c r="B24" s="22" t="s">
        <v>82</v>
      </c>
      <c r="C24" s="97"/>
      <c r="D24" s="46"/>
      <c r="E24" s="46"/>
      <c r="F24" s="78">
        <f t="shared" si="0"/>
        <v>0</v>
      </c>
      <c r="G24" s="248"/>
      <c r="H24" s="248"/>
    </row>
    <row r="25" spans="1:8" s="262" customFormat="1" ht="18">
      <c r="A25" s="82"/>
      <c r="B25" s="22" t="s">
        <v>83</v>
      </c>
      <c r="C25" s="102"/>
      <c r="D25" s="277"/>
      <c r="E25" s="277"/>
      <c r="F25" s="78">
        <f t="shared" si="0"/>
        <v>0</v>
      </c>
      <c r="G25" s="261"/>
      <c r="H25" s="261"/>
    </row>
    <row r="26" spans="1:6" s="262" customFormat="1" ht="72">
      <c r="A26" s="74"/>
      <c r="B26" s="22" t="s">
        <v>84</v>
      </c>
      <c r="C26" s="78"/>
      <c r="D26" s="264"/>
      <c r="E26" s="264"/>
      <c r="F26" s="78">
        <f t="shared" si="0"/>
        <v>0</v>
      </c>
    </row>
    <row r="27" spans="1:6" ht="18">
      <c r="A27" s="79" t="s">
        <v>85</v>
      </c>
      <c r="B27" s="267" t="s">
        <v>86</v>
      </c>
      <c r="C27" s="102">
        <f>C28+C29+C30+C31+C32</f>
        <v>5554</v>
      </c>
      <c r="D27" s="102">
        <f>D28+D29+D30+D31+D32</f>
        <v>0</v>
      </c>
      <c r="E27" s="102">
        <f>E28+E29+E30+E31+E32</f>
        <v>0</v>
      </c>
      <c r="F27" s="78">
        <f t="shared" si="0"/>
        <v>5554</v>
      </c>
    </row>
    <row r="28" spans="1:6" ht="54">
      <c r="A28" s="82"/>
      <c r="B28" s="26" t="s">
        <v>87</v>
      </c>
      <c r="C28" s="97">
        <v>5554</v>
      </c>
      <c r="D28" s="97"/>
      <c r="E28" s="46"/>
      <c r="F28" s="78">
        <f t="shared" si="0"/>
        <v>5554</v>
      </c>
    </row>
    <row r="29" spans="1:6" ht="15" customHeight="1">
      <c r="A29" s="82"/>
      <c r="B29" s="26" t="s">
        <v>88</v>
      </c>
      <c r="C29" s="97"/>
      <c r="D29" s="46"/>
      <c r="E29" s="46"/>
      <c r="F29" s="78">
        <f t="shared" si="0"/>
        <v>0</v>
      </c>
    </row>
    <row r="30" spans="1:6" ht="18">
      <c r="A30" s="82"/>
      <c r="B30" s="26" t="s">
        <v>89</v>
      </c>
      <c r="C30" s="97"/>
      <c r="D30" s="46"/>
      <c r="E30" s="46"/>
      <c r="F30" s="78">
        <f t="shared" si="0"/>
        <v>0</v>
      </c>
    </row>
    <row r="31" spans="1:8" s="261" customFormat="1" ht="16.5" customHeight="1">
      <c r="A31" s="82"/>
      <c r="B31" s="26" t="s">
        <v>90</v>
      </c>
      <c r="C31" s="97"/>
      <c r="D31" s="264"/>
      <c r="E31" s="264"/>
      <c r="F31" s="78">
        <f t="shared" si="0"/>
        <v>0</v>
      </c>
      <c r="G31" s="262"/>
      <c r="H31" s="262"/>
    </row>
    <row r="32" spans="1:6" s="262" customFormat="1" ht="18">
      <c r="A32" s="82"/>
      <c r="B32" s="26" t="s">
        <v>91</v>
      </c>
      <c r="C32" s="97"/>
      <c r="D32" s="264"/>
      <c r="E32" s="264"/>
      <c r="F32" s="78">
        <f t="shared" si="0"/>
        <v>0</v>
      </c>
    </row>
    <row r="33" spans="1:6" ht="18">
      <c r="A33" s="79" t="s">
        <v>92</v>
      </c>
      <c r="B33" s="117" t="s">
        <v>93</v>
      </c>
      <c r="C33" s="97">
        <f>C34+C35</f>
        <v>0</v>
      </c>
      <c r="D33" s="97">
        <f>D34+D35</f>
        <v>0</v>
      </c>
      <c r="E33" s="97">
        <f>E34+E35</f>
        <v>0</v>
      </c>
      <c r="F33" s="78">
        <f t="shared" si="0"/>
        <v>0</v>
      </c>
    </row>
    <row r="34" spans="1:6" ht="18">
      <c r="A34" s="84"/>
      <c r="B34" s="26" t="s">
        <v>94</v>
      </c>
      <c r="C34" s="97"/>
      <c r="D34" s="46"/>
      <c r="E34" s="46"/>
      <c r="F34" s="78">
        <f t="shared" si="0"/>
        <v>0</v>
      </c>
    </row>
    <row r="35" spans="1:6" ht="18">
      <c r="A35" s="87"/>
      <c r="B35" s="26" t="s">
        <v>159</v>
      </c>
      <c r="C35" s="78"/>
      <c r="D35" s="46"/>
      <c r="E35" s="46"/>
      <c r="F35" s="78">
        <f t="shared" si="0"/>
        <v>0</v>
      </c>
    </row>
    <row r="36" spans="1:6" ht="18">
      <c r="A36" s="268" t="s">
        <v>95</v>
      </c>
      <c r="B36" s="117" t="s">
        <v>96</v>
      </c>
      <c r="C36" s="77">
        <f>C37</f>
        <v>0</v>
      </c>
      <c r="D36" s="77">
        <f>D37</f>
        <v>0</v>
      </c>
      <c r="E36" s="77">
        <f>E37</f>
        <v>0</v>
      </c>
      <c r="F36" s="78">
        <f t="shared" si="0"/>
        <v>0</v>
      </c>
    </row>
    <row r="37" spans="1:8" ht="18">
      <c r="A37" s="89"/>
      <c r="B37" s="26" t="s">
        <v>243</v>
      </c>
      <c r="C37" s="97"/>
      <c r="D37" s="277"/>
      <c r="E37" s="277"/>
      <c r="F37" s="78">
        <f t="shared" si="0"/>
        <v>0</v>
      </c>
      <c r="G37" s="261"/>
      <c r="H37" s="261"/>
    </row>
    <row r="38" spans="1:8" ht="18">
      <c r="A38" s="268" t="s">
        <v>98</v>
      </c>
      <c r="B38" s="117" t="s">
        <v>99</v>
      </c>
      <c r="C38" s="97">
        <f>C39+C40</f>
        <v>0</v>
      </c>
      <c r="D38" s="97">
        <f>D39+D40</f>
        <v>0</v>
      </c>
      <c r="E38" s="97">
        <f>E39+E40</f>
        <v>0</v>
      </c>
      <c r="F38" s="78">
        <f t="shared" si="0"/>
        <v>0</v>
      </c>
      <c r="G38" s="262"/>
      <c r="H38" s="262"/>
    </row>
    <row r="39" spans="1:8" s="262" customFormat="1" ht="54">
      <c r="A39" s="89"/>
      <c r="B39" s="22" t="s">
        <v>269</v>
      </c>
      <c r="C39" s="97"/>
      <c r="D39" s="46"/>
      <c r="E39" s="46"/>
      <c r="F39" s="78">
        <f t="shared" si="0"/>
        <v>0</v>
      </c>
      <c r="G39" s="248"/>
      <c r="H39" s="248"/>
    </row>
    <row r="40" spans="1:6" ht="18">
      <c r="A40" s="89"/>
      <c r="B40" s="22" t="s">
        <v>270</v>
      </c>
      <c r="C40" s="97"/>
      <c r="D40" s="46"/>
      <c r="E40" s="46"/>
      <c r="F40" s="78">
        <f t="shared" si="0"/>
        <v>0</v>
      </c>
    </row>
    <row r="41" spans="1:6" ht="45.75" customHeight="1">
      <c r="A41" s="89"/>
      <c r="B41" s="117" t="s">
        <v>102</v>
      </c>
      <c r="C41" s="102">
        <f>C8+C15+C20+C22+C27+C33+C36+C38</f>
        <v>5554</v>
      </c>
      <c r="D41" s="102">
        <f>D8+D15+D20+D22+D27+D33+D36+D38</f>
        <v>0</v>
      </c>
      <c r="E41" s="102">
        <f>E8+E15+E20+E22+E27+E33+E36+E38</f>
        <v>80</v>
      </c>
      <c r="F41" s="78">
        <f t="shared" si="0"/>
        <v>5634</v>
      </c>
    </row>
    <row r="42" spans="1:6" ht="18">
      <c r="A42" s="268" t="s">
        <v>103</v>
      </c>
      <c r="B42" s="117" t="s">
        <v>271</v>
      </c>
      <c r="C42" s="78">
        <f>C77-C41-C43</f>
        <v>52048</v>
      </c>
      <c r="D42" s="78">
        <f>D77-D41-D43</f>
        <v>-1981</v>
      </c>
      <c r="E42" s="78">
        <f>E77-E41</f>
        <v>-333</v>
      </c>
      <c r="F42" s="78">
        <f t="shared" si="0"/>
        <v>49734</v>
      </c>
    </row>
    <row r="43" spans="1:8" ht="34.5">
      <c r="A43" s="268" t="s">
        <v>105</v>
      </c>
      <c r="B43" s="117" t="s">
        <v>106</v>
      </c>
      <c r="C43" s="97"/>
      <c r="D43" s="46">
        <v>1981</v>
      </c>
      <c r="E43" s="264"/>
      <c r="F43" s="78">
        <f t="shared" si="0"/>
        <v>1981</v>
      </c>
      <c r="H43" s="262"/>
    </row>
    <row r="44" spans="1:8" ht="34.5">
      <c r="A44" s="268" t="s">
        <v>107</v>
      </c>
      <c r="B44" s="117" t="s">
        <v>108</v>
      </c>
      <c r="C44" s="97"/>
      <c r="D44" s="264"/>
      <c r="E44" s="264"/>
      <c r="F44" s="78">
        <f t="shared" si="0"/>
        <v>0</v>
      </c>
      <c r="H44" s="262"/>
    </row>
    <row r="45" spans="1:6" ht="18">
      <c r="A45" s="89"/>
      <c r="B45" s="117" t="s">
        <v>109</v>
      </c>
      <c r="C45" s="102">
        <f>C42+C43+C44</f>
        <v>52048</v>
      </c>
      <c r="D45" s="102">
        <f>D42+D43+D44</f>
        <v>0</v>
      </c>
      <c r="E45" s="102">
        <f>E42+E43+E44</f>
        <v>-333</v>
      </c>
      <c r="F45" s="78">
        <f t="shared" si="0"/>
        <v>51715</v>
      </c>
    </row>
    <row r="46" spans="1:6" ht="15" customHeight="1">
      <c r="A46" s="89"/>
      <c r="B46" s="27" t="s">
        <v>112</v>
      </c>
      <c r="C46" s="102">
        <f>C41+C45</f>
        <v>57602</v>
      </c>
      <c r="D46" s="102">
        <f>D41+D45</f>
        <v>0</v>
      </c>
      <c r="E46" s="102">
        <f>E41+E45</f>
        <v>-253</v>
      </c>
      <c r="F46" s="78">
        <f t="shared" si="0"/>
        <v>57349</v>
      </c>
    </row>
    <row r="47" spans="1:3" ht="14.25" customHeight="1">
      <c r="A47" s="270"/>
      <c r="B47" s="271"/>
      <c r="C47" s="272"/>
    </row>
    <row r="48" spans="1:6" ht="20.25" customHeight="1">
      <c r="A48" s="105"/>
      <c r="B48" s="105"/>
      <c r="C48" s="332" t="s">
        <v>56</v>
      </c>
      <c r="D48" s="332"/>
      <c r="E48" s="332"/>
      <c r="F48" s="332"/>
    </row>
    <row r="49" spans="1:6" ht="76.5" customHeight="1">
      <c r="A49" s="273"/>
      <c r="B49" s="273" t="s">
        <v>247</v>
      </c>
      <c r="C49" s="69" t="s">
        <v>58</v>
      </c>
      <c r="D49" s="70" t="s">
        <v>59</v>
      </c>
      <c r="E49" s="70" t="s">
        <v>60</v>
      </c>
      <c r="F49" s="70" t="s">
        <v>61</v>
      </c>
    </row>
    <row r="50" spans="1:6" ht="18">
      <c r="A50" s="87" t="s">
        <v>62</v>
      </c>
      <c r="B50" s="274" t="s">
        <v>114</v>
      </c>
      <c r="C50" s="78">
        <f>C51+C52+C53+C56+C57</f>
        <v>57602</v>
      </c>
      <c r="D50" s="78">
        <f>D51+D52+D53+D56+D57</f>
        <v>0</v>
      </c>
      <c r="E50" s="78">
        <f>E51+E52+E53+E56+E57</f>
        <v>-253</v>
      </c>
      <c r="F50" s="78">
        <f aca="true" t="shared" si="1" ref="F50:F80">C50+D50+E50</f>
        <v>57349</v>
      </c>
    </row>
    <row r="51" spans="1:6" ht="18">
      <c r="A51" s="95"/>
      <c r="B51" s="275" t="s">
        <v>115</v>
      </c>
      <c r="C51" s="97">
        <v>29662</v>
      </c>
      <c r="D51" s="97"/>
      <c r="E51" s="46"/>
      <c r="F51" s="78">
        <f t="shared" si="1"/>
        <v>29662</v>
      </c>
    </row>
    <row r="52" spans="1:6" ht="36">
      <c r="A52" s="89"/>
      <c r="B52" s="127" t="s">
        <v>116</v>
      </c>
      <c r="C52" s="97">
        <v>5227</v>
      </c>
      <c r="D52" s="97"/>
      <c r="E52" s="46">
        <v>-333</v>
      </c>
      <c r="F52" s="78">
        <f t="shared" si="1"/>
        <v>4894</v>
      </c>
    </row>
    <row r="53" spans="1:6" ht="18">
      <c r="A53" s="89"/>
      <c r="B53" s="127" t="s">
        <v>117</v>
      </c>
      <c r="C53" s="97">
        <v>22713</v>
      </c>
      <c r="D53" s="97"/>
      <c r="E53" s="46">
        <v>80</v>
      </c>
      <c r="F53" s="78">
        <f t="shared" si="1"/>
        <v>22793</v>
      </c>
    </row>
    <row r="54" spans="1:6" ht="36">
      <c r="A54" s="89"/>
      <c r="B54" s="127" t="s">
        <v>272</v>
      </c>
      <c r="C54" s="97"/>
      <c r="D54" s="46"/>
      <c r="E54" s="46"/>
      <c r="F54" s="78">
        <f t="shared" si="1"/>
        <v>0</v>
      </c>
    </row>
    <row r="55" spans="1:6" ht="18">
      <c r="A55" s="89"/>
      <c r="B55" s="127" t="s">
        <v>119</v>
      </c>
      <c r="C55" s="97"/>
      <c r="D55" s="46"/>
      <c r="E55" s="46"/>
      <c r="F55" s="78">
        <f t="shared" si="1"/>
        <v>0</v>
      </c>
    </row>
    <row r="56" spans="1:6" ht="18">
      <c r="A56" s="89"/>
      <c r="B56" s="127" t="s">
        <v>120</v>
      </c>
      <c r="C56" s="97"/>
      <c r="D56" s="46"/>
      <c r="E56" s="46"/>
      <c r="F56" s="78">
        <f t="shared" si="1"/>
        <v>0</v>
      </c>
    </row>
    <row r="57" spans="1:6" ht="18">
      <c r="A57" s="89"/>
      <c r="B57" s="127" t="s">
        <v>28</v>
      </c>
      <c r="C57" s="97">
        <f>SUM(C58:C61)</f>
        <v>0</v>
      </c>
      <c r="D57" s="46"/>
      <c r="E57" s="46"/>
      <c r="F57" s="78">
        <f t="shared" si="1"/>
        <v>0</v>
      </c>
    </row>
    <row r="58" spans="1:6" ht="18">
      <c r="A58" s="89"/>
      <c r="B58" s="127" t="s">
        <v>121</v>
      </c>
      <c r="C58" s="97"/>
      <c r="D58" s="46"/>
      <c r="E58" s="46"/>
      <c r="F58" s="78">
        <f t="shared" si="1"/>
        <v>0</v>
      </c>
    </row>
    <row r="59" spans="1:6" ht="36">
      <c r="A59" s="89"/>
      <c r="B59" s="127" t="s">
        <v>122</v>
      </c>
      <c r="C59" s="97"/>
      <c r="D59" s="46"/>
      <c r="E59" s="46"/>
      <c r="F59" s="78">
        <f t="shared" si="1"/>
        <v>0</v>
      </c>
    </row>
    <row r="60" spans="1:6" ht="36">
      <c r="A60" s="89"/>
      <c r="B60" s="127" t="s">
        <v>123</v>
      </c>
      <c r="C60" s="97"/>
      <c r="D60" s="46"/>
      <c r="E60" s="46"/>
      <c r="F60" s="78">
        <f t="shared" si="1"/>
        <v>0</v>
      </c>
    </row>
    <row r="61" spans="1:6" ht="18">
      <c r="A61" s="89"/>
      <c r="B61" s="276"/>
      <c r="C61" s="97"/>
      <c r="D61" s="46"/>
      <c r="E61" s="46"/>
      <c r="F61" s="78">
        <f t="shared" si="1"/>
        <v>0</v>
      </c>
    </row>
    <row r="62" spans="1:6" ht="18">
      <c r="A62" s="87" t="s">
        <v>70</v>
      </c>
      <c r="B62" s="274" t="s">
        <v>124</v>
      </c>
      <c r="C62" s="78">
        <f>C63+C66+C67+C70</f>
        <v>0</v>
      </c>
      <c r="D62" s="78">
        <f>D63+D66+D67+D70</f>
        <v>0</v>
      </c>
      <c r="E62" s="78">
        <f>E63+E66+E67+E70</f>
        <v>0</v>
      </c>
      <c r="F62" s="78">
        <f t="shared" si="1"/>
        <v>0</v>
      </c>
    </row>
    <row r="63" spans="1:6" ht="18">
      <c r="A63" s="95"/>
      <c r="B63" s="96" t="s">
        <v>125</v>
      </c>
      <c r="C63" s="97"/>
      <c r="D63" s="46"/>
      <c r="E63" s="46"/>
      <c r="F63" s="78">
        <f t="shared" si="1"/>
        <v>0</v>
      </c>
    </row>
    <row r="64" spans="1:6" ht="36">
      <c r="A64" s="95"/>
      <c r="B64" s="127" t="s">
        <v>248</v>
      </c>
      <c r="C64" s="97"/>
      <c r="D64" s="46"/>
      <c r="E64" s="46"/>
      <c r="F64" s="78">
        <f t="shared" si="1"/>
        <v>0</v>
      </c>
    </row>
    <row r="65" spans="1:6" ht="36">
      <c r="A65" s="95"/>
      <c r="B65" s="127" t="s">
        <v>249</v>
      </c>
      <c r="C65" s="97"/>
      <c r="D65" s="46"/>
      <c r="E65" s="46"/>
      <c r="F65" s="78">
        <f t="shared" si="1"/>
        <v>0</v>
      </c>
    </row>
    <row r="66" spans="1:6" ht="18">
      <c r="A66" s="89"/>
      <c r="B66" s="127" t="s">
        <v>128</v>
      </c>
      <c r="C66" s="97"/>
      <c r="D66" s="46"/>
      <c r="E66" s="46"/>
      <c r="F66" s="78">
        <f t="shared" si="1"/>
        <v>0</v>
      </c>
    </row>
    <row r="67" spans="1:6" ht="18">
      <c r="A67" s="89"/>
      <c r="B67" s="127" t="s">
        <v>148</v>
      </c>
      <c r="C67" s="97"/>
      <c r="D67" s="46"/>
      <c r="E67" s="46"/>
      <c r="F67" s="78">
        <f t="shared" si="1"/>
        <v>0</v>
      </c>
    </row>
    <row r="68" spans="1:6" ht="36">
      <c r="A68" s="89"/>
      <c r="B68" s="127" t="s">
        <v>130</v>
      </c>
      <c r="C68" s="97"/>
      <c r="D68" s="46"/>
      <c r="E68" s="46"/>
      <c r="F68" s="78">
        <f t="shared" si="1"/>
        <v>0</v>
      </c>
    </row>
    <row r="69" spans="1:6" ht="36">
      <c r="A69" s="89"/>
      <c r="B69" s="127" t="s">
        <v>131</v>
      </c>
      <c r="C69" s="97"/>
      <c r="D69" s="46"/>
      <c r="E69" s="46"/>
      <c r="F69" s="78">
        <f t="shared" si="1"/>
        <v>0</v>
      </c>
    </row>
    <row r="70" spans="1:6" ht="18">
      <c r="A70" s="89"/>
      <c r="B70" s="127" t="s">
        <v>35</v>
      </c>
      <c r="C70" s="97"/>
      <c r="D70" s="46"/>
      <c r="E70" s="46"/>
      <c r="F70" s="78">
        <f t="shared" si="1"/>
        <v>0</v>
      </c>
    </row>
    <row r="71" spans="1:6" ht="18">
      <c r="A71" s="1"/>
      <c r="B71" s="133"/>
      <c r="C71" s="2"/>
      <c r="D71" s="46"/>
      <c r="E71" s="46"/>
      <c r="F71" s="78">
        <f t="shared" si="1"/>
        <v>0</v>
      </c>
    </row>
    <row r="72" spans="1:6" ht="18">
      <c r="A72" s="87"/>
      <c r="B72" s="280" t="s">
        <v>132</v>
      </c>
      <c r="C72" s="78">
        <f>C50+C62</f>
        <v>57602</v>
      </c>
      <c r="D72" s="78">
        <f>D50+D62</f>
        <v>0</v>
      </c>
      <c r="E72" s="78">
        <f>E50+E62</f>
        <v>-253</v>
      </c>
      <c r="F72" s="78">
        <f t="shared" si="1"/>
        <v>57349</v>
      </c>
    </row>
    <row r="73" spans="1:6" ht="18">
      <c r="A73" s="87"/>
      <c r="B73" s="280"/>
      <c r="C73" s="281"/>
      <c r="D73" s="46"/>
      <c r="E73" s="46"/>
      <c r="F73" s="78">
        <f t="shared" si="1"/>
        <v>0</v>
      </c>
    </row>
    <row r="74" spans="1:6" ht="18">
      <c r="A74" s="87" t="s">
        <v>76</v>
      </c>
      <c r="B74" s="274" t="s">
        <v>30</v>
      </c>
      <c r="C74" s="78">
        <f>C75+C76</f>
        <v>0</v>
      </c>
      <c r="D74" s="78">
        <f>D75+D76</f>
        <v>0</v>
      </c>
      <c r="E74" s="78">
        <f>E75+E76</f>
        <v>0</v>
      </c>
      <c r="F74" s="78">
        <f t="shared" si="1"/>
        <v>0</v>
      </c>
    </row>
    <row r="75" spans="1:6" ht="18">
      <c r="A75" s="95"/>
      <c r="B75" s="275" t="s">
        <v>273</v>
      </c>
      <c r="C75" s="78"/>
      <c r="D75" s="46"/>
      <c r="E75" s="46"/>
      <c r="F75" s="78">
        <f t="shared" si="1"/>
        <v>0</v>
      </c>
    </row>
    <row r="76" spans="1:6" ht="36">
      <c r="A76" s="89"/>
      <c r="B76" s="275" t="s">
        <v>111</v>
      </c>
      <c r="C76" s="102"/>
      <c r="D76" s="46"/>
      <c r="E76" s="46"/>
      <c r="F76" s="78">
        <f t="shared" si="1"/>
        <v>0</v>
      </c>
    </row>
    <row r="77" spans="1:6" ht="18">
      <c r="A77" s="103"/>
      <c r="B77" s="131" t="s">
        <v>134</v>
      </c>
      <c r="C77" s="78">
        <f>C50+C62+C74</f>
        <v>57602</v>
      </c>
      <c r="D77" s="78">
        <f>D50+D62+D74</f>
        <v>0</v>
      </c>
      <c r="E77" s="78">
        <f>E50+E62+E74</f>
        <v>-253</v>
      </c>
      <c r="F77" s="78">
        <f t="shared" si="1"/>
        <v>57349</v>
      </c>
    </row>
    <row r="78" spans="1:6" ht="18">
      <c r="A78" s="105"/>
      <c r="B78" s="282"/>
      <c r="C78" s="26"/>
      <c r="D78" s="46"/>
      <c r="E78" s="46"/>
      <c r="F78" s="78">
        <f t="shared" si="1"/>
        <v>0</v>
      </c>
    </row>
    <row r="79" spans="1:6" ht="18">
      <c r="A79" s="107"/>
      <c r="B79" s="108" t="s">
        <v>136</v>
      </c>
      <c r="C79" s="283">
        <v>7</v>
      </c>
      <c r="D79" s="283"/>
      <c r="E79" s="283"/>
      <c r="F79" s="78">
        <f t="shared" si="1"/>
        <v>7</v>
      </c>
    </row>
    <row r="80" spans="1:6" ht="18">
      <c r="A80" s="107"/>
      <c r="B80" s="108" t="s">
        <v>137</v>
      </c>
      <c r="C80" s="283">
        <v>0</v>
      </c>
      <c r="D80" s="283"/>
      <c r="E80" s="283"/>
      <c r="F80" s="78">
        <f t="shared" si="1"/>
        <v>0</v>
      </c>
    </row>
    <row r="85" spans="1:3" ht="18">
      <c r="A85" s="285"/>
      <c r="B85" s="286" t="s">
        <v>251</v>
      </c>
      <c r="C85" s="285" t="s">
        <v>53</v>
      </c>
    </row>
    <row r="86" spans="1:3" ht="18">
      <c r="A86" s="285" t="s">
        <v>252</v>
      </c>
      <c r="B86" s="286"/>
      <c r="C86" s="285"/>
    </row>
    <row r="87" spans="1:3" ht="18">
      <c r="A87" s="285">
        <v>7</v>
      </c>
      <c r="B87" s="285" t="s">
        <v>287</v>
      </c>
      <c r="C87" s="285">
        <f>A87*6*12</f>
        <v>504</v>
      </c>
    </row>
    <row r="88" spans="1:3" ht="18">
      <c r="A88" s="285"/>
      <c r="B88" s="285" t="s">
        <v>288</v>
      </c>
      <c r="C88" s="287">
        <f>C87*0.325</f>
        <v>163.8</v>
      </c>
    </row>
    <row r="89" spans="1:3" ht="18">
      <c r="A89" s="285"/>
      <c r="B89" s="285"/>
      <c r="C89" s="285"/>
    </row>
    <row r="90" spans="1:3" ht="18">
      <c r="A90" s="285"/>
      <c r="B90" s="290" t="s">
        <v>233</v>
      </c>
      <c r="C90" s="292">
        <f>SUM(C87:C89)</f>
        <v>667.8</v>
      </c>
    </row>
  </sheetData>
  <sheetProtection selectLockedCells="1" selectUnlockedCells="1"/>
  <mergeCells count="2">
    <mergeCell ref="C6:F6"/>
    <mergeCell ref="C48:F48"/>
  </mergeCells>
  <printOptions/>
  <pageMargins left="0.75" right="0.75" top="1" bottom="1" header="0.5118055555555555" footer="0.5118055555555555"/>
  <pageSetup horizontalDpi="300" verticalDpi="300" orientation="portrait" paperSize="9" scale="50" r:id="rId1"/>
  <rowBreaks count="1" manualBreakCount="1">
    <brk id="47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88"/>
  <sheetViews>
    <sheetView view="pageBreakPreview" zoomScale="50" zoomScaleNormal="52" zoomScaleSheetLayoutView="50" zoomScalePageLayoutView="0" workbookViewId="0" topLeftCell="A31">
      <selection activeCell="F11" sqref="F11"/>
    </sheetView>
  </sheetViews>
  <sheetFormatPr defaultColWidth="9.140625" defaultRowHeight="12.75"/>
  <cols>
    <col min="1" max="1" width="11.28125" style="248" customWidth="1"/>
    <col min="2" max="2" width="61.7109375" style="248" customWidth="1"/>
    <col min="3" max="3" width="21.421875" style="248" customWidth="1"/>
    <col min="4" max="4" width="24.57421875" style="248" customWidth="1"/>
    <col min="5" max="5" width="24.8515625" style="248" customWidth="1"/>
    <col min="6" max="6" width="19.57421875" style="248" customWidth="1"/>
    <col min="7" max="16384" width="9.140625" style="248" customWidth="1"/>
  </cols>
  <sheetData>
    <row r="1" spans="1:3" s="249" customFormat="1" ht="21" customHeight="1">
      <c r="A1" s="250"/>
      <c r="B1" s="293"/>
      <c r="C1" s="251" t="s">
        <v>345</v>
      </c>
    </row>
    <row r="2" spans="1:3" s="252" customFormat="1" ht="25.5" customHeight="1">
      <c r="A2" s="253"/>
      <c r="B2" s="254" t="s">
        <v>276</v>
      </c>
      <c r="C2" s="294" t="s">
        <v>289</v>
      </c>
    </row>
    <row r="3" spans="1:3" s="252" customFormat="1" ht="17.25">
      <c r="A3" s="256"/>
      <c r="B3" s="254" t="s">
        <v>48</v>
      </c>
      <c r="C3" s="295"/>
    </row>
    <row r="4" spans="1:8" s="252" customFormat="1" ht="15.75" customHeight="1">
      <c r="A4" s="258"/>
      <c r="B4" s="258"/>
      <c r="C4" s="259" t="s">
        <v>162</v>
      </c>
      <c r="D4" s="262"/>
      <c r="E4" s="262"/>
      <c r="F4" s="262"/>
      <c r="G4" s="261"/>
      <c r="H4" s="261"/>
    </row>
    <row r="5" spans="1:8" ht="34.5">
      <c r="A5" s="253"/>
      <c r="B5" s="260" t="s">
        <v>239</v>
      </c>
      <c r="C5" s="260" t="s">
        <v>240</v>
      </c>
      <c r="D5" s="262"/>
      <c r="E5" s="262"/>
      <c r="F5" s="262"/>
      <c r="G5" s="262"/>
      <c r="H5" s="262"/>
    </row>
    <row r="6" spans="1:8" s="261" customFormat="1" ht="19.5" customHeight="1">
      <c r="A6" s="253"/>
      <c r="B6" s="253"/>
      <c r="C6" s="332" t="s">
        <v>56</v>
      </c>
      <c r="D6" s="332"/>
      <c r="E6" s="332"/>
      <c r="F6" s="332"/>
      <c r="G6" s="262"/>
      <c r="H6" s="262"/>
    </row>
    <row r="7" spans="1:8" s="261" customFormat="1" ht="54">
      <c r="A7" s="263"/>
      <c r="B7" s="263" t="s">
        <v>241</v>
      </c>
      <c r="C7" s="69" t="s">
        <v>58</v>
      </c>
      <c r="D7" s="70" t="s">
        <v>59</v>
      </c>
      <c r="E7" s="70" t="s">
        <v>60</v>
      </c>
      <c r="F7" s="70" t="s">
        <v>61</v>
      </c>
      <c r="G7" s="262"/>
      <c r="H7" s="262"/>
    </row>
    <row r="8" spans="1:6" s="262" customFormat="1" ht="18">
      <c r="A8" s="253" t="s">
        <v>62</v>
      </c>
      <c r="B8" s="27" t="s">
        <v>63</v>
      </c>
      <c r="C8" s="78">
        <f>C9+C10+C11+C12+C13+C14</f>
        <v>0</v>
      </c>
      <c r="D8" s="78">
        <f>D9+D10+D11+D12+D13+D14</f>
        <v>0</v>
      </c>
      <c r="E8" s="78">
        <f>E9+E10+E11+E12+E13+E14</f>
        <v>0</v>
      </c>
      <c r="F8" s="78">
        <f aca="true" t="shared" si="0" ref="F8:F46">C8+D8+E8</f>
        <v>0</v>
      </c>
    </row>
    <row r="9" spans="1:6" s="262" customFormat="1" ht="18">
      <c r="A9" s="74"/>
      <c r="B9" s="26" t="s">
        <v>64</v>
      </c>
      <c r="C9" s="78"/>
      <c r="D9" s="46"/>
      <c r="E9" s="46"/>
      <c r="F9" s="78">
        <f t="shared" si="0"/>
        <v>0</v>
      </c>
    </row>
    <row r="10" spans="1:7" s="262" customFormat="1" ht="36">
      <c r="A10" s="82"/>
      <c r="B10" s="26" t="s">
        <v>65</v>
      </c>
      <c r="C10" s="97"/>
      <c r="D10" s="46"/>
      <c r="E10" s="46"/>
      <c r="F10" s="78">
        <f t="shared" si="0"/>
        <v>0</v>
      </c>
      <c r="G10" s="248"/>
    </row>
    <row r="11" spans="1:6" s="262" customFormat="1" ht="36">
      <c r="A11" s="82"/>
      <c r="B11" s="26" t="s">
        <v>66</v>
      </c>
      <c r="C11" s="97"/>
      <c r="D11" s="264"/>
      <c r="E11" s="264"/>
      <c r="F11" s="78">
        <f t="shared" si="0"/>
        <v>0</v>
      </c>
    </row>
    <row r="12" spans="1:7" s="262" customFormat="1" ht="36">
      <c r="A12" s="82"/>
      <c r="B12" s="26" t="s">
        <v>67</v>
      </c>
      <c r="C12" s="97"/>
      <c r="D12" s="46"/>
      <c r="E12" s="46"/>
      <c r="F12" s="78">
        <f t="shared" si="0"/>
        <v>0</v>
      </c>
      <c r="G12" s="248"/>
    </row>
    <row r="13" spans="1:7" s="262" customFormat="1" ht="18">
      <c r="A13" s="82"/>
      <c r="B13" s="26" t="s">
        <v>138</v>
      </c>
      <c r="C13" s="97"/>
      <c r="D13" s="46"/>
      <c r="E13" s="46"/>
      <c r="F13" s="78">
        <f t="shared" si="0"/>
        <v>0</v>
      </c>
      <c r="G13" s="248"/>
    </row>
    <row r="14" spans="1:7" s="262" customFormat="1" ht="18">
      <c r="A14" s="82"/>
      <c r="B14" s="26" t="s">
        <v>69</v>
      </c>
      <c r="C14" s="97"/>
      <c r="D14" s="46"/>
      <c r="E14" s="46"/>
      <c r="F14" s="78">
        <f t="shared" si="0"/>
        <v>0</v>
      </c>
      <c r="G14" s="248"/>
    </row>
    <row r="15" spans="1:6" ht="34.5">
      <c r="A15" s="82" t="s">
        <v>70</v>
      </c>
      <c r="B15" s="27" t="s">
        <v>71</v>
      </c>
      <c r="C15" s="97">
        <f>C16+C17+C18+C19</f>
        <v>0</v>
      </c>
      <c r="D15" s="97">
        <f>D16+D17+D18+D19</f>
        <v>0</v>
      </c>
      <c r="E15" s="97">
        <f>E16+E17+E18+E19</f>
        <v>0</v>
      </c>
      <c r="F15" s="78">
        <f t="shared" si="0"/>
        <v>0</v>
      </c>
    </row>
    <row r="16" spans="1:7" ht="36">
      <c r="A16" s="74"/>
      <c r="B16" s="26" t="s">
        <v>72</v>
      </c>
      <c r="C16" s="78"/>
      <c r="D16" s="264"/>
      <c r="E16" s="264"/>
      <c r="F16" s="78">
        <f t="shared" si="0"/>
        <v>0</v>
      </c>
      <c r="G16" s="262"/>
    </row>
    <row r="17" spans="1:6" s="262" customFormat="1" ht="36">
      <c r="A17" s="82"/>
      <c r="B17" s="26" t="s">
        <v>157</v>
      </c>
      <c r="C17" s="97"/>
      <c r="D17" s="264"/>
      <c r="E17" s="264"/>
      <c r="F17" s="78">
        <f t="shared" si="0"/>
        <v>0</v>
      </c>
    </row>
    <row r="18" spans="1:7" ht="36">
      <c r="A18" s="82"/>
      <c r="B18" s="26" t="s">
        <v>74</v>
      </c>
      <c r="C18" s="97"/>
      <c r="D18" s="264"/>
      <c r="E18" s="264"/>
      <c r="F18" s="78">
        <f t="shared" si="0"/>
        <v>0</v>
      </c>
      <c r="G18" s="262"/>
    </row>
    <row r="19" spans="1:7" ht="36">
      <c r="A19" s="82"/>
      <c r="B19" s="26" t="s">
        <v>75</v>
      </c>
      <c r="C19" s="97"/>
      <c r="D19" s="264"/>
      <c r="E19" s="264"/>
      <c r="F19" s="78">
        <f t="shared" si="0"/>
        <v>0</v>
      </c>
      <c r="G19" s="262"/>
    </row>
    <row r="20" spans="1:7" ht="34.5">
      <c r="A20" s="82" t="s">
        <v>76</v>
      </c>
      <c r="B20" s="117" t="s">
        <v>77</v>
      </c>
      <c r="C20" s="97">
        <f>C21</f>
        <v>0</v>
      </c>
      <c r="D20" s="97">
        <f>D21</f>
        <v>0</v>
      </c>
      <c r="E20" s="97">
        <f>E21</f>
        <v>0</v>
      </c>
      <c r="F20" s="78">
        <f t="shared" si="0"/>
        <v>0</v>
      </c>
      <c r="G20" s="262"/>
    </row>
    <row r="21" spans="1:6" ht="36">
      <c r="A21" s="82"/>
      <c r="B21" s="265" t="s">
        <v>268</v>
      </c>
      <c r="C21" s="97"/>
      <c r="D21" s="46"/>
      <c r="E21" s="46"/>
      <c r="F21" s="78">
        <f t="shared" si="0"/>
        <v>0</v>
      </c>
    </row>
    <row r="22" spans="1:6" ht="18">
      <c r="A22" s="79" t="s">
        <v>79</v>
      </c>
      <c r="B22" s="117" t="s">
        <v>80</v>
      </c>
      <c r="C22" s="97">
        <f>C23+C24+C25+C26</f>
        <v>0</v>
      </c>
      <c r="D22" s="97">
        <f>D23+D24+D25+D26</f>
        <v>0</v>
      </c>
      <c r="E22" s="97">
        <f>E23+E24+E25+E26</f>
        <v>0</v>
      </c>
      <c r="F22" s="78">
        <f t="shared" si="0"/>
        <v>0</v>
      </c>
    </row>
    <row r="23" spans="1:6" s="262" customFormat="1" ht="36">
      <c r="A23" s="82"/>
      <c r="B23" s="22" t="s">
        <v>81</v>
      </c>
      <c r="C23" s="97"/>
      <c r="D23" s="264"/>
      <c r="E23" s="264"/>
      <c r="F23" s="78">
        <f t="shared" si="0"/>
        <v>0</v>
      </c>
    </row>
    <row r="24" spans="1:7" s="262" customFormat="1" ht="15.75" customHeight="1">
      <c r="A24" s="84"/>
      <c r="B24" s="22" t="s">
        <v>82</v>
      </c>
      <c r="C24" s="97"/>
      <c r="D24" s="46"/>
      <c r="E24" s="46"/>
      <c r="F24" s="78">
        <f t="shared" si="0"/>
        <v>0</v>
      </c>
      <c r="G24" s="248"/>
    </row>
    <row r="25" spans="1:7" s="262" customFormat="1" ht="19.5" customHeight="1">
      <c r="A25" s="82"/>
      <c r="B25" s="22" t="s">
        <v>83</v>
      </c>
      <c r="C25" s="102"/>
      <c r="D25" s="46"/>
      <c r="E25" s="46"/>
      <c r="F25" s="78">
        <f t="shared" si="0"/>
        <v>0</v>
      </c>
      <c r="G25" s="248"/>
    </row>
    <row r="26" spans="1:7" s="262" customFormat="1" ht="51.75" customHeight="1">
      <c r="A26" s="74"/>
      <c r="B26" s="22" t="s">
        <v>84</v>
      </c>
      <c r="C26" s="78"/>
      <c r="D26" s="46"/>
      <c r="E26" s="46"/>
      <c r="F26" s="78">
        <f t="shared" si="0"/>
        <v>0</v>
      </c>
      <c r="G26" s="248"/>
    </row>
    <row r="27" spans="1:6" ht="28.5" customHeight="1">
      <c r="A27" s="79" t="s">
        <v>85</v>
      </c>
      <c r="B27" s="267" t="s">
        <v>86</v>
      </c>
      <c r="C27" s="102">
        <f>C28+C29+C30+C31+C32</f>
        <v>343</v>
      </c>
      <c r="D27" s="102">
        <f>D28+D29+D30+D31+D32</f>
        <v>0</v>
      </c>
      <c r="E27" s="102">
        <f>E28+E29+E30+E31+E32</f>
        <v>0</v>
      </c>
      <c r="F27" s="78">
        <f t="shared" si="0"/>
        <v>343</v>
      </c>
    </row>
    <row r="28" spans="1:7" ht="54">
      <c r="A28" s="82"/>
      <c r="B28" s="26" t="s">
        <v>87</v>
      </c>
      <c r="C28" s="97">
        <v>343</v>
      </c>
      <c r="D28" s="264"/>
      <c r="E28" s="264"/>
      <c r="F28" s="78">
        <f t="shared" si="0"/>
        <v>343</v>
      </c>
      <c r="G28" s="262"/>
    </row>
    <row r="29" spans="1:7" ht="18">
      <c r="A29" s="82"/>
      <c r="B29" s="26" t="s">
        <v>88</v>
      </c>
      <c r="C29" s="97"/>
      <c r="D29" s="264"/>
      <c r="E29" s="264"/>
      <c r="F29" s="78">
        <f t="shared" si="0"/>
        <v>0</v>
      </c>
      <c r="G29" s="262"/>
    </row>
    <row r="30" spans="1:7" ht="18">
      <c r="A30" s="82"/>
      <c r="B30" s="26" t="s">
        <v>89</v>
      </c>
      <c r="C30" s="97"/>
      <c r="D30" s="264"/>
      <c r="E30" s="264"/>
      <c r="F30" s="78">
        <f t="shared" si="0"/>
        <v>0</v>
      </c>
      <c r="G30" s="262"/>
    </row>
    <row r="31" spans="1:7" s="261" customFormat="1" ht="18">
      <c r="A31" s="82"/>
      <c r="B31" s="26" t="s">
        <v>90</v>
      </c>
      <c r="C31" s="97"/>
      <c r="D31" s="264"/>
      <c r="E31" s="264"/>
      <c r="F31" s="78">
        <f t="shared" si="0"/>
        <v>0</v>
      </c>
      <c r="G31" s="262"/>
    </row>
    <row r="32" spans="1:6" s="262" customFormat="1" ht="18">
      <c r="A32" s="82"/>
      <c r="B32" s="26" t="s">
        <v>91</v>
      </c>
      <c r="C32" s="97"/>
      <c r="D32" s="264"/>
      <c r="E32" s="264"/>
      <c r="F32" s="78">
        <f t="shared" si="0"/>
        <v>0</v>
      </c>
    </row>
    <row r="33" spans="1:6" ht="18">
      <c r="A33" s="79" t="s">
        <v>92</v>
      </c>
      <c r="B33" s="117" t="s">
        <v>93</v>
      </c>
      <c r="C33" s="97">
        <f>C34+C35</f>
        <v>0</v>
      </c>
      <c r="D33" s="97">
        <f>D34+D35</f>
        <v>0</v>
      </c>
      <c r="E33" s="97">
        <f>E34+E35</f>
        <v>0</v>
      </c>
      <c r="F33" s="78">
        <f t="shared" si="0"/>
        <v>0</v>
      </c>
    </row>
    <row r="34" spans="1:6" ht="18">
      <c r="A34" s="84"/>
      <c r="B34" s="26" t="s">
        <v>94</v>
      </c>
      <c r="C34" s="97"/>
      <c r="D34" s="46"/>
      <c r="E34" s="46"/>
      <c r="F34" s="78">
        <f t="shared" si="0"/>
        <v>0</v>
      </c>
    </row>
    <row r="35" spans="1:7" ht="18">
      <c r="A35" s="87"/>
      <c r="B35" s="26" t="s">
        <v>159</v>
      </c>
      <c r="C35" s="78"/>
      <c r="D35" s="264"/>
      <c r="E35" s="264"/>
      <c r="F35" s="78">
        <f t="shared" si="0"/>
        <v>0</v>
      </c>
      <c r="G35" s="262"/>
    </row>
    <row r="36" spans="1:6" ht="18">
      <c r="A36" s="268" t="s">
        <v>95</v>
      </c>
      <c r="B36" s="117" t="s">
        <v>96</v>
      </c>
      <c r="C36" s="77">
        <f>C37</f>
        <v>0</v>
      </c>
      <c r="D36" s="77">
        <f>D37</f>
        <v>0</v>
      </c>
      <c r="E36" s="77">
        <f>E37</f>
        <v>0</v>
      </c>
      <c r="F36" s="78">
        <f t="shared" si="0"/>
        <v>0</v>
      </c>
    </row>
    <row r="37" spans="1:6" ht="18">
      <c r="A37" s="89"/>
      <c r="B37" s="26" t="s">
        <v>243</v>
      </c>
      <c r="C37" s="97"/>
      <c r="D37" s="46"/>
      <c r="E37" s="46"/>
      <c r="F37" s="78">
        <f t="shared" si="0"/>
        <v>0</v>
      </c>
    </row>
    <row r="38" spans="1:6" ht="18">
      <c r="A38" s="268" t="s">
        <v>98</v>
      </c>
      <c r="B38" s="117" t="s">
        <v>99</v>
      </c>
      <c r="C38" s="97"/>
      <c r="D38" s="97">
        <f>D39+D40</f>
        <v>0</v>
      </c>
      <c r="E38" s="97"/>
      <c r="F38" s="78">
        <f t="shared" si="0"/>
        <v>0</v>
      </c>
    </row>
    <row r="39" spans="1:7" s="262" customFormat="1" ht="54">
      <c r="A39" s="89"/>
      <c r="B39" s="22" t="s">
        <v>269</v>
      </c>
      <c r="C39" s="97"/>
      <c r="D39" s="46"/>
      <c r="E39" s="46"/>
      <c r="F39" s="78">
        <f t="shared" si="0"/>
        <v>0</v>
      </c>
      <c r="G39" s="248"/>
    </row>
    <row r="40" spans="1:7" ht="32.25" customHeight="1">
      <c r="A40" s="89"/>
      <c r="B40" s="22" t="s">
        <v>101</v>
      </c>
      <c r="C40" s="97"/>
      <c r="D40" s="264"/>
      <c r="E40" s="97"/>
      <c r="F40" s="78">
        <f t="shared" si="0"/>
        <v>0</v>
      </c>
      <c r="G40" s="262"/>
    </row>
    <row r="41" spans="1:7" ht="45.75" customHeight="1">
      <c r="A41" s="89"/>
      <c r="B41" s="117" t="s">
        <v>102</v>
      </c>
      <c r="C41" s="97">
        <f>C8+C15+C20+C22+C27+C33+C36+C38</f>
        <v>343</v>
      </c>
      <c r="D41" s="97">
        <f>D8+D15+D20+D22+D27+D33+D36+D38</f>
        <v>0</v>
      </c>
      <c r="E41" s="97">
        <f>E8+E15+E20+E22+E27+E33+E36+E38</f>
        <v>0</v>
      </c>
      <c r="F41" s="78">
        <f t="shared" si="0"/>
        <v>343</v>
      </c>
      <c r="G41" s="262"/>
    </row>
    <row r="42" spans="1:7" ht="18">
      <c r="A42" s="268" t="s">
        <v>103</v>
      </c>
      <c r="B42" s="117" t="s">
        <v>271</v>
      </c>
      <c r="C42" s="78">
        <f>C77-C41-C43</f>
        <v>16834</v>
      </c>
      <c r="D42" s="78">
        <f>D77-D41-D43</f>
        <v>-567</v>
      </c>
      <c r="E42" s="78">
        <f>E77-E41-E43</f>
        <v>511</v>
      </c>
      <c r="F42" s="78">
        <f t="shared" si="0"/>
        <v>16778</v>
      </c>
      <c r="G42" s="262"/>
    </row>
    <row r="43" spans="1:7" ht="34.5">
      <c r="A43" s="268" t="s">
        <v>105</v>
      </c>
      <c r="B43" s="117" t="s">
        <v>106</v>
      </c>
      <c r="C43" s="97"/>
      <c r="D43" s="264">
        <v>567</v>
      </c>
      <c r="E43" s="264"/>
      <c r="F43" s="78">
        <f t="shared" si="0"/>
        <v>567</v>
      </c>
      <c r="G43" s="262"/>
    </row>
    <row r="44" spans="1:7" ht="34.5">
      <c r="A44" s="268" t="s">
        <v>107</v>
      </c>
      <c r="B44" s="117" t="s">
        <v>108</v>
      </c>
      <c r="C44" s="97"/>
      <c r="D44" s="264"/>
      <c r="E44" s="264"/>
      <c r="F44" s="78">
        <f t="shared" si="0"/>
        <v>0</v>
      </c>
      <c r="G44" s="262"/>
    </row>
    <row r="45" spans="1:6" ht="18">
      <c r="A45" s="89"/>
      <c r="B45" s="117" t="s">
        <v>109</v>
      </c>
      <c r="C45" s="102">
        <f>C42+C43+C44</f>
        <v>16834</v>
      </c>
      <c r="D45" s="102">
        <f>D42+D43+D44</f>
        <v>0</v>
      </c>
      <c r="E45" s="102">
        <f>E42+E43+E44</f>
        <v>511</v>
      </c>
      <c r="F45" s="78">
        <f t="shared" si="0"/>
        <v>17345</v>
      </c>
    </row>
    <row r="46" spans="1:6" ht="18">
      <c r="A46" s="89"/>
      <c r="B46" s="27" t="s">
        <v>112</v>
      </c>
      <c r="C46" s="102">
        <f>C41+C45</f>
        <v>17177</v>
      </c>
      <c r="D46" s="102">
        <f>D41+D45</f>
        <v>0</v>
      </c>
      <c r="E46" s="102">
        <f>E41+E45</f>
        <v>511</v>
      </c>
      <c r="F46" s="78">
        <f t="shared" si="0"/>
        <v>17688</v>
      </c>
    </row>
    <row r="47" spans="1:7" ht="14.25" customHeight="1">
      <c r="A47" s="270"/>
      <c r="B47" s="271"/>
      <c r="C47" s="272"/>
      <c r="D47" s="262"/>
      <c r="E47" s="262"/>
      <c r="F47" s="262"/>
      <c r="G47" s="262"/>
    </row>
    <row r="48" spans="1:6" ht="20.25" customHeight="1">
      <c r="A48" s="105"/>
      <c r="B48" s="105"/>
      <c r="C48" s="332" t="s">
        <v>56</v>
      </c>
      <c r="D48" s="332"/>
      <c r="E48" s="332"/>
      <c r="F48" s="332"/>
    </row>
    <row r="49" spans="1:6" ht="54">
      <c r="A49" s="273"/>
      <c r="B49" s="273" t="s">
        <v>247</v>
      </c>
      <c r="C49" s="69" t="s">
        <v>58</v>
      </c>
      <c r="D49" s="70" t="s">
        <v>59</v>
      </c>
      <c r="E49" s="70" t="s">
        <v>60</v>
      </c>
      <c r="F49" s="70" t="s">
        <v>61</v>
      </c>
    </row>
    <row r="50" spans="1:6" ht="18">
      <c r="A50" s="87" t="s">
        <v>62</v>
      </c>
      <c r="B50" s="274" t="s">
        <v>114</v>
      </c>
      <c r="C50" s="78">
        <f>C51+C52+C53+C56+C57</f>
        <v>17177</v>
      </c>
      <c r="D50" s="78">
        <f>D51+D52+D53+D56+D57</f>
        <v>0</v>
      </c>
      <c r="E50" s="78">
        <f>E51+E52+E53+E56+E57</f>
        <v>511</v>
      </c>
      <c r="F50" s="78">
        <f aca="true" t="shared" si="1" ref="F50:F80">C50+D50+E50</f>
        <v>17688</v>
      </c>
    </row>
    <row r="51" spans="1:6" ht="18">
      <c r="A51" s="95"/>
      <c r="B51" s="275" t="s">
        <v>115</v>
      </c>
      <c r="C51" s="97">
        <v>8756</v>
      </c>
      <c r="D51" s="97"/>
      <c r="E51" s="46"/>
      <c r="F51" s="78">
        <f t="shared" si="1"/>
        <v>8756</v>
      </c>
    </row>
    <row r="52" spans="1:6" ht="36">
      <c r="A52" s="89"/>
      <c r="B52" s="127" t="s">
        <v>116</v>
      </c>
      <c r="C52" s="97">
        <v>1572</v>
      </c>
      <c r="D52" s="97"/>
      <c r="E52" s="46">
        <v>-111</v>
      </c>
      <c r="F52" s="78">
        <f t="shared" si="1"/>
        <v>1461</v>
      </c>
    </row>
    <row r="53" spans="1:6" ht="18">
      <c r="A53" s="89"/>
      <c r="B53" s="127" t="s">
        <v>117</v>
      </c>
      <c r="C53" s="97">
        <v>6849</v>
      </c>
      <c r="D53" s="97"/>
      <c r="E53" s="46">
        <v>622</v>
      </c>
      <c r="F53" s="78">
        <f t="shared" si="1"/>
        <v>7471</v>
      </c>
    </row>
    <row r="54" spans="1:6" ht="36">
      <c r="A54" s="89"/>
      <c r="B54" s="127" t="s">
        <v>272</v>
      </c>
      <c r="C54" s="97"/>
      <c r="D54" s="46"/>
      <c r="E54" s="46"/>
      <c r="F54" s="78">
        <f t="shared" si="1"/>
        <v>0</v>
      </c>
    </row>
    <row r="55" spans="1:6" ht="18">
      <c r="A55" s="89"/>
      <c r="B55" s="127" t="s">
        <v>119</v>
      </c>
      <c r="C55" s="97"/>
      <c r="D55" s="46"/>
      <c r="E55" s="46"/>
      <c r="F55" s="78">
        <f t="shared" si="1"/>
        <v>0</v>
      </c>
    </row>
    <row r="56" spans="1:6" ht="18">
      <c r="A56" s="89"/>
      <c r="B56" s="127" t="s">
        <v>120</v>
      </c>
      <c r="C56" s="97"/>
      <c r="D56" s="46"/>
      <c r="E56" s="46"/>
      <c r="F56" s="78">
        <f t="shared" si="1"/>
        <v>0</v>
      </c>
    </row>
    <row r="57" spans="1:6" ht="18">
      <c r="A57" s="89"/>
      <c r="B57" s="127" t="s">
        <v>28</v>
      </c>
      <c r="C57" s="97">
        <f>SUM(C58:C61)</f>
        <v>0</v>
      </c>
      <c r="D57" s="46"/>
      <c r="E57" s="46"/>
      <c r="F57" s="78">
        <f t="shared" si="1"/>
        <v>0</v>
      </c>
    </row>
    <row r="58" spans="1:6" ht="18">
      <c r="A58" s="89"/>
      <c r="B58" s="127" t="s">
        <v>121</v>
      </c>
      <c r="C58" s="97"/>
      <c r="D58" s="46"/>
      <c r="E58" s="46"/>
      <c r="F58" s="78">
        <f t="shared" si="1"/>
        <v>0</v>
      </c>
    </row>
    <row r="59" spans="1:6" ht="36">
      <c r="A59" s="89"/>
      <c r="B59" s="127" t="s">
        <v>122</v>
      </c>
      <c r="C59" s="97"/>
      <c r="D59" s="46"/>
      <c r="E59" s="46"/>
      <c r="F59" s="78">
        <f t="shared" si="1"/>
        <v>0</v>
      </c>
    </row>
    <row r="60" spans="1:6" ht="36">
      <c r="A60" s="89"/>
      <c r="B60" s="127" t="s">
        <v>123</v>
      </c>
      <c r="C60" s="97"/>
      <c r="D60" s="46"/>
      <c r="E60" s="46"/>
      <c r="F60" s="78">
        <f t="shared" si="1"/>
        <v>0</v>
      </c>
    </row>
    <row r="61" spans="1:6" ht="18">
      <c r="A61" s="89"/>
      <c r="B61" s="276"/>
      <c r="C61" s="97"/>
      <c r="D61" s="46"/>
      <c r="E61" s="46"/>
      <c r="F61" s="78">
        <f t="shared" si="1"/>
        <v>0</v>
      </c>
    </row>
    <row r="62" spans="1:6" ht="18">
      <c r="A62" s="87" t="s">
        <v>70</v>
      </c>
      <c r="B62" s="274" t="s">
        <v>124</v>
      </c>
      <c r="C62" s="78">
        <f>C63+C66+C67+C70</f>
        <v>0</v>
      </c>
      <c r="D62" s="78">
        <f>D63+D66+D67+D70</f>
        <v>0</v>
      </c>
      <c r="E62" s="78">
        <f>E63+E66+E67+E70</f>
        <v>0</v>
      </c>
      <c r="F62" s="78">
        <f t="shared" si="1"/>
        <v>0</v>
      </c>
    </row>
    <row r="63" spans="1:6" ht="18">
      <c r="A63" s="95"/>
      <c r="B63" s="96" t="s">
        <v>125</v>
      </c>
      <c r="C63" s="97"/>
      <c r="D63" s="46"/>
      <c r="E63" s="46"/>
      <c r="F63" s="78">
        <f t="shared" si="1"/>
        <v>0</v>
      </c>
    </row>
    <row r="64" spans="1:6" ht="36">
      <c r="A64" s="95"/>
      <c r="B64" s="127" t="s">
        <v>248</v>
      </c>
      <c r="C64" s="97"/>
      <c r="D64" s="46"/>
      <c r="E64" s="46"/>
      <c r="F64" s="78">
        <f t="shared" si="1"/>
        <v>0</v>
      </c>
    </row>
    <row r="65" spans="1:6" ht="36">
      <c r="A65" s="95"/>
      <c r="B65" s="127" t="s">
        <v>249</v>
      </c>
      <c r="C65" s="97"/>
      <c r="D65" s="46"/>
      <c r="E65" s="46"/>
      <c r="F65" s="78">
        <f t="shared" si="1"/>
        <v>0</v>
      </c>
    </row>
    <row r="66" spans="1:6" ht="18">
      <c r="A66" s="89"/>
      <c r="B66" s="127" t="s">
        <v>128</v>
      </c>
      <c r="C66" s="97"/>
      <c r="D66" s="46"/>
      <c r="E66" s="46"/>
      <c r="F66" s="78">
        <f t="shared" si="1"/>
        <v>0</v>
      </c>
    </row>
    <row r="67" spans="1:6" ht="18">
      <c r="A67" s="89"/>
      <c r="B67" s="127" t="s">
        <v>148</v>
      </c>
      <c r="C67" s="97"/>
      <c r="D67" s="46"/>
      <c r="E67" s="46"/>
      <c r="F67" s="78">
        <f t="shared" si="1"/>
        <v>0</v>
      </c>
    </row>
    <row r="68" spans="1:6" ht="36">
      <c r="A68" s="89"/>
      <c r="B68" s="127" t="s">
        <v>130</v>
      </c>
      <c r="C68" s="97"/>
      <c r="D68" s="46"/>
      <c r="E68" s="46"/>
      <c r="F68" s="78">
        <f t="shared" si="1"/>
        <v>0</v>
      </c>
    </row>
    <row r="69" spans="1:6" ht="36">
      <c r="A69" s="89"/>
      <c r="B69" s="127" t="s">
        <v>131</v>
      </c>
      <c r="C69" s="97"/>
      <c r="D69" s="46"/>
      <c r="E69" s="46"/>
      <c r="F69" s="78">
        <f t="shared" si="1"/>
        <v>0</v>
      </c>
    </row>
    <row r="70" spans="1:6" ht="18">
      <c r="A70" s="89"/>
      <c r="B70" s="127" t="s">
        <v>35</v>
      </c>
      <c r="C70" s="97"/>
      <c r="D70" s="46"/>
      <c r="E70" s="46"/>
      <c r="F70" s="78">
        <f t="shared" si="1"/>
        <v>0</v>
      </c>
    </row>
    <row r="71" spans="1:6" ht="18">
      <c r="A71" s="1"/>
      <c r="B71" s="133"/>
      <c r="C71" s="2"/>
      <c r="D71" s="46"/>
      <c r="E71" s="46"/>
      <c r="F71" s="78">
        <f t="shared" si="1"/>
        <v>0</v>
      </c>
    </row>
    <row r="72" spans="1:6" ht="18">
      <c r="A72" s="87"/>
      <c r="B72" s="280" t="s">
        <v>132</v>
      </c>
      <c r="C72" s="78">
        <f>C50+C62</f>
        <v>17177</v>
      </c>
      <c r="D72" s="78">
        <f>D50+D62</f>
        <v>0</v>
      </c>
      <c r="E72" s="78">
        <f>E50+E62</f>
        <v>511</v>
      </c>
      <c r="F72" s="78">
        <f t="shared" si="1"/>
        <v>17688</v>
      </c>
    </row>
    <row r="73" spans="1:6" ht="18">
      <c r="A73" s="87"/>
      <c r="B73" s="280"/>
      <c r="C73" s="281"/>
      <c r="D73" s="46"/>
      <c r="E73" s="46"/>
      <c r="F73" s="78">
        <f t="shared" si="1"/>
        <v>0</v>
      </c>
    </row>
    <row r="74" spans="1:6" ht="18">
      <c r="A74" s="87" t="s">
        <v>76</v>
      </c>
      <c r="B74" s="274" t="s">
        <v>30</v>
      </c>
      <c r="C74" s="78">
        <f>C75+C76</f>
        <v>0</v>
      </c>
      <c r="D74" s="78">
        <f>D75+D76</f>
        <v>0</v>
      </c>
      <c r="E74" s="78">
        <f>E75+E76</f>
        <v>0</v>
      </c>
      <c r="F74" s="78">
        <f t="shared" si="1"/>
        <v>0</v>
      </c>
    </row>
    <row r="75" spans="1:6" ht="18">
      <c r="A75" s="95"/>
      <c r="B75" s="275" t="s">
        <v>273</v>
      </c>
      <c r="C75" s="78"/>
      <c r="D75" s="46"/>
      <c r="E75" s="46"/>
      <c r="F75" s="78">
        <f t="shared" si="1"/>
        <v>0</v>
      </c>
    </row>
    <row r="76" spans="1:6" ht="36">
      <c r="A76" s="89"/>
      <c r="B76" s="275" t="s">
        <v>111</v>
      </c>
      <c r="C76" s="102"/>
      <c r="D76" s="46"/>
      <c r="E76" s="46"/>
      <c r="F76" s="78">
        <f t="shared" si="1"/>
        <v>0</v>
      </c>
    </row>
    <row r="77" spans="1:6" ht="18">
      <c r="A77" s="103"/>
      <c r="B77" s="131" t="s">
        <v>134</v>
      </c>
      <c r="C77" s="78">
        <f>C50+C62+C74</f>
        <v>17177</v>
      </c>
      <c r="D77" s="78">
        <f>D50+D62+D74</f>
        <v>0</v>
      </c>
      <c r="E77" s="78">
        <f>E50+E62+E74</f>
        <v>511</v>
      </c>
      <c r="F77" s="78">
        <f t="shared" si="1"/>
        <v>17688</v>
      </c>
    </row>
    <row r="78" spans="1:6" ht="18">
      <c r="A78" s="105"/>
      <c r="B78" s="282"/>
      <c r="C78" s="26"/>
      <c r="D78" s="46"/>
      <c r="E78" s="46"/>
      <c r="F78" s="78">
        <f t="shared" si="1"/>
        <v>0</v>
      </c>
    </row>
    <row r="79" spans="1:6" ht="18">
      <c r="A79" s="107"/>
      <c r="B79" s="108" t="s">
        <v>136</v>
      </c>
      <c r="C79" s="283">
        <v>3</v>
      </c>
      <c r="D79" s="283"/>
      <c r="E79" s="46"/>
      <c r="F79" s="283">
        <f t="shared" si="1"/>
        <v>3</v>
      </c>
    </row>
    <row r="80" spans="1:6" ht="18">
      <c r="A80" s="107"/>
      <c r="B80" s="108" t="s">
        <v>137</v>
      </c>
      <c r="C80" s="283">
        <v>0</v>
      </c>
      <c r="D80" s="283"/>
      <c r="E80" s="46"/>
      <c r="F80" s="283">
        <f t="shared" si="1"/>
        <v>0</v>
      </c>
    </row>
    <row r="83" spans="1:3" ht="18">
      <c r="A83" s="285"/>
      <c r="B83" s="286" t="s">
        <v>251</v>
      </c>
      <c r="C83" s="285" t="s">
        <v>53</v>
      </c>
    </row>
    <row r="84" spans="1:3" ht="18">
      <c r="A84" s="285" t="s">
        <v>252</v>
      </c>
      <c r="B84" s="286"/>
      <c r="C84" s="285"/>
    </row>
    <row r="85" spans="1:3" ht="18">
      <c r="A85" s="302">
        <f>C79</f>
        <v>3</v>
      </c>
      <c r="B85" s="285" t="s">
        <v>287</v>
      </c>
      <c r="C85" s="285">
        <f>A85*6*12</f>
        <v>216</v>
      </c>
    </row>
    <row r="86" spans="1:3" ht="18">
      <c r="A86" s="285"/>
      <c r="B86" s="285" t="s">
        <v>290</v>
      </c>
      <c r="C86" s="287">
        <f>C85*0.325</f>
        <v>70.2</v>
      </c>
    </row>
    <row r="87" spans="1:3" ht="18">
      <c r="A87" s="285"/>
      <c r="B87" s="285"/>
      <c r="C87" s="285"/>
    </row>
    <row r="88" spans="1:3" ht="18">
      <c r="A88" s="285"/>
      <c r="B88" s="290" t="s">
        <v>233</v>
      </c>
      <c r="C88" s="290">
        <f>SUM(C85:C87)</f>
        <v>286.2</v>
      </c>
    </row>
  </sheetData>
  <sheetProtection selectLockedCells="1" selectUnlockedCells="1"/>
  <mergeCells count="2">
    <mergeCell ref="C6:F6"/>
    <mergeCell ref="C48:F48"/>
  </mergeCells>
  <printOptions/>
  <pageMargins left="0.75" right="0.75" top="1" bottom="1" header="0.5118055555555555" footer="0.5118055555555555"/>
  <pageSetup horizontalDpi="300" verticalDpi="300" orientation="portrait" paperSize="9" scale="49" r:id="rId1"/>
  <rowBreaks count="1" manualBreakCount="1">
    <brk id="47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H95"/>
  <sheetViews>
    <sheetView tabSelected="1" view="pageBreakPreview" zoomScale="50" zoomScaleNormal="52" zoomScaleSheetLayoutView="50" zoomScalePageLayoutView="0" workbookViewId="0" topLeftCell="A100">
      <selection activeCell="C1" sqref="C1"/>
    </sheetView>
  </sheetViews>
  <sheetFormatPr defaultColWidth="9.140625" defaultRowHeight="12.75"/>
  <cols>
    <col min="1" max="1" width="11.421875" style="248" customWidth="1"/>
    <col min="2" max="2" width="61.7109375" style="248" customWidth="1"/>
    <col min="3" max="3" width="21.421875" style="248" customWidth="1"/>
    <col min="4" max="5" width="23.28125" style="248" customWidth="1"/>
    <col min="6" max="6" width="19.57421875" style="248" customWidth="1"/>
    <col min="7" max="16384" width="9.140625" style="248" customWidth="1"/>
  </cols>
  <sheetData>
    <row r="1" spans="1:3" s="249" customFormat="1" ht="21" customHeight="1">
      <c r="A1" s="250"/>
      <c r="B1" s="293"/>
      <c r="C1" s="251" t="s">
        <v>346</v>
      </c>
    </row>
    <row r="2" spans="1:3" s="252" customFormat="1" ht="25.5" customHeight="1">
      <c r="A2" s="253"/>
      <c r="B2" s="254" t="s">
        <v>276</v>
      </c>
      <c r="C2" s="294" t="s">
        <v>291</v>
      </c>
    </row>
    <row r="3" spans="1:3" s="252" customFormat="1" ht="17.25">
      <c r="A3" s="256"/>
      <c r="B3" s="254" t="s">
        <v>47</v>
      </c>
      <c r="C3" s="295"/>
    </row>
    <row r="4" spans="1:8" s="252" customFormat="1" ht="15.75" customHeight="1">
      <c r="A4" s="258"/>
      <c r="B4" s="258"/>
      <c r="C4" s="259" t="s">
        <v>162</v>
      </c>
      <c r="D4" s="262"/>
      <c r="E4" s="262"/>
      <c r="F4" s="262"/>
      <c r="G4" s="261"/>
      <c r="H4" s="261"/>
    </row>
    <row r="5" spans="1:8" ht="34.5">
      <c r="A5" s="253"/>
      <c r="B5" s="260" t="s">
        <v>239</v>
      </c>
      <c r="C5" s="260" t="s">
        <v>240</v>
      </c>
      <c r="D5" s="262"/>
      <c r="E5" s="262"/>
      <c r="F5" s="262"/>
      <c r="G5" s="262"/>
      <c r="H5" s="262"/>
    </row>
    <row r="6" spans="1:8" s="261" customFormat="1" ht="19.5" customHeight="1">
      <c r="A6" s="253"/>
      <c r="B6" s="253"/>
      <c r="C6" s="332" t="s">
        <v>56</v>
      </c>
      <c r="D6" s="332"/>
      <c r="E6" s="332"/>
      <c r="F6" s="332"/>
      <c r="G6" s="262"/>
      <c r="H6" s="262"/>
    </row>
    <row r="7" spans="1:8" s="261" customFormat="1" ht="76.5" customHeight="1">
      <c r="A7" s="263"/>
      <c r="B7" s="263" t="s">
        <v>241</v>
      </c>
      <c r="C7" s="69" t="s">
        <v>58</v>
      </c>
      <c r="D7" s="70" t="s">
        <v>59</v>
      </c>
      <c r="E7" s="70" t="s">
        <v>60</v>
      </c>
      <c r="F7" s="70" t="s">
        <v>61</v>
      </c>
      <c r="G7" s="262"/>
      <c r="H7" s="262"/>
    </row>
    <row r="8" spans="1:6" s="262" customFormat="1" ht="18">
      <c r="A8" s="253" t="s">
        <v>62</v>
      </c>
      <c r="B8" s="27" t="s">
        <v>63</v>
      </c>
      <c r="C8" s="78">
        <f>C9+C10+C11+C12+C13+C14</f>
        <v>0</v>
      </c>
      <c r="D8" s="78">
        <f>D9+D10+D11+D12+D13+D14</f>
        <v>0</v>
      </c>
      <c r="E8" s="78">
        <f>E9+E10+E11+E12+E13+E14</f>
        <v>0</v>
      </c>
      <c r="F8" s="78">
        <f aca="true" t="shared" si="0" ref="F8:F46">C8+D8+E8</f>
        <v>0</v>
      </c>
    </row>
    <row r="9" spans="1:6" s="262" customFormat="1" ht="18">
      <c r="A9" s="74"/>
      <c r="B9" s="26" t="s">
        <v>64</v>
      </c>
      <c r="C9" s="78"/>
      <c r="D9" s="46"/>
      <c r="E9" s="46"/>
      <c r="F9" s="78">
        <f t="shared" si="0"/>
        <v>0</v>
      </c>
    </row>
    <row r="10" spans="1:6" s="262" customFormat="1" ht="36">
      <c r="A10" s="82"/>
      <c r="B10" s="26" t="s">
        <v>65</v>
      </c>
      <c r="C10" s="97"/>
      <c r="D10" s="46"/>
      <c r="E10" s="46"/>
      <c r="F10" s="78">
        <f t="shared" si="0"/>
        <v>0</v>
      </c>
    </row>
    <row r="11" spans="1:6" s="262" customFormat="1" ht="36">
      <c r="A11" s="82"/>
      <c r="B11" s="26" t="s">
        <v>66</v>
      </c>
      <c r="C11" s="97"/>
      <c r="D11" s="264"/>
      <c r="E11" s="264"/>
      <c r="F11" s="78">
        <f t="shared" si="0"/>
        <v>0</v>
      </c>
    </row>
    <row r="12" spans="1:6" s="262" customFormat="1" ht="36">
      <c r="A12" s="82"/>
      <c r="B12" s="26" t="s">
        <v>67</v>
      </c>
      <c r="C12" s="97"/>
      <c r="D12" s="46"/>
      <c r="E12" s="46"/>
      <c r="F12" s="78">
        <f t="shared" si="0"/>
        <v>0</v>
      </c>
    </row>
    <row r="13" spans="1:6" s="262" customFormat="1" ht="18">
      <c r="A13" s="82"/>
      <c r="B13" s="26" t="s">
        <v>138</v>
      </c>
      <c r="C13" s="97"/>
      <c r="D13" s="46"/>
      <c r="E13" s="46"/>
      <c r="F13" s="78">
        <f t="shared" si="0"/>
        <v>0</v>
      </c>
    </row>
    <row r="14" spans="1:6" s="262" customFormat="1" ht="18">
      <c r="A14" s="82"/>
      <c r="B14" s="26" t="s">
        <v>69</v>
      </c>
      <c r="C14" s="97"/>
      <c r="D14" s="46"/>
      <c r="E14" s="46"/>
      <c r="F14" s="78">
        <f t="shared" si="0"/>
        <v>0</v>
      </c>
    </row>
    <row r="15" spans="1:6" ht="34.5">
      <c r="A15" s="82" t="s">
        <v>70</v>
      </c>
      <c r="B15" s="27" t="s">
        <v>71</v>
      </c>
      <c r="C15" s="97">
        <f>C16+C17+C18+C19</f>
        <v>0</v>
      </c>
      <c r="D15" s="97">
        <f>D16+D17+D18+D19</f>
        <v>0</v>
      </c>
      <c r="E15" s="97">
        <f>E16+E17+E18+E19</f>
        <v>0</v>
      </c>
      <c r="F15" s="78">
        <f t="shared" si="0"/>
        <v>0</v>
      </c>
    </row>
    <row r="16" spans="1:6" ht="36">
      <c r="A16" s="74"/>
      <c r="B16" s="26" t="s">
        <v>72</v>
      </c>
      <c r="C16" s="78"/>
      <c r="D16" s="264"/>
      <c r="E16" s="264"/>
      <c r="F16" s="78">
        <f t="shared" si="0"/>
        <v>0</v>
      </c>
    </row>
    <row r="17" spans="1:6" s="262" customFormat="1" ht="36">
      <c r="A17" s="82"/>
      <c r="B17" s="26" t="s">
        <v>73</v>
      </c>
      <c r="C17" s="97"/>
      <c r="D17" s="264"/>
      <c r="E17" s="264"/>
      <c r="F17" s="78">
        <f t="shared" si="0"/>
        <v>0</v>
      </c>
    </row>
    <row r="18" spans="1:6" ht="36">
      <c r="A18" s="82"/>
      <c r="B18" s="26" t="s">
        <v>74</v>
      </c>
      <c r="C18" s="97"/>
      <c r="D18" s="264"/>
      <c r="E18" s="264"/>
      <c r="F18" s="78">
        <f t="shared" si="0"/>
        <v>0</v>
      </c>
    </row>
    <row r="19" spans="1:6" ht="36">
      <c r="A19" s="82"/>
      <c r="B19" s="26" t="s">
        <v>75</v>
      </c>
      <c r="C19" s="97"/>
      <c r="D19" s="264"/>
      <c r="E19" s="264"/>
      <c r="F19" s="78">
        <f t="shared" si="0"/>
        <v>0</v>
      </c>
    </row>
    <row r="20" spans="1:6" ht="34.5">
      <c r="A20" s="82" t="s">
        <v>76</v>
      </c>
      <c r="B20" s="117" t="s">
        <v>77</v>
      </c>
      <c r="C20" s="97">
        <f>C21</f>
        <v>0</v>
      </c>
      <c r="D20" s="97">
        <f>D21</f>
        <v>0</v>
      </c>
      <c r="E20" s="97">
        <f>E21</f>
        <v>0</v>
      </c>
      <c r="F20" s="78">
        <f t="shared" si="0"/>
        <v>0</v>
      </c>
    </row>
    <row r="21" spans="1:6" ht="36">
      <c r="A21" s="82"/>
      <c r="B21" s="265" t="s">
        <v>268</v>
      </c>
      <c r="C21" s="97"/>
      <c r="D21" s="46"/>
      <c r="E21" s="46"/>
      <c r="F21" s="78">
        <f t="shared" si="0"/>
        <v>0</v>
      </c>
    </row>
    <row r="22" spans="1:6" ht="18">
      <c r="A22" s="79" t="s">
        <v>79</v>
      </c>
      <c r="B22" s="117" t="s">
        <v>80</v>
      </c>
      <c r="C22" s="97">
        <f>C23+C24+C25+C26</f>
        <v>0</v>
      </c>
      <c r="D22" s="97">
        <f>D23+D24+D25+D26</f>
        <v>0</v>
      </c>
      <c r="E22" s="97">
        <f>E23+E24+E25+E26</f>
        <v>0</v>
      </c>
      <c r="F22" s="78">
        <f t="shared" si="0"/>
        <v>0</v>
      </c>
    </row>
    <row r="23" spans="1:6" s="262" customFormat="1" ht="36">
      <c r="A23" s="82"/>
      <c r="B23" s="22" t="s">
        <v>81</v>
      </c>
      <c r="C23" s="97"/>
      <c r="D23" s="264"/>
      <c r="E23" s="264"/>
      <c r="F23" s="78">
        <f t="shared" si="0"/>
        <v>0</v>
      </c>
    </row>
    <row r="24" spans="1:6" s="262" customFormat="1" ht="18">
      <c r="A24" s="84"/>
      <c r="B24" s="22" t="s">
        <v>82</v>
      </c>
      <c r="C24" s="97"/>
      <c r="D24" s="46"/>
      <c r="E24" s="46"/>
      <c r="F24" s="78">
        <f t="shared" si="0"/>
        <v>0</v>
      </c>
    </row>
    <row r="25" spans="1:6" s="262" customFormat="1" ht="18">
      <c r="A25" s="82"/>
      <c r="B25" s="22" t="s">
        <v>83</v>
      </c>
      <c r="C25" s="102"/>
      <c r="D25" s="46"/>
      <c r="E25" s="46"/>
      <c r="F25" s="78">
        <f t="shared" si="0"/>
        <v>0</v>
      </c>
    </row>
    <row r="26" spans="1:6" s="262" customFormat="1" ht="72">
      <c r="A26" s="74"/>
      <c r="B26" s="22" t="s">
        <v>84</v>
      </c>
      <c r="C26" s="78"/>
      <c r="D26" s="46"/>
      <c r="E26" s="46"/>
      <c r="F26" s="78">
        <f t="shared" si="0"/>
        <v>0</v>
      </c>
    </row>
    <row r="27" spans="1:6" ht="18">
      <c r="A27" s="79" t="s">
        <v>85</v>
      </c>
      <c r="B27" s="267" t="s">
        <v>86</v>
      </c>
      <c r="C27" s="102">
        <f>C28+C29+C30+C31+C32</f>
        <v>9666</v>
      </c>
      <c r="D27" s="102">
        <f>D28+D29+D30+D31+D32</f>
        <v>0</v>
      </c>
      <c r="E27" s="102">
        <f>E28+E29+E30+E31+E32</f>
        <v>0</v>
      </c>
      <c r="F27" s="78">
        <f t="shared" si="0"/>
        <v>9666</v>
      </c>
    </row>
    <row r="28" spans="1:6" ht="54">
      <c r="A28" s="82"/>
      <c r="B28" s="26" t="s">
        <v>87</v>
      </c>
      <c r="C28" s="97">
        <v>9666</v>
      </c>
      <c r="D28" s="97"/>
      <c r="E28" s="264"/>
      <c r="F28" s="78">
        <f t="shared" si="0"/>
        <v>9666</v>
      </c>
    </row>
    <row r="29" spans="1:6" ht="18">
      <c r="A29" s="82"/>
      <c r="B29" s="26" t="s">
        <v>88</v>
      </c>
      <c r="C29" s="97"/>
      <c r="D29" s="97"/>
      <c r="E29" s="264"/>
      <c r="F29" s="78">
        <f t="shared" si="0"/>
        <v>0</v>
      </c>
    </row>
    <row r="30" spans="1:6" ht="18">
      <c r="A30" s="82"/>
      <c r="B30" s="26" t="s">
        <v>89</v>
      </c>
      <c r="C30" s="97"/>
      <c r="D30" s="264"/>
      <c r="E30" s="264"/>
      <c r="F30" s="78">
        <f t="shared" si="0"/>
        <v>0</v>
      </c>
    </row>
    <row r="31" spans="1:6" s="261" customFormat="1" ht="18">
      <c r="A31" s="82"/>
      <c r="B31" s="26" t="s">
        <v>90</v>
      </c>
      <c r="C31" s="97"/>
      <c r="D31" s="264"/>
      <c r="E31" s="264"/>
      <c r="F31" s="78">
        <f t="shared" si="0"/>
        <v>0</v>
      </c>
    </row>
    <row r="32" spans="1:6" s="262" customFormat="1" ht="18">
      <c r="A32" s="82"/>
      <c r="B32" s="26" t="s">
        <v>91</v>
      </c>
      <c r="C32" s="97"/>
      <c r="D32" s="264"/>
      <c r="E32" s="264"/>
      <c r="F32" s="78">
        <f t="shared" si="0"/>
        <v>0</v>
      </c>
    </row>
    <row r="33" spans="1:6" ht="18">
      <c r="A33" s="79" t="s">
        <v>92</v>
      </c>
      <c r="B33" s="117" t="s">
        <v>93</v>
      </c>
      <c r="C33" s="97">
        <f>C34+C35</f>
        <v>0</v>
      </c>
      <c r="D33" s="97">
        <f>D34+D35</f>
        <v>0</v>
      </c>
      <c r="E33" s="97">
        <f>E34+E35</f>
        <v>0</v>
      </c>
      <c r="F33" s="78">
        <f t="shared" si="0"/>
        <v>0</v>
      </c>
    </row>
    <row r="34" spans="1:6" ht="18">
      <c r="A34" s="84"/>
      <c r="B34" s="26" t="s">
        <v>94</v>
      </c>
      <c r="C34" s="97"/>
      <c r="D34" s="46"/>
      <c r="E34" s="46"/>
      <c r="F34" s="78">
        <f t="shared" si="0"/>
        <v>0</v>
      </c>
    </row>
    <row r="35" spans="1:6" ht="18">
      <c r="A35" s="87"/>
      <c r="B35" s="26" t="s">
        <v>159</v>
      </c>
      <c r="C35" s="78"/>
      <c r="D35" s="264"/>
      <c r="E35" s="264"/>
      <c r="F35" s="78">
        <f t="shared" si="0"/>
        <v>0</v>
      </c>
    </row>
    <row r="36" spans="1:6" ht="18">
      <c r="A36" s="268" t="s">
        <v>95</v>
      </c>
      <c r="B36" s="117" t="s">
        <v>96</v>
      </c>
      <c r="C36" s="77">
        <f>C37</f>
        <v>0</v>
      </c>
      <c r="D36" s="77">
        <f>D37</f>
        <v>0</v>
      </c>
      <c r="E36" s="77">
        <f>E37</f>
        <v>0</v>
      </c>
      <c r="F36" s="78">
        <f t="shared" si="0"/>
        <v>0</v>
      </c>
    </row>
    <row r="37" spans="1:6" ht="18">
      <c r="A37" s="89"/>
      <c r="B37" s="26" t="s">
        <v>243</v>
      </c>
      <c r="C37" s="97"/>
      <c r="D37" s="46"/>
      <c r="E37" s="46"/>
      <c r="F37" s="78">
        <f t="shared" si="0"/>
        <v>0</v>
      </c>
    </row>
    <row r="38" spans="1:6" ht="18">
      <c r="A38" s="268" t="s">
        <v>98</v>
      </c>
      <c r="B38" s="117" t="s">
        <v>99</v>
      </c>
      <c r="C38" s="97">
        <f>C39+C40</f>
        <v>0</v>
      </c>
      <c r="D38" s="97">
        <f>D39+D40</f>
        <v>0</v>
      </c>
      <c r="E38" s="97">
        <f>E39+E40</f>
        <v>0</v>
      </c>
      <c r="F38" s="78">
        <f t="shared" si="0"/>
        <v>0</v>
      </c>
    </row>
    <row r="39" spans="1:6" s="262" customFormat="1" ht="54">
      <c r="A39" s="89"/>
      <c r="B39" s="22" t="s">
        <v>269</v>
      </c>
      <c r="C39" s="97"/>
      <c r="D39" s="46"/>
      <c r="E39" s="46"/>
      <c r="F39" s="78">
        <f t="shared" si="0"/>
        <v>0</v>
      </c>
    </row>
    <row r="40" spans="1:6" ht="18">
      <c r="A40" s="89"/>
      <c r="B40" s="22" t="s">
        <v>270</v>
      </c>
      <c r="C40" s="97"/>
      <c r="D40" s="264"/>
      <c r="E40" s="264"/>
      <c r="F40" s="78">
        <f t="shared" si="0"/>
        <v>0</v>
      </c>
    </row>
    <row r="41" spans="1:6" ht="41.25" customHeight="1">
      <c r="A41" s="89"/>
      <c r="B41" s="117" t="s">
        <v>102</v>
      </c>
      <c r="C41" s="102">
        <f>C8+C15+C20+C22+C27+C33+C36+C38</f>
        <v>9666</v>
      </c>
      <c r="D41" s="102">
        <f>D8+D15+D20+D22+D27+D33+D36+D38</f>
        <v>0</v>
      </c>
      <c r="E41" s="102">
        <f>E8+E15+E20+E22+E27+E33+E36+E38</f>
        <v>0</v>
      </c>
      <c r="F41" s="78">
        <f t="shared" si="0"/>
        <v>9666</v>
      </c>
    </row>
    <row r="42" spans="1:6" ht="18">
      <c r="A42" s="268" t="s">
        <v>103</v>
      </c>
      <c r="B42" s="117" t="s">
        <v>271</v>
      </c>
      <c r="C42" s="78">
        <f>C77-C41-C43</f>
        <v>129760</v>
      </c>
      <c r="D42" s="78">
        <f>D77-D41-D43</f>
        <v>-1816</v>
      </c>
      <c r="E42" s="78">
        <f>E77-E41</f>
        <v>-742</v>
      </c>
      <c r="F42" s="78">
        <f t="shared" si="0"/>
        <v>127202</v>
      </c>
    </row>
    <row r="43" spans="1:6" ht="34.5">
      <c r="A43" s="268" t="s">
        <v>105</v>
      </c>
      <c r="B43" s="117" t="s">
        <v>106</v>
      </c>
      <c r="C43" s="97"/>
      <c r="D43" s="264">
        <v>1816</v>
      </c>
      <c r="E43" s="264"/>
      <c r="F43" s="78">
        <f t="shared" si="0"/>
        <v>1816</v>
      </c>
    </row>
    <row r="44" spans="1:6" ht="34.5">
      <c r="A44" s="268" t="s">
        <v>107</v>
      </c>
      <c r="B44" s="117" t="s">
        <v>108</v>
      </c>
      <c r="C44" s="97"/>
      <c r="D44" s="264"/>
      <c r="E44" s="264"/>
      <c r="F44" s="78">
        <f t="shared" si="0"/>
        <v>0</v>
      </c>
    </row>
    <row r="45" spans="1:6" ht="18">
      <c r="A45" s="89"/>
      <c r="B45" s="117" t="s">
        <v>109</v>
      </c>
      <c r="C45" s="102">
        <f>C42+C43+C44</f>
        <v>129760</v>
      </c>
      <c r="D45" s="102">
        <f>D42+D43+D44</f>
        <v>0</v>
      </c>
      <c r="E45" s="102">
        <f>E42+E43+E44</f>
        <v>-742</v>
      </c>
      <c r="F45" s="78">
        <f t="shared" si="0"/>
        <v>129018</v>
      </c>
    </row>
    <row r="46" spans="1:6" ht="15" customHeight="1">
      <c r="A46" s="89"/>
      <c r="B46" s="27" t="s">
        <v>112</v>
      </c>
      <c r="C46" s="102">
        <f>C41+C45</f>
        <v>139426</v>
      </c>
      <c r="D46" s="102">
        <f>D41+D45</f>
        <v>0</v>
      </c>
      <c r="E46" s="102">
        <f>E41+E45</f>
        <v>-742</v>
      </c>
      <c r="F46" s="78">
        <f t="shared" si="0"/>
        <v>138684</v>
      </c>
    </row>
    <row r="47" spans="1:6" ht="14.25" customHeight="1">
      <c r="A47" s="270"/>
      <c r="B47" s="271"/>
      <c r="C47" s="272"/>
      <c r="D47" s="262"/>
      <c r="E47" s="262"/>
      <c r="F47" s="262"/>
    </row>
    <row r="48" spans="1:6" ht="20.25" customHeight="1">
      <c r="A48" s="105"/>
      <c r="B48" s="105"/>
      <c r="C48" s="332" t="s">
        <v>56</v>
      </c>
      <c r="D48" s="332"/>
      <c r="E48" s="332"/>
      <c r="F48" s="332"/>
    </row>
    <row r="49" spans="1:6" ht="65.25" customHeight="1">
      <c r="A49" s="273"/>
      <c r="B49" s="273" t="s">
        <v>247</v>
      </c>
      <c r="C49" s="69" t="s">
        <v>58</v>
      </c>
      <c r="D49" s="70" t="s">
        <v>59</v>
      </c>
      <c r="E49" s="70" t="s">
        <v>60</v>
      </c>
      <c r="F49" s="70" t="s">
        <v>61</v>
      </c>
    </row>
    <row r="50" spans="1:6" ht="18">
      <c r="A50" s="87" t="s">
        <v>62</v>
      </c>
      <c r="B50" s="274" t="s">
        <v>114</v>
      </c>
      <c r="C50" s="78">
        <f>C51+C52+C53+C56+C57</f>
        <v>139426</v>
      </c>
      <c r="D50" s="78">
        <f>D51+D52+D53+D56+D57</f>
        <v>0</v>
      </c>
      <c r="E50" s="78">
        <f>E51+E52+E53+E56+E57</f>
        <v>-742</v>
      </c>
      <c r="F50" s="78">
        <f aca="true" t="shared" si="1" ref="F50:F80">C50+D50+E50</f>
        <v>138684</v>
      </c>
    </row>
    <row r="51" spans="1:6" ht="18">
      <c r="A51" s="95"/>
      <c r="B51" s="275" t="s">
        <v>115</v>
      </c>
      <c r="C51" s="296">
        <v>74374</v>
      </c>
      <c r="D51" s="97"/>
      <c r="E51" s="97"/>
      <c r="F51" s="78">
        <f t="shared" si="1"/>
        <v>74374</v>
      </c>
    </row>
    <row r="52" spans="1:6" ht="36">
      <c r="A52" s="89"/>
      <c r="B52" s="127" t="s">
        <v>116</v>
      </c>
      <c r="C52" s="296">
        <v>13359</v>
      </c>
      <c r="D52" s="97"/>
      <c r="E52" s="97">
        <v>-742</v>
      </c>
      <c r="F52" s="78">
        <f t="shared" si="1"/>
        <v>12617</v>
      </c>
    </row>
    <row r="53" spans="1:6" ht="18">
      <c r="A53" s="89"/>
      <c r="B53" s="127" t="s">
        <v>117</v>
      </c>
      <c r="C53" s="296">
        <v>51693</v>
      </c>
      <c r="D53" s="97"/>
      <c r="E53" s="97"/>
      <c r="F53" s="78">
        <f t="shared" si="1"/>
        <v>51693</v>
      </c>
    </row>
    <row r="54" spans="1:6" ht="36">
      <c r="A54" s="89"/>
      <c r="B54" s="127" t="s">
        <v>272</v>
      </c>
      <c r="C54" s="296"/>
      <c r="D54" s="46"/>
      <c r="E54" s="46"/>
      <c r="F54" s="78">
        <f t="shared" si="1"/>
        <v>0</v>
      </c>
    </row>
    <row r="55" spans="1:6" ht="18">
      <c r="A55" s="89"/>
      <c r="B55" s="127" t="s">
        <v>119</v>
      </c>
      <c r="C55" s="97"/>
      <c r="D55" s="46"/>
      <c r="E55" s="46"/>
      <c r="F55" s="78">
        <f t="shared" si="1"/>
        <v>0</v>
      </c>
    </row>
    <row r="56" spans="1:6" ht="18">
      <c r="A56" s="89"/>
      <c r="B56" s="127" t="s">
        <v>120</v>
      </c>
      <c r="C56" s="97"/>
      <c r="D56" s="97"/>
      <c r="E56" s="46"/>
      <c r="F56" s="78">
        <f t="shared" si="1"/>
        <v>0</v>
      </c>
    </row>
    <row r="57" spans="1:6" ht="18">
      <c r="A57" s="89"/>
      <c r="B57" s="127" t="s">
        <v>28</v>
      </c>
      <c r="C57" s="97">
        <f>SUM(C58:C61)</f>
        <v>0</v>
      </c>
      <c r="D57" s="46"/>
      <c r="E57" s="46"/>
      <c r="F57" s="78">
        <f t="shared" si="1"/>
        <v>0</v>
      </c>
    </row>
    <row r="58" spans="1:6" ht="18">
      <c r="A58" s="89"/>
      <c r="B58" s="127" t="s">
        <v>121</v>
      </c>
      <c r="C58" s="97"/>
      <c r="D58" s="46"/>
      <c r="E58" s="46"/>
      <c r="F58" s="78">
        <f t="shared" si="1"/>
        <v>0</v>
      </c>
    </row>
    <row r="59" spans="1:6" ht="36">
      <c r="A59" s="89"/>
      <c r="B59" s="127" t="s">
        <v>122</v>
      </c>
      <c r="C59" s="97"/>
      <c r="D59" s="46"/>
      <c r="E59" s="46"/>
      <c r="F59" s="78">
        <f t="shared" si="1"/>
        <v>0</v>
      </c>
    </row>
    <row r="60" spans="1:6" ht="36">
      <c r="A60" s="89"/>
      <c r="B60" s="127" t="s">
        <v>123</v>
      </c>
      <c r="C60" s="97"/>
      <c r="D60" s="46"/>
      <c r="E60" s="46"/>
      <c r="F60" s="78">
        <f t="shared" si="1"/>
        <v>0</v>
      </c>
    </row>
    <row r="61" spans="1:6" ht="18">
      <c r="A61" s="89"/>
      <c r="B61" s="276"/>
      <c r="C61" s="97"/>
      <c r="D61" s="46"/>
      <c r="E61" s="46"/>
      <c r="F61" s="78">
        <f t="shared" si="1"/>
        <v>0</v>
      </c>
    </row>
    <row r="62" spans="1:6" ht="18">
      <c r="A62" s="87" t="s">
        <v>70</v>
      </c>
      <c r="B62" s="274" t="s">
        <v>124</v>
      </c>
      <c r="C62" s="78">
        <f>C63+C66+C67+C70</f>
        <v>0</v>
      </c>
      <c r="D62" s="78">
        <f>D63+D66+D67+D70</f>
        <v>0</v>
      </c>
      <c r="E62" s="78">
        <f>E63+E66+E67+E70</f>
        <v>0</v>
      </c>
      <c r="F62" s="78">
        <f t="shared" si="1"/>
        <v>0</v>
      </c>
    </row>
    <row r="63" spans="1:6" ht="18">
      <c r="A63" s="95"/>
      <c r="B63" s="96" t="s">
        <v>125</v>
      </c>
      <c r="C63" s="97"/>
      <c r="D63" s="46"/>
      <c r="E63" s="46"/>
      <c r="F63" s="78">
        <f t="shared" si="1"/>
        <v>0</v>
      </c>
    </row>
    <row r="64" spans="1:6" ht="36">
      <c r="A64" s="95"/>
      <c r="B64" s="127" t="s">
        <v>248</v>
      </c>
      <c r="C64" s="97"/>
      <c r="D64" s="46"/>
      <c r="E64" s="46"/>
      <c r="F64" s="78">
        <f t="shared" si="1"/>
        <v>0</v>
      </c>
    </row>
    <row r="65" spans="1:6" ht="36">
      <c r="A65" s="95"/>
      <c r="B65" s="127" t="s">
        <v>249</v>
      </c>
      <c r="C65" s="97"/>
      <c r="D65" s="46"/>
      <c r="E65" s="46"/>
      <c r="F65" s="78">
        <f t="shared" si="1"/>
        <v>0</v>
      </c>
    </row>
    <row r="66" spans="1:6" ht="18">
      <c r="A66" s="89"/>
      <c r="B66" s="127" t="s">
        <v>128</v>
      </c>
      <c r="C66" s="97"/>
      <c r="D66" s="46"/>
      <c r="E66" s="46"/>
      <c r="F66" s="78">
        <f t="shared" si="1"/>
        <v>0</v>
      </c>
    </row>
    <row r="67" spans="1:6" ht="18">
      <c r="A67" s="89"/>
      <c r="B67" s="127" t="s">
        <v>148</v>
      </c>
      <c r="C67" s="97"/>
      <c r="D67" s="46"/>
      <c r="E67" s="46"/>
      <c r="F67" s="78">
        <f t="shared" si="1"/>
        <v>0</v>
      </c>
    </row>
    <row r="68" spans="1:6" ht="36">
      <c r="A68" s="89"/>
      <c r="B68" s="127" t="s">
        <v>130</v>
      </c>
      <c r="C68" s="97"/>
      <c r="D68" s="46"/>
      <c r="E68" s="46"/>
      <c r="F68" s="78">
        <f t="shared" si="1"/>
        <v>0</v>
      </c>
    </row>
    <row r="69" spans="1:6" ht="36">
      <c r="A69" s="89"/>
      <c r="B69" s="127" t="s">
        <v>131</v>
      </c>
      <c r="C69" s="97"/>
      <c r="D69" s="46"/>
      <c r="E69" s="46"/>
      <c r="F69" s="78">
        <f t="shared" si="1"/>
        <v>0</v>
      </c>
    </row>
    <row r="70" spans="1:6" ht="18">
      <c r="A70" s="89"/>
      <c r="B70" s="127" t="s">
        <v>35</v>
      </c>
      <c r="C70" s="97"/>
      <c r="D70" s="46"/>
      <c r="E70" s="46"/>
      <c r="F70" s="78">
        <f t="shared" si="1"/>
        <v>0</v>
      </c>
    </row>
    <row r="71" spans="1:6" ht="18">
      <c r="A71" s="1"/>
      <c r="B71" s="133"/>
      <c r="C71" s="2"/>
      <c r="D71" s="46"/>
      <c r="E71" s="46"/>
      <c r="F71" s="78">
        <f t="shared" si="1"/>
        <v>0</v>
      </c>
    </row>
    <row r="72" spans="1:6" ht="18">
      <c r="A72" s="87"/>
      <c r="B72" s="280" t="s">
        <v>132</v>
      </c>
      <c r="C72" s="78">
        <f>C50+C62</f>
        <v>139426</v>
      </c>
      <c r="D72" s="78">
        <f>D50+D62</f>
        <v>0</v>
      </c>
      <c r="E72" s="78">
        <f>E50+E62</f>
        <v>-742</v>
      </c>
      <c r="F72" s="78">
        <f t="shared" si="1"/>
        <v>138684</v>
      </c>
    </row>
    <row r="73" spans="1:6" ht="18">
      <c r="A73" s="87"/>
      <c r="B73" s="280"/>
      <c r="C73" s="281"/>
      <c r="D73" s="46"/>
      <c r="E73" s="46"/>
      <c r="F73" s="78">
        <f t="shared" si="1"/>
        <v>0</v>
      </c>
    </row>
    <row r="74" spans="1:6" ht="18">
      <c r="A74" s="87" t="s">
        <v>76</v>
      </c>
      <c r="B74" s="274" t="s">
        <v>30</v>
      </c>
      <c r="C74" s="78">
        <f>C75+C76</f>
        <v>0</v>
      </c>
      <c r="D74" s="78">
        <f>D75+D76</f>
        <v>0</v>
      </c>
      <c r="E74" s="78">
        <f>E75+E76</f>
        <v>0</v>
      </c>
      <c r="F74" s="78">
        <f t="shared" si="1"/>
        <v>0</v>
      </c>
    </row>
    <row r="75" spans="1:6" ht="18">
      <c r="A75" s="95"/>
      <c r="B75" s="275" t="s">
        <v>273</v>
      </c>
      <c r="C75" s="78"/>
      <c r="D75" s="46"/>
      <c r="E75" s="46"/>
      <c r="F75" s="78">
        <f t="shared" si="1"/>
        <v>0</v>
      </c>
    </row>
    <row r="76" spans="1:6" ht="36">
      <c r="A76" s="89"/>
      <c r="B76" s="275" t="s">
        <v>111</v>
      </c>
      <c r="C76" s="102"/>
      <c r="D76" s="46"/>
      <c r="E76" s="46"/>
      <c r="F76" s="78">
        <f t="shared" si="1"/>
        <v>0</v>
      </c>
    </row>
    <row r="77" spans="1:6" ht="18">
      <c r="A77" s="103"/>
      <c r="B77" s="131" t="s">
        <v>134</v>
      </c>
      <c r="C77" s="78">
        <f>C50+C62+C74</f>
        <v>139426</v>
      </c>
      <c r="D77" s="78">
        <f>D50+D62+D74</f>
        <v>0</v>
      </c>
      <c r="E77" s="78">
        <f>E50+E62+E74</f>
        <v>-742</v>
      </c>
      <c r="F77" s="78">
        <f t="shared" si="1"/>
        <v>138684</v>
      </c>
    </row>
    <row r="78" spans="1:6" ht="18">
      <c r="A78" s="105"/>
      <c r="B78" s="282"/>
      <c r="C78" s="26"/>
      <c r="D78" s="46"/>
      <c r="E78" s="46"/>
      <c r="F78" s="78">
        <f t="shared" si="1"/>
        <v>0</v>
      </c>
    </row>
    <row r="79" spans="1:6" ht="18">
      <c r="A79" s="107"/>
      <c r="B79" s="108" t="s">
        <v>136</v>
      </c>
      <c r="C79" s="283">
        <v>23.75</v>
      </c>
      <c r="D79" s="283"/>
      <c r="E79" s="283"/>
      <c r="F79" s="284">
        <f t="shared" si="1"/>
        <v>23.75</v>
      </c>
    </row>
    <row r="80" spans="1:6" ht="18">
      <c r="A80" s="107"/>
      <c r="B80" s="108" t="s">
        <v>137</v>
      </c>
      <c r="C80" s="283">
        <v>0</v>
      </c>
      <c r="D80" s="283"/>
      <c r="E80" s="283"/>
      <c r="F80" s="284">
        <f t="shared" si="1"/>
        <v>0</v>
      </c>
    </row>
    <row r="84" spans="1:3" ht="18">
      <c r="A84" s="285"/>
      <c r="B84" s="286" t="s">
        <v>251</v>
      </c>
      <c r="C84" s="285" t="s">
        <v>53</v>
      </c>
    </row>
    <row r="85" spans="1:3" ht="18">
      <c r="A85" s="285" t="s">
        <v>252</v>
      </c>
      <c r="B85" s="286"/>
      <c r="C85" s="285"/>
    </row>
    <row r="86" spans="1:3" ht="18">
      <c r="A86" s="289">
        <v>2</v>
      </c>
      <c r="B86" s="285" t="s">
        <v>292</v>
      </c>
      <c r="C86" s="287">
        <f>2*150943/1000</f>
        <v>301.886</v>
      </c>
    </row>
    <row r="87" spans="1:3" ht="18">
      <c r="A87" s="285"/>
      <c r="B87" s="285" t="s">
        <v>290</v>
      </c>
      <c r="C87" s="287">
        <f>C86*0.325</f>
        <v>98.11295000000001</v>
      </c>
    </row>
    <row r="88" spans="1:3" ht="18">
      <c r="A88" s="289">
        <v>13</v>
      </c>
      <c r="B88" s="285" t="s">
        <v>293</v>
      </c>
      <c r="C88" s="287">
        <f>13*98113/1000</f>
        <v>1275.469</v>
      </c>
    </row>
    <row r="89" spans="1:3" ht="18">
      <c r="A89" s="285"/>
      <c r="B89" s="285" t="s">
        <v>290</v>
      </c>
      <c r="C89" s="287">
        <f>C88*0.325</f>
        <v>414.52742500000005</v>
      </c>
    </row>
    <row r="90" spans="1:3" ht="18">
      <c r="A90" s="285">
        <v>8.75</v>
      </c>
      <c r="B90" s="285" t="s">
        <v>294</v>
      </c>
      <c r="C90" s="285">
        <f>8.75*72</f>
        <v>630</v>
      </c>
    </row>
    <row r="91" spans="1:3" ht="18">
      <c r="A91" s="285"/>
      <c r="B91" s="285" t="s">
        <v>290</v>
      </c>
      <c r="C91" s="287">
        <f>C90*0.325</f>
        <v>204.75</v>
      </c>
    </row>
    <row r="92" spans="1:3" ht="18">
      <c r="A92" s="285">
        <f>SUM(A86:A90)</f>
        <v>23.75</v>
      </c>
      <c r="B92" s="285"/>
      <c r="C92" s="287">
        <f>SUM(C86:C91)</f>
        <v>2924.7453750000004</v>
      </c>
    </row>
    <row r="93" spans="1:3" ht="36">
      <c r="A93" s="285"/>
      <c r="B93" s="286" t="s">
        <v>295</v>
      </c>
      <c r="C93" s="292">
        <f>C86+C88+C90</f>
        <v>2207.355</v>
      </c>
    </row>
    <row r="94" spans="1:3" ht="36">
      <c r="A94" s="285"/>
      <c r="B94" s="286" t="s">
        <v>296</v>
      </c>
      <c r="C94" s="292">
        <f>C87+C89+C91</f>
        <v>717.3903750000001</v>
      </c>
    </row>
    <row r="95" spans="1:3" ht="18">
      <c r="A95" s="285"/>
      <c r="B95" s="291" t="s">
        <v>262</v>
      </c>
      <c r="C95" s="292">
        <f>SUM(C93:C94)</f>
        <v>2924.745375</v>
      </c>
    </row>
  </sheetData>
  <sheetProtection selectLockedCells="1" selectUnlockedCells="1"/>
  <mergeCells count="2">
    <mergeCell ref="C6:F6"/>
    <mergeCell ref="C48:F48"/>
  </mergeCells>
  <printOptions/>
  <pageMargins left="0.7875" right="0.7875" top="0.8861111111111111" bottom="0.8861111111111111" header="0.5118055555555555" footer="0.5118055555555555"/>
  <pageSetup horizontalDpi="300" verticalDpi="300" orientation="portrait" paperSize="9" scale="50" r:id="rId1"/>
  <rowBreaks count="1" manualBreakCount="1">
    <brk id="4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view="pageBreakPreview" zoomScale="60" zoomScaleNormal="52" zoomScalePageLayoutView="90" workbookViewId="0" topLeftCell="A16">
      <selection activeCell="E48" sqref="E48"/>
    </sheetView>
  </sheetViews>
  <sheetFormatPr defaultColWidth="9.00390625" defaultRowHeight="12.75"/>
  <cols>
    <col min="1" max="1" width="9.140625" style="1" customWidth="1"/>
    <col min="2" max="2" width="57.7109375" style="1" customWidth="1"/>
    <col min="3" max="3" width="33.57421875" style="1" customWidth="1"/>
    <col min="4" max="4" width="27.00390625" style="1" customWidth="1"/>
    <col min="5" max="5" width="17.421875" style="1" customWidth="1"/>
    <col min="6" max="6" width="16.7109375" style="1" customWidth="1"/>
    <col min="7" max="7" width="10.00390625" style="1" customWidth="1"/>
    <col min="8" max="9" width="9.140625" style="1" customWidth="1"/>
    <col min="10" max="10" width="11.00390625" style="1" customWidth="1"/>
    <col min="11" max="11" width="10.00390625" style="1" customWidth="1"/>
    <col min="12" max="29" width="9.140625" style="1" customWidth="1"/>
    <col min="30" max="16384" width="9.00390625" style="1" customWidth="1"/>
  </cols>
  <sheetData>
    <row r="1" spans="1:6" ht="51.75" customHeight="1">
      <c r="A1" s="2"/>
      <c r="B1" s="3" t="s">
        <v>0</v>
      </c>
      <c r="C1" s="43"/>
      <c r="D1" s="6" t="s">
        <v>4</v>
      </c>
      <c r="E1" s="6" t="s">
        <v>5</v>
      </c>
      <c r="F1" s="1" t="s">
        <v>38</v>
      </c>
    </row>
    <row r="2" spans="1:5" ht="18">
      <c r="A2" s="2"/>
      <c r="B2" s="44"/>
      <c r="C2" s="5" t="s">
        <v>3</v>
      </c>
      <c r="D2" s="5"/>
      <c r="E2" s="5"/>
    </row>
    <row r="3" spans="1:10" ht="18">
      <c r="A3" s="2"/>
      <c r="B3" s="45" t="s">
        <v>39</v>
      </c>
      <c r="C3" s="11"/>
      <c r="D3" s="11"/>
      <c r="E3" s="46"/>
      <c r="F3" s="18"/>
      <c r="G3" s="18"/>
      <c r="H3" s="18"/>
      <c r="I3" s="18"/>
      <c r="J3" s="18"/>
    </row>
    <row r="4" spans="1:5" ht="18">
      <c r="A4" s="2"/>
      <c r="B4" s="23"/>
      <c r="C4" s="23"/>
      <c r="D4" s="23"/>
      <c r="E4" s="47"/>
    </row>
    <row r="5" spans="1:5" ht="18">
      <c r="A5" s="2"/>
      <c r="B5" s="48" t="s">
        <v>8</v>
      </c>
      <c r="C5" s="48"/>
      <c r="D5" s="48">
        <f>'9.  melléklet Hivatal'!D43</f>
        <v>888</v>
      </c>
      <c r="E5" s="49"/>
    </row>
    <row r="6" spans="1:5" ht="18">
      <c r="A6" s="2"/>
      <c r="B6" s="30" t="s">
        <v>26</v>
      </c>
      <c r="C6" s="48"/>
      <c r="D6" s="48">
        <v>-594</v>
      </c>
      <c r="E6" s="50"/>
    </row>
    <row r="7" spans="1:5" ht="18">
      <c r="A7" s="2"/>
      <c r="B7" s="26" t="s">
        <v>22</v>
      </c>
      <c r="C7" s="50"/>
      <c r="D7" s="50"/>
      <c r="E7" s="50">
        <v>1120</v>
      </c>
    </row>
    <row r="8" spans="1:5" ht="18">
      <c r="A8" s="2"/>
      <c r="B8" s="32"/>
      <c r="C8" s="50"/>
      <c r="D8" s="50"/>
      <c r="E8" s="50"/>
    </row>
    <row r="9" spans="1:5" ht="18">
      <c r="A9" s="2"/>
      <c r="B9" s="23" t="s">
        <v>40</v>
      </c>
      <c r="C9" s="23"/>
      <c r="D9" s="23">
        <f>-SUM(D5:D7)</f>
        <v>-294</v>
      </c>
      <c r="E9" s="23">
        <f>-SUM(E5:E7)</f>
        <v>-1120</v>
      </c>
    </row>
    <row r="10" spans="1:5" ht="18">
      <c r="A10" s="2"/>
      <c r="B10" s="23"/>
      <c r="C10" s="23"/>
      <c r="D10" s="23"/>
      <c r="E10" s="47"/>
    </row>
    <row r="11" spans="1:5" ht="18">
      <c r="A11" s="2"/>
      <c r="B11" s="51" t="s">
        <v>41</v>
      </c>
      <c r="C11" s="23"/>
      <c r="D11" s="23"/>
      <c r="E11" s="46"/>
    </row>
    <row r="12" spans="1:5" ht="18">
      <c r="A12" s="2"/>
      <c r="B12" s="48" t="s">
        <v>8</v>
      </c>
      <c r="C12" s="48"/>
      <c r="D12" s="52">
        <f>'13.  mellékletMűvelődési ház'!D43</f>
        <v>1981</v>
      </c>
      <c r="E12" s="23"/>
    </row>
    <row r="13" spans="1:5" ht="18">
      <c r="A13" s="2"/>
      <c r="B13" s="23" t="s">
        <v>40</v>
      </c>
      <c r="C13" s="23"/>
      <c r="D13" s="23">
        <v>-1981</v>
      </c>
      <c r="E13" s="23">
        <f>-SUM(E14:E16)</f>
        <v>-333</v>
      </c>
    </row>
    <row r="14" spans="1:5" ht="18">
      <c r="A14" s="2"/>
      <c r="B14" s="23" t="s">
        <v>42</v>
      </c>
      <c r="C14" s="23"/>
      <c r="D14" s="23"/>
      <c r="E14" s="53">
        <v>80</v>
      </c>
    </row>
    <row r="15" spans="1:5" ht="36">
      <c r="A15" s="2"/>
      <c r="B15" s="23" t="s">
        <v>43</v>
      </c>
      <c r="C15" s="23"/>
      <c r="D15" s="23"/>
      <c r="E15" s="53">
        <v>-80</v>
      </c>
    </row>
    <row r="16" spans="1:5" ht="18">
      <c r="A16" s="2"/>
      <c r="B16" s="26" t="s">
        <v>22</v>
      </c>
      <c r="C16" s="23"/>
      <c r="D16" s="23"/>
      <c r="E16" s="53">
        <v>333</v>
      </c>
    </row>
    <row r="17" spans="1:5" ht="18">
      <c r="A17" s="2"/>
      <c r="B17" s="22"/>
      <c r="C17" s="23"/>
      <c r="D17" s="23"/>
      <c r="E17" s="46"/>
    </row>
    <row r="18" spans="1:5" ht="18">
      <c r="A18" s="2"/>
      <c r="B18" s="51" t="s">
        <v>44</v>
      </c>
      <c r="C18" s="23"/>
      <c r="D18" s="23"/>
      <c r="E18" s="46"/>
    </row>
    <row r="19" spans="1:5" ht="18">
      <c r="A19" s="2"/>
      <c r="B19" s="30" t="s">
        <v>26</v>
      </c>
      <c r="C19" s="48"/>
      <c r="D19" s="48">
        <v>-56</v>
      </c>
      <c r="E19" s="50"/>
    </row>
    <row r="20" spans="1:5" ht="18">
      <c r="A20" s="2"/>
      <c r="B20" s="48" t="s">
        <v>8</v>
      </c>
      <c r="C20" s="48"/>
      <c r="D20" s="54">
        <f>'11.  melléklet Isaszegi Bóbi'!D43</f>
        <v>2062</v>
      </c>
      <c r="E20" s="23"/>
    </row>
    <row r="21" spans="1:5" ht="18">
      <c r="A21" s="2"/>
      <c r="B21" s="23" t="s">
        <v>40</v>
      </c>
      <c r="C21" s="23"/>
      <c r="D21" s="23">
        <f>-SUM(D17:D20)</f>
        <v>-2006</v>
      </c>
      <c r="E21" s="23">
        <f>-SUM(E22)</f>
        <v>-556</v>
      </c>
    </row>
    <row r="22" spans="1:5" ht="18">
      <c r="A22" s="2"/>
      <c r="B22" s="26" t="s">
        <v>22</v>
      </c>
      <c r="C22" s="23"/>
      <c r="D22" s="23"/>
      <c r="E22" s="23">
        <v>556</v>
      </c>
    </row>
    <row r="23" spans="1:5" ht="18">
      <c r="A23" s="2"/>
      <c r="B23" s="23"/>
      <c r="C23" s="23"/>
      <c r="D23" s="23"/>
      <c r="E23" s="46"/>
    </row>
    <row r="24" spans="1:5" ht="18">
      <c r="A24" s="2"/>
      <c r="B24" s="51" t="s">
        <v>45</v>
      </c>
      <c r="C24" s="23"/>
      <c r="D24" s="23"/>
      <c r="E24" s="46"/>
    </row>
    <row r="25" spans="1:5" ht="18">
      <c r="A25" s="2"/>
      <c r="B25" s="48" t="s">
        <v>8</v>
      </c>
      <c r="C25" s="48"/>
      <c r="D25" s="48">
        <f>'10. melléklet Isaszegi Héts'!D43</f>
        <v>285</v>
      </c>
      <c r="E25" s="55"/>
    </row>
    <row r="26" spans="1:6" ht="18">
      <c r="A26" s="2"/>
      <c r="B26" s="23" t="s">
        <v>40</v>
      </c>
      <c r="C26" s="23"/>
      <c r="D26" s="23">
        <f>-SUM(D25)</f>
        <v>-285</v>
      </c>
      <c r="E26" s="23">
        <f>-SUM(E27)</f>
        <v>-1004</v>
      </c>
      <c r="F26" s="56"/>
    </row>
    <row r="27" spans="1:6" ht="18">
      <c r="A27" s="2"/>
      <c r="B27" s="26" t="s">
        <v>22</v>
      </c>
      <c r="C27" s="23"/>
      <c r="D27" s="23"/>
      <c r="E27" s="350">
        <v>1004</v>
      </c>
      <c r="F27" s="56"/>
    </row>
    <row r="28" spans="1:5" ht="18">
      <c r="A28" s="2"/>
      <c r="B28" s="23"/>
      <c r="C28" s="23"/>
      <c r="D28" s="23"/>
      <c r="E28" s="46"/>
    </row>
    <row r="29" spans="1:5" ht="18">
      <c r="A29" s="2"/>
      <c r="B29" s="51" t="s">
        <v>46</v>
      </c>
      <c r="C29" s="23"/>
      <c r="D29" s="23"/>
      <c r="E29" s="46"/>
    </row>
    <row r="30" spans="1:5" ht="18">
      <c r="A30" s="2"/>
      <c r="B30" s="48" t="s">
        <v>8</v>
      </c>
      <c r="C30" s="48"/>
      <c r="D30" s="48">
        <f>'12. mell. Isaszegi Humánszol'!D43</f>
        <v>378</v>
      </c>
      <c r="E30" s="55"/>
    </row>
    <row r="31" spans="1:5" ht="18">
      <c r="A31" s="2"/>
      <c r="B31" s="30" t="s">
        <v>26</v>
      </c>
      <c r="C31" s="48"/>
      <c r="D31" s="48">
        <v>-67</v>
      </c>
      <c r="E31" s="55"/>
    </row>
    <row r="32" spans="1:5" ht="18">
      <c r="A32" s="2"/>
      <c r="B32" s="23" t="s">
        <v>40</v>
      </c>
      <c r="C32" s="23"/>
      <c r="D32" s="23">
        <f>-SUM(D30:D31)</f>
        <v>-311</v>
      </c>
      <c r="E32" s="23">
        <f>-SUM(E33)</f>
        <v>-395</v>
      </c>
    </row>
    <row r="33" spans="1:5" ht="18">
      <c r="A33" s="2"/>
      <c r="B33" s="26" t="s">
        <v>22</v>
      </c>
      <c r="C33" s="23"/>
      <c r="D33" s="23"/>
      <c r="E33" s="46">
        <v>395</v>
      </c>
    </row>
    <row r="34" spans="1:5" ht="18">
      <c r="A34" s="2"/>
      <c r="B34" s="23"/>
      <c r="C34" s="23"/>
      <c r="D34" s="23"/>
      <c r="E34" s="46"/>
    </row>
    <row r="35" spans="1:5" ht="18">
      <c r="A35" s="2"/>
      <c r="B35" s="51" t="s">
        <v>47</v>
      </c>
      <c r="C35" s="23"/>
      <c r="D35" s="23"/>
      <c r="E35" s="46"/>
    </row>
    <row r="36" spans="1:5" ht="18">
      <c r="A36" s="57"/>
      <c r="B36" s="48" t="s">
        <v>8</v>
      </c>
      <c r="C36" s="58"/>
      <c r="D36" s="52">
        <f>'15.melléklet IVÜSZ'!D43</f>
        <v>1816</v>
      </c>
      <c r="E36" s="50"/>
    </row>
    <row r="37" spans="1:5" ht="18">
      <c r="A37" s="23"/>
      <c r="B37" s="23" t="s">
        <v>40</v>
      </c>
      <c r="C37" s="23"/>
      <c r="D37" s="23">
        <f>-SUM(D36:D36)</f>
        <v>-1816</v>
      </c>
      <c r="E37" s="23">
        <f>-E38</f>
        <v>-742</v>
      </c>
    </row>
    <row r="38" spans="1:5" ht="18">
      <c r="A38" s="23"/>
      <c r="B38" s="26" t="s">
        <v>22</v>
      </c>
      <c r="C38" s="23"/>
      <c r="D38" s="23"/>
      <c r="E38" s="59">
        <v>742</v>
      </c>
    </row>
    <row r="39" spans="1:5" ht="18">
      <c r="A39" s="23"/>
      <c r="B39" s="23"/>
      <c r="C39" s="23"/>
      <c r="D39" s="23"/>
      <c r="E39" s="60"/>
    </row>
    <row r="40" spans="1:5" ht="18">
      <c r="A40" s="23"/>
      <c r="B40" s="28" t="s">
        <v>48</v>
      </c>
      <c r="C40" s="23"/>
      <c r="D40" s="23"/>
      <c r="E40" s="60"/>
    </row>
    <row r="41" spans="1:5" ht="36">
      <c r="A41" s="23"/>
      <c r="B41" s="23" t="s">
        <v>49</v>
      </c>
      <c r="C41" s="23"/>
      <c r="D41" s="23"/>
      <c r="E41" s="59">
        <v>-622</v>
      </c>
    </row>
    <row r="42" spans="1:5" ht="18">
      <c r="A42" s="48"/>
      <c r="B42" s="48" t="s">
        <v>8</v>
      </c>
      <c r="C42" s="48"/>
      <c r="D42" s="48">
        <f>'14. melléklet Könyvtár'!D43</f>
        <v>567</v>
      </c>
      <c r="E42" s="50"/>
    </row>
    <row r="43" spans="1:5" ht="18">
      <c r="A43" s="23"/>
      <c r="B43" s="26" t="s">
        <v>22</v>
      </c>
      <c r="C43" s="23"/>
      <c r="D43" s="23"/>
      <c r="E43" s="23">
        <v>111</v>
      </c>
    </row>
    <row r="44" spans="1:5" ht="18">
      <c r="A44" s="61"/>
      <c r="B44" s="23" t="s">
        <v>40</v>
      </c>
      <c r="C44" s="23"/>
      <c r="D44" s="23">
        <f>-SUM(D42:D43)</f>
        <v>-567</v>
      </c>
      <c r="E44" s="62">
        <f>-SUM(E41:E43)</f>
        <v>511</v>
      </c>
    </row>
    <row r="45" spans="1:5" ht="18">
      <c r="A45" s="23"/>
      <c r="B45" s="23"/>
      <c r="C45" s="23"/>
      <c r="D45" s="23"/>
      <c r="E45" s="59"/>
    </row>
    <row r="46" spans="1:5" ht="18">
      <c r="A46" s="23"/>
      <c r="B46" s="28" t="s">
        <v>50</v>
      </c>
      <c r="C46" s="23"/>
      <c r="D46" s="23"/>
      <c r="E46" s="60"/>
    </row>
    <row r="47" spans="1:5" ht="18">
      <c r="A47" s="23"/>
      <c r="B47" s="23" t="s">
        <v>22</v>
      </c>
      <c r="C47" s="23"/>
      <c r="D47" s="23"/>
      <c r="E47" s="59">
        <v>287</v>
      </c>
    </row>
    <row r="48" spans="1:5" ht="18">
      <c r="A48" s="23"/>
      <c r="B48" s="23" t="s">
        <v>40</v>
      </c>
      <c r="C48" s="23"/>
      <c r="D48" s="23"/>
      <c r="E48" s="351">
        <f>-SUM(E47)</f>
        <v>-287</v>
      </c>
    </row>
    <row r="49" spans="1:5" ht="18">
      <c r="A49" s="23"/>
      <c r="B49" s="23"/>
      <c r="C49" s="23"/>
      <c r="D49" s="23"/>
      <c r="E49" s="5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43" r:id="rId1"/>
  <headerFooter alignWithMargins="0">
    <oddHeader>&amp;RA2 melléklet a …./2020.(VI.25.)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view="pageBreakPreview" zoomScale="50" zoomScaleNormal="52" zoomScaleSheetLayoutView="50" workbookViewId="0" topLeftCell="A1">
      <selection activeCell="A3" sqref="A3"/>
    </sheetView>
  </sheetViews>
  <sheetFormatPr defaultColWidth="9.00390625" defaultRowHeight="12.75"/>
  <cols>
    <col min="1" max="1" width="57.57421875" style="1" customWidth="1"/>
    <col min="2" max="2" width="27.421875" style="1" customWidth="1"/>
    <col min="3" max="3" width="23.57421875" style="1" customWidth="1"/>
    <col min="4" max="4" width="27.7109375" style="1" customWidth="1"/>
    <col min="5" max="5" width="15.28125" style="1" customWidth="1"/>
    <col min="6" max="16384" width="9.00390625" style="1" customWidth="1"/>
  </cols>
  <sheetData>
    <row r="1" ht="18">
      <c r="A1" s="303"/>
    </row>
    <row r="2" spans="1:10" ht="18">
      <c r="A2" s="304" t="s">
        <v>297</v>
      </c>
      <c r="B2" s="161"/>
      <c r="C2" s="161"/>
      <c r="D2" s="161"/>
      <c r="E2" s="161"/>
      <c r="F2" s="161"/>
      <c r="G2" s="161"/>
      <c r="H2" s="161"/>
      <c r="I2" s="161"/>
      <c r="J2" s="161"/>
    </row>
    <row r="3" spans="1:10" ht="18">
      <c r="A3" s="305" t="s">
        <v>298</v>
      </c>
      <c r="B3" s="161"/>
      <c r="C3" s="161"/>
      <c r="D3" s="161"/>
      <c r="E3" s="161"/>
      <c r="F3" s="161"/>
      <c r="G3" s="161"/>
      <c r="H3" s="161"/>
      <c r="I3" s="161"/>
      <c r="J3" s="161"/>
    </row>
    <row r="4" spans="1:10" ht="18">
      <c r="A4" s="305"/>
      <c r="B4" s="161"/>
      <c r="C4" s="161"/>
      <c r="D4" s="161"/>
      <c r="E4" s="161"/>
      <c r="F4" s="161"/>
      <c r="G4" s="161"/>
      <c r="H4" s="161"/>
      <c r="I4" s="161"/>
      <c r="J4" s="161"/>
    </row>
    <row r="5" spans="1:10" ht="18">
      <c r="A5" s="305"/>
      <c r="B5" s="161"/>
      <c r="C5" s="161"/>
      <c r="D5" s="161"/>
      <c r="E5" s="161"/>
      <c r="F5" s="161"/>
      <c r="G5" s="161"/>
      <c r="H5" s="161"/>
      <c r="I5" s="161"/>
      <c r="J5" s="161"/>
    </row>
    <row r="6" spans="1:10" ht="54">
      <c r="A6" s="306" t="s">
        <v>299</v>
      </c>
      <c r="B6" s="307" t="s">
        <v>58</v>
      </c>
      <c r="C6" s="110" t="s">
        <v>59</v>
      </c>
      <c r="D6" s="110" t="s">
        <v>60</v>
      </c>
      <c r="E6" s="110" t="s">
        <v>300</v>
      </c>
      <c r="F6" s="161"/>
      <c r="G6" s="161"/>
      <c r="H6" s="161"/>
      <c r="I6" s="161"/>
      <c r="J6" s="161"/>
    </row>
    <row r="7" spans="1:10" ht="18">
      <c r="A7" s="308" t="s">
        <v>301</v>
      </c>
      <c r="B7" s="162">
        <v>400</v>
      </c>
      <c r="C7" s="162"/>
      <c r="D7" s="162"/>
      <c r="E7" s="162">
        <f aca="true" t="shared" si="0" ref="E7:E23">SUM(B7:D7)</f>
        <v>400</v>
      </c>
      <c r="F7" s="161"/>
      <c r="G7" s="161"/>
      <c r="H7" s="161"/>
      <c r="I7" s="161"/>
      <c r="J7" s="161"/>
    </row>
    <row r="8" spans="1:10" ht="18">
      <c r="A8" s="308" t="s">
        <v>302</v>
      </c>
      <c r="B8" s="162">
        <v>2000</v>
      </c>
      <c r="C8" s="162"/>
      <c r="D8" s="162"/>
      <c r="E8" s="162">
        <f t="shared" si="0"/>
        <v>2000</v>
      </c>
      <c r="F8" s="161"/>
      <c r="G8" s="161"/>
      <c r="H8" s="161"/>
      <c r="I8" s="161"/>
      <c r="J8" s="161"/>
    </row>
    <row r="9" spans="1:10" ht="18">
      <c r="A9" s="308" t="s">
        <v>303</v>
      </c>
      <c r="B9" s="162">
        <v>250</v>
      </c>
      <c r="C9" s="162"/>
      <c r="D9" s="162"/>
      <c r="E9" s="162">
        <f t="shared" si="0"/>
        <v>250</v>
      </c>
      <c r="F9" s="161"/>
      <c r="G9" s="161"/>
      <c r="H9" s="161"/>
      <c r="I9" s="161"/>
      <c r="J9" s="161"/>
    </row>
    <row r="10" spans="1:10" ht="18">
      <c r="A10" s="308" t="s">
        <v>304</v>
      </c>
      <c r="B10" s="162">
        <v>50</v>
      </c>
      <c r="C10" s="162"/>
      <c r="D10" s="162"/>
      <c r="E10" s="162">
        <f t="shared" si="0"/>
        <v>50</v>
      </c>
      <c r="F10" s="161"/>
      <c r="G10" s="161"/>
      <c r="H10" s="161"/>
      <c r="I10" s="161"/>
      <c r="J10" s="161"/>
    </row>
    <row r="11" spans="1:10" ht="18">
      <c r="A11" s="309" t="s">
        <v>305</v>
      </c>
      <c r="B11" s="162">
        <v>300</v>
      </c>
      <c r="C11" s="162"/>
      <c r="D11" s="162"/>
      <c r="E11" s="162">
        <f t="shared" si="0"/>
        <v>300</v>
      </c>
      <c r="F11" s="161"/>
      <c r="G11" s="161"/>
      <c r="H11" s="161"/>
      <c r="I11" s="161"/>
      <c r="J11" s="161"/>
    </row>
    <row r="12" spans="1:10" ht="18">
      <c r="A12" s="308" t="s">
        <v>306</v>
      </c>
      <c r="B12" s="162">
        <v>2500</v>
      </c>
      <c r="C12" s="162"/>
      <c r="D12" s="162"/>
      <c r="E12" s="162">
        <f t="shared" si="0"/>
        <v>2500</v>
      </c>
      <c r="F12" s="161"/>
      <c r="G12" s="161"/>
      <c r="H12" s="161"/>
      <c r="I12" s="161"/>
      <c r="J12" s="161"/>
    </row>
    <row r="13" spans="1:10" ht="18">
      <c r="A13" s="308" t="s">
        <v>307</v>
      </c>
      <c r="B13" s="162">
        <v>500</v>
      </c>
      <c r="C13" s="162"/>
      <c r="D13" s="162"/>
      <c r="E13" s="162">
        <f t="shared" si="0"/>
        <v>500</v>
      </c>
      <c r="F13" s="161"/>
      <c r="G13" s="161"/>
      <c r="H13" s="161"/>
      <c r="I13" s="161"/>
      <c r="J13" s="161"/>
    </row>
    <row r="14" spans="1:10" ht="18">
      <c r="A14" s="308" t="s">
        <v>308</v>
      </c>
      <c r="B14" s="162">
        <v>1500</v>
      </c>
      <c r="C14" s="162"/>
      <c r="D14" s="162"/>
      <c r="E14" s="162">
        <f t="shared" si="0"/>
        <v>1500</v>
      </c>
      <c r="F14" s="161"/>
      <c r="G14" s="161"/>
      <c r="H14" s="161"/>
      <c r="I14" s="161"/>
      <c r="J14" s="161"/>
    </row>
    <row r="15" spans="1:10" ht="18">
      <c r="A15" s="310" t="s">
        <v>309</v>
      </c>
      <c r="B15" s="162">
        <v>200</v>
      </c>
      <c r="C15" s="162"/>
      <c r="D15" s="162"/>
      <c r="E15" s="162">
        <f t="shared" si="0"/>
        <v>200</v>
      </c>
      <c r="F15" s="161"/>
      <c r="G15" s="161"/>
      <c r="H15" s="161"/>
      <c r="I15" s="161"/>
      <c r="J15" s="161"/>
    </row>
    <row r="16" spans="1:10" ht="18">
      <c r="A16" s="310" t="s">
        <v>310</v>
      </c>
      <c r="B16" s="162">
        <v>100</v>
      </c>
      <c r="C16" s="162"/>
      <c r="D16" s="162"/>
      <c r="E16" s="162">
        <f t="shared" si="0"/>
        <v>100</v>
      </c>
      <c r="F16" s="161"/>
      <c r="G16" s="161"/>
      <c r="H16" s="161"/>
      <c r="I16" s="161"/>
      <c r="J16" s="161"/>
    </row>
    <row r="17" spans="1:10" ht="18">
      <c r="A17" s="308" t="s">
        <v>311</v>
      </c>
      <c r="B17" s="162">
        <v>1000</v>
      </c>
      <c r="C17" s="162"/>
      <c r="D17" s="162"/>
      <c r="E17" s="162">
        <f t="shared" si="0"/>
        <v>1000</v>
      </c>
      <c r="F17" s="161"/>
      <c r="G17" s="161"/>
      <c r="H17" s="161"/>
      <c r="I17" s="161"/>
      <c r="J17" s="161"/>
    </row>
    <row r="18" spans="1:10" ht="18">
      <c r="A18" s="308" t="s">
        <v>312</v>
      </c>
      <c r="B18" s="162">
        <v>200</v>
      </c>
      <c r="C18" s="162"/>
      <c r="D18" s="162"/>
      <c r="E18" s="162">
        <f t="shared" si="0"/>
        <v>200</v>
      </c>
      <c r="F18" s="161"/>
      <c r="G18" s="161"/>
      <c r="H18" s="161"/>
      <c r="I18" s="161"/>
      <c r="J18" s="161"/>
    </row>
    <row r="19" spans="1:10" ht="18">
      <c r="A19" s="308" t="s">
        <v>313</v>
      </c>
      <c r="B19" s="162">
        <v>3000</v>
      </c>
      <c r="C19" s="162"/>
      <c r="D19" s="162"/>
      <c r="E19" s="162">
        <f t="shared" si="0"/>
        <v>3000</v>
      </c>
      <c r="F19" s="161"/>
      <c r="G19" s="161"/>
      <c r="H19" s="161"/>
      <c r="I19" s="161"/>
      <c r="J19" s="161"/>
    </row>
    <row r="20" spans="1:10" ht="18">
      <c r="A20" s="308" t="s">
        <v>314</v>
      </c>
      <c r="B20" s="162">
        <v>2670</v>
      </c>
      <c r="C20" s="162"/>
      <c r="D20" s="162"/>
      <c r="E20" s="162">
        <f t="shared" si="0"/>
        <v>2670</v>
      </c>
      <c r="F20" s="161"/>
      <c r="G20" s="161"/>
      <c r="H20" s="161"/>
      <c r="I20" s="161"/>
      <c r="J20" s="161"/>
    </row>
    <row r="21" spans="1:10" ht="18">
      <c r="A21" s="310" t="s">
        <v>315</v>
      </c>
      <c r="B21" s="162">
        <v>50</v>
      </c>
      <c r="C21" s="162"/>
      <c r="D21" s="162"/>
      <c r="E21" s="162">
        <f t="shared" si="0"/>
        <v>50</v>
      </c>
      <c r="F21" s="161"/>
      <c r="G21" s="161"/>
      <c r="H21" s="161"/>
      <c r="I21" s="161"/>
      <c r="J21" s="161"/>
    </row>
    <row r="22" spans="1:10" ht="34.5" customHeight="1">
      <c r="A22" s="310" t="s">
        <v>316</v>
      </c>
      <c r="B22" s="162">
        <v>1500</v>
      </c>
      <c r="C22" s="162"/>
      <c r="D22" s="162"/>
      <c r="E22" s="162">
        <f t="shared" si="0"/>
        <v>1500</v>
      </c>
      <c r="F22" s="161"/>
      <c r="G22" s="161"/>
      <c r="H22" s="161"/>
      <c r="I22" s="161"/>
      <c r="J22" s="161"/>
    </row>
    <row r="23" spans="1:10" ht="18">
      <c r="A23" s="308" t="s">
        <v>317</v>
      </c>
      <c r="B23" s="162">
        <v>1500</v>
      </c>
      <c r="C23" s="311">
        <f>SUM(C7:C22)</f>
        <v>0</v>
      </c>
      <c r="D23" s="162"/>
      <c r="E23" s="162">
        <f t="shared" si="0"/>
        <v>1500</v>
      </c>
      <c r="F23" s="161"/>
      <c r="G23" s="161"/>
      <c r="H23" s="161"/>
      <c r="I23" s="161"/>
      <c r="J23" s="161"/>
    </row>
    <row r="24" spans="1:10" ht="18">
      <c r="A24" s="173" t="s">
        <v>233</v>
      </c>
      <c r="B24" s="173">
        <f>SUM(B7:B23)</f>
        <v>17720</v>
      </c>
      <c r="C24" s="311">
        <f>SUM(C7:C23)</f>
        <v>0</v>
      </c>
      <c r="D24" s="173">
        <f>SUM(D7:D23)</f>
        <v>0</v>
      </c>
      <c r="E24" s="311">
        <f>SUM(E7:E23)</f>
        <v>17720</v>
      </c>
      <c r="F24" s="161"/>
      <c r="G24" s="161"/>
      <c r="H24" s="161"/>
      <c r="I24" s="161"/>
      <c r="J24" s="161"/>
    </row>
    <row r="25" spans="1:10" ht="18">
      <c r="A25" s="161"/>
      <c r="B25" s="161"/>
      <c r="C25" s="161"/>
      <c r="D25" s="161"/>
      <c r="E25" s="161"/>
      <c r="F25" s="161"/>
      <c r="G25" s="161"/>
      <c r="H25" s="161"/>
      <c r="I25" s="161"/>
      <c r="J25" s="161"/>
    </row>
    <row r="26" spans="1:10" ht="18">
      <c r="A26" s="161"/>
      <c r="B26" s="161"/>
      <c r="C26" s="161"/>
      <c r="D26" s="161"/>
      <c r="E26" s="161"/>
      <c r="F26" s="161"/>
      <c r="G26" s="161"/>
      <c r="H26" s="161"/>
      <c r="I26" s="161"/>
      <c r="J26" s="161"/>
    </row>
  </sheetData>
  <sheetProtection selectLockedCells="1" selectUnlockedCells="1"/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landscape" paperSize="9" scale="86" r:id="rId1"/>
  <headerFooter alignWithMargins="0">
    <oddHeader>&amp;R16.sz. melléklet a …./2020.(VI.25.) önkormányzati rendelethez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G23"/>
  <sheetViews>
    <sheetView view="pageBreakPreview" zoomScale="50" zoomScaleNormal="52" zoomScaleSheetLayoutView="50" workbookViewId="0" topLeftCell="A1">
      <selection activeCell="E6" sqref="E6"/>
    </sheetView>
  </sheetViews>
  <sheetFormatPr defaultColWidth="9.140625" defaultRowHeight="12.75"/>
  <cols>
    <col min="1" max="1" width="4.7109375" style="244" customWidth="1"/>
    <col min="2" max="2" width="34.421875" style="244" customWidth="1"/>
    <col min="3" max="3" width="12.7109375" style="244" customWidth="1"/>
    <col min="4" max="4" width="14.57421875" style="244" customWidth="1"/>
    <col min="5" max="5" width="12.7109375" style="244" customWidth="1"/>
    <col min="6" max="6" width="19.00390625" style="244" customWidth="1"/>
    <col min="7" max="7" width="12.28125" style="244" customWidth="1"/>
    <col min="8" max="16384" width="9.140625" style="244" customWidth="1"/>
  </cols>
  <sheetData>
    <row r="1" ht="18">
      <c r="B1" s="244" t="s">
        <v>318</v>
      </c>
    </row>
    <row r="2" spans="1:7" s="314" customFormat="1" ht="27" customHeight="1">
      <c r="A2" s="312" t="s">
        <v>319</v>
      </c>
      <c r="B2" s="313"/>
      <c r="C2" s="349" t="s">
        <v>320</v>
      </c>
      <c r="D2" s="349"/>
      <c r="E2" s="349"/>
      <c r="F2" s="349"/>
      <c r="G2" s="349"/>
    </row>
    <row r="3" spans="1:7" s="314" customFormat="1" ht="18">
      <c r="A3" s="313"/>
      <c r="B3" s="313"/>
      <c r="C3" s="313"/>
      <c r="D3" s="313"/>
      <c r="E3" s="313"/>
      <c r="F3" s="313"/>
      <c r="G3" s="313"/>
    </row>
    <row r="4" spans="1:7" s="314" customFormat="1" ht="24.75" customHeight="1">
      <c r="A4" s="312" t="s">
        <v>321</v>
      </c>
      <c r="B4" s="313"/>
      <c r="C4" s="349" t="s">
        <v>320</v>
      </c>
      <c r="D4" s="349"/>
      <c r="E4" s="349"/>
      <c r="F4" s="349"/>
      <c r="G4" s="313"/>
    </row>
    <row r="5" spans="1:7" s="314" customFormat="1" ht="18">
      <c r="A5" s="313"/>
      <c r="B5" s="313"/>
      <c r="C5" s="313"/>
      <c r="D5" s="313"/>
      <c r="E5" s="313"/>
      <c r="F5" s="313"/>
      <c r="G5" s="313"/>
    </row>
    <row r="6" spans="1:7" ht="35.25" customHeight="1">
      <c r="A6" s="315" t="s">
        <v>322</v>
      </c>
      <c r="B6" s="314"/>
      <c r="C6" s="314"/>
      <c r="D6" s="313"/>
      <c r="E6" s="313"/>
      <c r="F6" s="313"/>
      <c r="G6" s="313"/>
    </row>
    <row r="7" spans="1:7" ht="32.25" customHeight="1">
      <c r="A7" s="315" t="s">
        <v>323</v>
      </c>
      <c r="B7" s="313"/>
      <c r="C7" s="313"/>
      <c r="D7" s="313"/>
      <c r="E7" s="313"/>
      <c r="F7" s="313"/>
      <c r="G7" s="313"/>
    </row>
    <row r="8" spans="1:7" s="261" customFormat="1" ht="102" customHeight="1">
      <c r="A8" s="253" t="s">
        <v>163</v>
      </c>
      <c r="B8" s="253" t="s">
        <v>324</v>
      </c>
      <c r="C8" s="253" t="s">
        <v>325</v>
      </c>
      <c r="D8" s="253" t="s">
        <v>326</v>
      </c>
      <c r="E8" s="253" t="s">
        <v>327</v>
      </c>
      <c r="F8" s="253" t="s">
        <v>328</v>
      </c>
      <c r="G8" s="253" t="s">
        <v>329</v>
      </c>
    </row>
    <row r="9" spans="1:7" ht="24" customHeight="1">
      <c r="A9" s="316" t="s">
        <v>175</v>
      </c>
      <c r="B9" s="317" t="s">
        <v>330</v>
      </c>
      <c r="C9" s="318"/>
      <c r="D9" s="318"/>
      <c r="E9" s="318"/>
      <c r="F9" s="318"/>
      <c r="G9" s="319">
        <f aca="true" t="shared" si="0" ref="G9:G15">SUM(C9:F9)</f>
        <v>0</v>
      </c>
    </row>
    <row r="10" spans="1:7" ht="47.25" customHeight="1">
      <c r="A10" s="320" t="s">
        <v>177</v>
      </c>
      <c r="B10" s="26" t="s">
        <v>331</v>
      </c>
      <c r="C10" s="321"/>
      <c r="D10" s="321"/>
      <c r="E10" s="321"/>
      <c r="F10" s="321"/>
      <c r="G10" s="322">
        <f t="shared" si="0"/>
        <v>0</v>
      </c>
    </row>
    <row r="11" spans="1:7" ht="60" customHeight="1">
      <c r="A11" s="320" t="s">
        <v>178</v>
      </c>
      <c r="B11" s="26" t="s">
        <v>332</v>
      </c>
      <c r="C11" s="321"/>
      <c r="D11" s="321"/>
      <c r="E11" s="321"/>
      <c r="F11" s="321"/>
      <c r="G11" s="322">
        <f t="shared" si="0"/>
        <v>0</v>
      </c>
    </row>
    <row r="12" spans="1:7" ht="37.5" customHeight="1">
      <c r="A12" s="320" t="s">
        <v>179</v>
      </c>
      <c r="B12" s="26" t="s">
        <v>333</v>
      </c>
      <c r="C12" s="321"/>
      <c r="D12" s="321"/>
      <c r="E12" s="321"/>
      <c r="F12" s="321"/>
      <c r="G12" s="322">
        <f t="shared" si="0"/>
        <v>0</v>
      </c>
    </row>
    <row r="13" spans="1:7" ht="50.25" customHeight="1">
      <c r="A13" s="320" t="s">
        <v>180</v>
      </c>
      <c r="B13" s="26" t="s">
        <v>334</v>
      </c>
      <c r="C13" s="321"/>
      <c r="D13" s="321"/>
      <c r="E13" s="321"/>
      <c r="F13" s="321"/>
      <c r="G13" s="322">
        <f t="shared" si="0"/>
        <v>0</v>
      </c>
    </row>
    <row r="14" spans="1:7" ht="24" customHeight="1">
      <c r="A14" s="323" t="s">
        <v>181</v>
      </c>
      <c r="B14" s="324" t="s">
        <v>335</v>
      </c>
      <c r="C14" s="325"/>
      <c r="D14" s="325"/>
      <c r="E14" s="325"/>
      <c r="F14" s="325"/>
      <c r="G14" s="326">
        <f t="shared" si="0"/>
        <v>0</v>
      </c>
    </row>
    <row r="15" spans="1:7" s="245" customFormat="1" ht="24" customHeight="1">
      <c r="A15" s="327" t="s">
        <v>336</v>
      </c>
      <c r="B15" s="27" t="s">
        <v>329</v>
      </c>
      <c r="C15" s="322">
        <f>SUM(C9:C14)</f>
        <v>0</v>
      </c>
      <c r="D15" s="322">
        <f>SUM(D9:D14)</f>
        <v>0</v>
      </c>
      <c r="E15" s="322">
        <f>SUM(E9:E14)</f>
        <v>0</v>
      </c>
      <c r="F15" s="322">
        <f>SUM(F9:F14)</f>
        <v>0</v>
      </c>
      <c r="G15" s="322">
        <f t="shared" si="0"/>
        <v>0</v>
      </c>
    </row>
    <row r="16" spans="1:7" s="314" customFormat="1" ht="18">
      <c r="A16" s="313"/>
      <c r="B16" s="313"/>
      <c r="C16" s="313"/>
      <c r="D16" s="313"/>
      <c r="E16" s="313"/>
      <c r="F16" s="313"/>
      <c r="G16" s="313"/>
    </row>
    <row r="17" spans="1:7" s="314" customFormat="1" ht="18">
      <c r="A17" s="313"/>
      <c r="B17" s="313"/>
      <c r="C17" s="313"/>
      <c r="D17" s="313"/>
      <c r="E17" s="313"/>
      <c r="F17" s="313"/>
      <c r="G17" s="313"/>
    </row>
    <row r="18" spans="1:7" s="314" customFormat="1" ht="18">
      <c r="A18" s="313"/>
      <c r="B18" s="313"/>
      <c r="C18" s="313"/>
      <c r="D18" s="313"/>
      <c r="E18" s="313"/>
      <c r="F18" s="313"/>
      <c r="G18" s="313"/>
    </row>
    <row r="19" spans="1:7" s="314" customFormat="1" ht="18">
      <c r="A19" s="314" t="s">
        <v>337</v>
      </c>
      <c r="B19" s="313"/>
      <c r="C19" s="313"/>
      <c r="D19" s="313"/>
      <c r="E19" s="313"/>
      <c r="F19" s="313"/>
      <c r="G19" s="313"/>
    </row>
    <row r="20" spans="1:7" s="314" customFormat="1" ht="18">
      <c r="A20" s="313"/>
      <c r="B20" s="313"/>
      <c r="C20" s="313"/>
      <c r="D20" s="313"/>
      <c r="E20" s="313"/>
      <c r="F20" s="313"/>
      <c r="G20" s="313"/>
    </row>
    <row r="21" spans="1:7" ht="18">
      <c r="A21" s="313"/>
      <c r="B21" s="313"/>
      <c r="C21" s="313"/>
      <c r="D21" s="313"/>
      <c r="E21" s="313"/>
      <c r="F21" s="313"/>
      <c r="G21" s="313"/>
    </row>
    <row r="22" spans="1:7" ht="18">
      <c r="A22" s="313"/>
      <c r="B22" s="313"/>
      <c r="C22" s="314"/>
      <c r="D22" s="314"/>
      <c r="E22" s="314"/>
      <c r="F22" s="314"/>
      <c r="G22" s="313"/>
    </row>
    <row r="23" spans="1:7" ht="18">
      <c r="A23" s="313"/>
      <c r="B23" s="313"/>
      <c r="C23" s="328"/>
      <c r="D23" s="329" t="s">
        <v>338</v>
      </c>
      <c r="E23" s="329"/>
      <c r="F23" s="328"/>
      <c r="G23" s="313"/>
    </row>
  </sheetData>
  <sheetProtection selectLockedCells="1" selectUnlockedCells="1"/>
  <mergeCells count="2">
    <mergeCell ref="C2:G2"/>
    <mergeCell ref="C4:F4"/>
  </mergeCells>
  <printOptions/>
  <pageMargins left="0.75" right="0.75" top="1" bottom="1" header="0.5" footer="0.5118055555555555"/>
  <pageSetup horizontalDpi="300" verticalDpi="300" orientation="portrait" paperSize="9" scale="79" r:id="rId1"/>
  <headerFooter alignWithMargins="0">
    <oddHeader>&amp;R17. melléklet a …./2020.(VI.25.)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83"/>
  <sheetViews>
    <sheetView zoomScale="52" zoomScaleNormal="52" zoomScaleSheetLayoutView="50" zoomScalePageLayoutView="70" workbookViewId="0" topLeftCell="A16">
      <selection activeCell="F44" sqref="F44"/>
    </sheetView>
  </sheetViews>
  <sheetFormatPr defaultColWidth="9.00390625" defaultRowHeight="12.75"/>
  <cols>
    <col min="1" max="1" width="9.00390625" style="1" customWidth="1"/>
    <col min="2" max="2" width="127.7109375" style="1" customWidth="1"/>
    <col min="3" max="3" width="20.421875" style="63" customWidth="1"/>
    <col min="4" max="4" width="23.57421875" style="1" customWidth="1"/>
    <col min="5" max="5" width="23.7109375" style="1" customWidth="1"/>
    <col min="6" max="6" width="21.7109375" style="1" customWidth="1"/>
    <col min="7" max="7" width="14.00390625" style="1" customWidth="1"/>
    <col min="8" max="16384" width="9.00390625" style="1" customWidth="1"/>
  </cols>
  <sheetData>
    <row r="1" spans="1:6" s="66" customFormat="1" ht="20.25" customHeight="1">
      <c r="A1" s="64"/>
      <c r="B1" s="331" t="s">
        <v>51</v>
      </c>
      <c r="C1" s="331"/>
      <c r="D1" s="64"/>
      <c r="E1" s="64"/>
      <c r="F1" s="64"/>
    </row>
    <row r="2" spans="1:6" s="66" customFormat="1" ht="20.25" customHeight="1">
      <c r="A2" s="65"/>
      <c r="B2" s="331" t="s">
        <v>52</v>
      </c>
      <c r="C2" s="331"/>
      <c r="D2" s="64"/>
      <c r="E2" s="64"/>
      <c r="F2" s="64"/>
    </row>
    <row r="3" s="66" customFormat="1" ht="18">
      <c r="C3" s="67" t="s">
        <v>53</v>
      </c>
    </row>
    <row r="4" spans="1:249" s="66" customFormat="1" ht="39" customHeight="1">
      <c r="A4" s="68" t="s">
        <v>54</v>
      </c>
      <c r="B4" s="68" t="s">
        <v>55</v>
      </c>
      <c r="C4" s="332" t="s">
        <v>56</v>
      </c>
      <c r="D4" s="332"/>
      <c r="E4" s="332"/>
      <c r="F4" s="332"/>
      <c r="IO4" s="1"/>
    </row>
    <row r="5" spans="1:249" s="66" customFormat="1" ht="78.75" customHeight="1">
      <c r="A5" s="35"/>
      <c r="B5" s="33" t="s">
        <v>57</v>
      </c>
      <c r="C5" s="69" t="s">
        <v>58</v>
      </c>
      <c r="D5" s="70" t="s">
        <v>59</v>
      </c>
      <c r="E5" s="70" t="s">
        <v>60</v>
      </c>
      <c r="F5" s="70" t="s">
        <v>61</v>
      </c>
      <c r="IO5" s="1"/>
    </row>
    <row r="6" spans="1:249" s="66" customFormat="1" ht="18">
      <c r="A6" s="71" t="s">
        <v>62</v>
      </c>
      <c r="B6" s="72" t="s">
        <v>63</v>
      </c>
      <c r="C6" s="73">
        <f>C7+C8+C9+C10+C11+C12</f>
        <v>632038</v>
      </c>
      <c r="D6" s="73">
        <f>D7+D8+D9+D10+D11+D12</f>
        <v>0</v>
      </c>
      <c r="E6" s="73">
        <f>E7+E8+E9+E10+E11+E12</f>
        <v>213</v>
      </c>
      <c r="F6" s="73">
        <f>F7+F8+F9+F10+F11+F12</f>
        <v>632251</v>
      </c>
      <c r="IO6" s="1"/>
    </row>
    <row r="7" spans="1:249" s="66" customFormat="1" ht="18">
      <c r="A7" s="74"/>
      <c r="B7" s="75" t="s">
        <v>64</v>
      </c>
      <c r="C7" s="76">
        <f>'8. melléklet Önkormányzat'!C10</f>
        <v>242818</v>
      </c>
      <c r="D7" s="77"/>
      <c r="E7" s="78">
        <f>'8. melléklet Önkormányzat'!E10+'9.  melléklet Hivatal'!E9+'10. melléklet Isaszegi Héts'!E9+'11.  melléklet Isaszegi Bóbi'!E9+'12. mell. Isaszegi Humánszol'!E9+'13.  mellékletMűvelődési ház'!E9+'14. melléklet Könyvtár'!E9+'15.melléklet IVÜSZ'!E9</f>
        <v>-409</v>
      </c>
      <c r="F7" s="77">
        <f aca="true" t="shared" si="0" ref="F7:F12">C7+D7+E7</f>
        <v>242409</v>
      </c>
      <c r="IO7" s="1"/>
    </row>
    <row r="8" spans="1:249" s="66" customFormat="1" ht="18">
      <c r="A8" s="79"/>
      <c r="B8" s="75" t="s">
        <v>65</v>
      </c>
      <c r="C8" s="76">
        <f>'8. melléklet Önkormányzat'!C11</f>
        <v>200916</v>
      </c>
      <c r="D8" s="77"/>
      <c r="E8" s="78">
        <f>'8. melléklet Önkormányzat'!E11+'9.  melléklet Hivatal'!E10+'10. melléklet Isaszegi Héts'!E10+'11.  melléklet Isaszegi Bóbi'!E10+'12. mell. Isaszegi Humánszol'!E10+'13.  mellékletMűvelődési ház'!E10+'14. melléklet Könyvtár'!E10+'15.melléklet IVÜSZ'!E10</f>
        <v>0</v>
      </c>
      <c r="F8" s="77">
        <f t="shared" si="0"/>
        <v>200916</v>
      </c>
      <c r="IO8" s="1"/>
    </row>
    <row r="9" spans="1:249" s="66" customFormat="1" ht="18">
      <c r="A9" s="79"/>
      <c r="B9" s="75" t="s">
        <v>66</v>
      </c>
      <c r="C9" s="76">
        <f>'8. melléklet Önkormányzat'!C12</f>
        <v>173806</v>
      </c>
      <c r="D9" s="77"/>
      <c r="E9" s="78">
        <f>'8. melléklet Önkormányzat'!E12+'9.  melléklet Hivatal'!E11+'10. melléklet Isaszegi Héts'!E11+'11.  melléklet Isaszegi Bóbi'!E11+'12. mell. Isaszegi Humánszol'!E11+'13.  mellékletMűvelődési ház'!E11+'14. melléklet Könyvtár'!E11+'15.melléklet IVÜSZ'!E11</f>
        <v>0</v>
      </c>
      <c r="F9" s="77">
        <f t="shared" si="0"/>
        <v>173806</v>
      </c>
      <c r="IO9" s="1"/>
    </row>
    <row r="10" spans="1:249" s="66" customFormat="1" ht="18">
      <c r="A10" s="79"/>
      <c r="B10" s="75" t="s">
        <v>67</v>
      </c>
      <c r="C10" s="76">
        <f>'8. melléklet Önkormányzat'!C13</f>
        <v>14498</v>
      </c>
      <c r="D10" s="77"/>
      <c r="E10" s="78">
        <f>'8. melléklet Önkormányzat'!E13+'9.  melléklet Hivatal'!E12+'10. melléklet Isaszegi Héts'!E12+'11.  melléklet Isaszegi Bóbi'!E12+'12. mell. Isaszegi Humánszol'!E12+'13.  mellékletMűvelődési ház'!E12+'14. melléklet Könyvtár'!E12+'15.melléklet IVÜSZ'!E12</f>
        <v>622</v>
      </c>
      <c r="F10" s="77">
        <f t="shared" si="0"/>
        <v>15120</v>
      </c>
      <c r="IO10" s="1"/>
    </row>
    <row r="11" spans="1:249" s="66" customFormat="1" ht="18">
      <c r="A11" s="79"/>
      <c r="B11" s="75" t="s">
        <v>68</v>
      </c>
      <c r="C11" s="76">
        <f>'8. melléklet Önkormányzat'!C14</f>
        <v>0</v>
      </c>
      <c r="D11" s="77">
        <f>'8. melléklet Önkormányzat'!D14</f>
        <v>0</v>
      </c>
      <c r="E11" s="77">
        <f>'8. melléklet Önkormányzat'!E14</f>
        <v>0</v>
      </c>
      <c r="F11" s="77">
        <f t="shared" si="0"/>
        <v>0</v>
      </c>
      <c r="IO11" s="1"/>
    </row>
    <row r="12" spans="1:249" s="66" customFormat="1" ht="18">
      <c r="A12" s="79"/>
      <c r="B12" s="75" t="s">
        <v>69</v>
      </c>
      <c r="C12" s="76">
        <f>'8. melléklet Önkormányzat'!C15</f>
        <v>0</v>
      </c>
      <c r="D12" s="77">
        <f>'8. melléklet Önkormányzat'!D15</f>
        <v>0</v>
      </c>
      <c r="E12" s="77">
        <f>'8. melléklet Önkormányzat'!E15</f>
        <v>0</v>
      </c>
      <c r="F12" s="77">
        <f t="shared" si="0"/>
        <v>0</v>
      </c>
      <c r="IO12" s="1"/>
    </row>
    <row r="13" spans="1:249" s="66" customFormat="1" ht="18">
      <c r="A13" s="80" t="s">
        <v>70</v>
      </c>
      <c r="B13" s="72" t="s">
        <v>71</v>
      </c>
      <c r="C13" s="73">
        <f>C14+C15+C16+C17</f>
        <v>55450</v>
      </c>
      <c r="D13" s="73">
        <f>D14+D15+D16+D17</f>
        <v>0</v>
      </c>
      <c r="E13" s="73">
        <f>E14+E15+E16+E17</f>
        <v>80</v>
      </c>
      <c r="F13" s="73">
        <f>F14+F15+F16+F17</f>
        <v>55530</v>
      </c>
      <c r="IO13" s="1"/>
    </row>
    <row r="14" spans="1:249" s="66" customFormat="1" ht="18">
      <c r="A14" s="74"/>
      <c r="B14" s="75" t="s">
        <v>72</v>
      </c>
      <c r="C14" s="77">
        <f>'8. melléklet Önkormányzat'!C17+'9.  melléklet Hivatal'!C16+'10. melléklet Isaszegi Héts'!C16+'11.  melléklet Isaszegi Bóbi'!C16+'12. mell. Isaszegi Humánszol'!C16+'13.  mellékletMűvelődési ház'!C16+'14. melléklet Könyvtár'!C16+'15.melléklet IVÜSZ'!C16</f>
        <v>2160</v>
      </c>
      <c r="D14" s="77">
        <f>'8. melléklet Önkormányzat'!D17+'9.  melléklet Hivatal'!D16+'10. melléklet Isaszegi Héts'!D16+'11.  melléklet Isaszegi Bóbi'!D16+'12. mell. Isaszegi Humánszol'!D16+'13.  mellékletMűvelődési ház'!D16+'14. melléklet Könyvtár'!D16+'15.melléklet IVÜSZ'!D16</f>
        <v>0</v>
      </c>
      <c r="E14" s="77">
        <f>'8. melléklet Önkormányzat'!E17+'9.  melléklet Hivatal'!E16+'10. melléklet Isaszegi Héts'!E16+'11.  melléklet Isaszegi Bóbi'!E16+'12. mell. Isaszegi Humánszol'!E16+'13.  mellékletMűvelődési ház'!E16+'14. melléklet Könyvtár'!E16+'15.melléklet IVÜSZ'!E16</f>
        <v>80</v>
      </c>
      <c r="F14" s="77">
        <f>C14+D14+E14</f>
        <v>2240</v>
      </c>
      <c r="M14" s="1"/>
      <c r="IO14" s="1"/>
    </row>
    <row r="15" spans="1:249" s="66" customFormat="1" ht="18">
      <c r="A15" s="79"/>
      <c r="B15" s="75" t="s">
        <v>73</v>
      </c>
      <c r="C15" s="77">
        <f>'8. melléklet Önkormányzat'!C18+'9.  melléklet Hivatal'!C17+'10. melléklet Isaszegi Héts'!C17+'11.  melléklet Isaszegi Bóbi'!C17+'12. mell. Isaszegi Humánszol'!C17+'13.  mellékletMűvelődési ház'!C17+'14. melléklet Könyvtár'!C17+'15.melléklet IVÜSZ'!C17</f>
        <v>0</v>
      </c>
      <c r="D15" s="77">
        <f>'8. melléklet Önkormányzat'!D18+'9.  melléklet Hivatal'!D17+'10. melléklet Isaszegi Héts'!D17+'11.  melléklet Isaszegi Bóbi'!D17+'12. mell. Isaszegi Humánszol'!D17+'13.  mellékletMűvelődési ház'!D17+'14. melléklet Könyvtár'!D17+'15.melléklet IVÜSZ'!D17</f>
        <v>0</v>
      </c>
      <c r="E15" s="77">
        <f>'8. melléklet Önkormányzat'!E18+'9.  melléklet Hivatal'!E17+'10. melléklet Isaszegi Héts'!E17+'11.  melléklet Isaszegi Bóbi'!E17+'12. mell. Isaszegi Humánszol'!E17+'13.  mellékletMűvelődési ház'!E17+'14. melléklet Könyvtár'!E17+'15.melléklet IVÜSZ'!E17</f>
        <v>0</v>
      </c>
      <c r="F15" s="77">
        <f>C15+D15+E15</f>
        <v>0</v>
      </c>
      <c r="IO15" s="1"/>
    </row>
    <row r="16" spans="1:249" s="66" customFormat="1" ht="18">
      <c r="A16" s="79"/>
      <c r="B16" s="75" t="s">
        <v>74</v>
      </c>
      <c r="C16" s="77">
        <f>'8. melléklet Önkormányzat'!C19+'9.  melléklet Hivatal'!C18+'10. melléklet Isaszegi Héts'!C18+'11.  melléklet Isaszegi Bóbi'!C18+'12. mell. Isaszegi Humánszol'!C18+'13.  mellékletMűvelődési ház'!C18+'14. melléklet Könyvtár'!C18+'15.melléklet IVÜSZ'!C18</f>
        <v>51575</v>
      </c>
      <c r="D16" s="77">
        <f>'8. melléklet Önkormányzat'!D19+'9.  melléklet Hivatal'!D18+'10. melléklet Isaszegi Héts'!D18+'11.  melléklet Isaszegi Bóbi'!D18+'12. mell. Isaszegi Humánszol'!D18+'13.  mellékletMűvelődési ház'!D18+'14. melléklet Könyvtár'!D18+'15.melléklet IVÜSZ'!D18</f>
        <v>0</v>
      </c>
      <c r="E16" s="77">
        <f>'8. melléklet Önkormányzat'!E19+'9.  melléklet Hivatal'!E18+'10. melléklet Isaszegi Héts'!E18+'11.  melléklet Isaszegi Bóbi'!E18+'12. mell. Isaszegi Humánszol'!E18+'13.  mellékletMűvelődési ház'!E18+'14. melléklet Könyvtár'!E18+'15.melléklet IVÜSZ'!E18</f>
        <v>0</v>
      </c>
      <c r="F16" s="77">
        <f>C16+D16+E16</f>
        <v>51575</v>
      </c>
      <c r="IO16" s="1"/>
    </row>
    <row r="17" spans="1:249" s="66" customFormat="1" ht="18">
      <c r="A17" s="79"/>
      <c r="B17" s="75" t="s">
        <v>75</v>
      </c>
      <c r="C17" s="77">
        <f>'8. melléklet Önkormányzat'!C20+'9.  melléklet Hivatal'!C19+'10. melléklet Isaszegi Héts'!C19+'11.  melléklet Isaszegi Bóbi'!C19+'12. mell. Isaszegi Humánszol'!C19+'13.  mellékletMűvelődési ház'!C19+'14. melléklet Könyvtár'!C19+'15.melléklet IVÜSZ'!C19</f>
        <v>1715</v>
      </c>
      <c r="D17" s="77">
        <f>'8. melléklet Önkormányzat'!D20+'9.  melléklet Hivatal'!D19+'10. melléklet Isaszegi Héts'!D19+'11.  melléklet Isaszegi Bóbi'!D19+'12. mell. Isaszegi Humánszol'!D19+'13.  mellékletMűvelődési ház'!D19+'14. melléklet Könyvtár'!D19+'15.melléklet IVÜSZ'!D19</f>
        <v>0</v>
      </c>
      <c r="E17" s="77">
        <f>'8. melléklet Önkormányzat'!E20+'9.  melléklet Hivatal'!E19+'10. melléklet Isaszegi Héts'!E19+'11.  melléklet Isaszegi Bóbi'!E19+'12. mell. Isaszegi Humánszol'!E19+'13.  mellékletMűvelődési ház'!E19+'14. melléklet Könyvtár'!E19+'15.melléklet IVÜSZ'!E19</f>
        <v>0</v>
      </c>
      <c r="F17" s="77">
        <f>C17+D17+E17</f>
        <v>1715</v>
      </c>
      <c r="IO17" s="1"/>
    </row>
    <row r="18" spans="1:249" s="66" customFormat="1" ht="18">
      <c r="A18" s="80" t="s">
        <v>76</v>
      </c>
      <c r="B18" s="81" t="s">
        <v>77</v>
      </c>
      <c r="C18" s="73">
        <f>C19</f>
        <v>0</v>
      </c>
      <c r="D18" s="73">
        <f>D19</f>
        <v>0</v>
      </c>
      <c r="E18" s="73">
        <f>E19</f>
        <v>0</v>
      </c>
      <c r="F18" s="73">
        <f>F19</f>
        <v>0</v>
      </c>
      <c r="IO18" s="1"/>
    </row>
    <row r="19" spans="1:249" s="66" customFormat="1" ht="18">
      <c r="A19" s="82"/>
      <c r="B19" s="83" t="s">
        <v>78</v>
      </c>
      <c r="C19" s="78">
        <f>'8. melléklet Önkormányzat'!C22</f>
        <v>0</v>
      </c>
      <c r="D19" s="78">
        <f>'8. melléklet Önkormányzat'!D22+'9.  melléklet Hivatal'!D21+'10. melléklet Isaszegi Héts'!D21+'11.  melléklet Isaszegi Bóbi'!D21+'12. mell. Isaszegi Humánszol'!D21+'13.  mellékletMűvelődési ház'!D21+'14. melléklet Könyvtár'!D21+'15.melléklet IVÜSZ'!D21</f>
        <v>0</v>
      </c>
      <c r="E19" s="78">
        <f>'8. melléklet Önkormányzat'!E22+'9.  melléklet Hivatal'!E21+'10. melléklet Isaszegi Héts'!E21+'11.  melléklet Isaszegi Bóbi'!E21+'12. mell. Isaszegi Humánszol'!E21+'13.  mellékletMűvelődési ház'!E21+'14. melléklet Könyvtár'!E21+'15.melléklet IVÜSZ'!E21</f>
        <v>0</v>
      </c>
      <c r="F19" s="77">
        <f>C19+D19+E19</f>
        <v>0</v>
      </c>
      <c r="IO19" s="1"/>
    </row>
    <row r="20" spans="1:249" s="66" customFormat="1" ht="22.5" customHeight="1">
      <c r="A20" s="80" t="s">
        <v>79</v>
      </c>
      <c r="B20" s="81" t="s">
        <v>80</v>
      </c>
      <c r="C20" s="73">
        <f>C21+C22+C23+C24</f>
        <v>354300</v>
      </c>
      <c r="D20" s="73">
        <f>D21+D22+D23+D24</f>
        <v>0</v>
      </c>
      <c r="E20" s="73">
        <f>E21+E22+E23+E24</f>
        <v>-37000</v>
      </c>
      <c r="F20" s="73">
        <f>F21+F22+F23+F24</f>
        <v>317300</v>
      </c>
      <c r="IO20" s="1"/>
    </row>
    <row r="21" spans="1:249" s="66" customFormat="1" ht="60.75" customHeight="1">
      <c r="A21" s="82"/>
      <c r="B21" s="75" t="s">
        <v>81</v>
      </c>
      <c r="C21" s="77">
        <f>'8. melléklet Önkormányzat'!C24+'9.  melléklet Hivatal'!C23+'10. melléklet Isaszegi Héts'!C23+'11.  melléklet Isaszegi Bóbi'!C23+'12. mell. Isaszegi Humánszol'!C23+'13.  mellékletMűvelődési ház'!C23+'14. melléklet Könyvtár'!C23+'15.melléklet IVÜSZ'!C23</f>
        <v>307300</v>
      </c>
      <c r="D21" s="77">
        <f>'8. melléklet Önkormányzat'!D24+'9.  melléklet Hivatal'!D23+'10. melléklet Isaszegi Héts'!D23+'11.  melléklet Isaszegi Bóbi'!D23+'12. mell. Isaszegi Humánszol'!D23+'13.  mellékletMűvelődési ház'!D23+'14. melléklet Könyvtár'!D23+'15.melléklet IVÜSZ'!D23</f>
        <v>0</v>
      </c>
      <c r="E21" s="77">
        <f>'8. melléklet Önkormányzat'!E24+'9.  melléklet Hivatal'!E23+'10. melléklet Isaszegi Héts'!E23+'11.  melléklet Isaszegi Bóbi'!E23+'12. mell. Isaszegi Humánszol'!E23+'13.  mellékletMűvelődési ház'!E23+'14. melléklet Könyvtár'!E23+'15.melléklet IVÜSZ'!E23</f>
        <v>0</v>
      </c>
      <c r="F21" s="77">
        <f>C21+D21+E21</f>
        <v>307300</v>
      </c>
      <c r="IO21" s="1"/>
    </row>
    <row r="22" spans="1:249" s="66" customFormat="1" ht="21" customHeight="1">
      <c r="A22" s="84"/>
      <c r="B22" s="85" t="s">
        <v>82</v>
      </c>
      <c r="C22" s="77">
        <f>'8. melléklet Önkormányzat'!C25+'9.  melléklet Hivatal'!C24+'10. melléklet Isaszegi Héts'!C24+'11.  melléklet Isaszegi Bóbi'!C24+'12. mell. Isaszegi Humánszol'!C24+'13.  mellékletMűvelődési ház'!C24+'14. melléklet Könyvtár'!C24+'15.melléklet IVÜSZ'!C24</f>
        <v>42000</v>
      </c>
      <c r="D22" s="77">
        <f>'8. melléklet Önkormányzat'!D25+'9.  melléklet Hivatal'!D24+'10. melléklet Isaszegi Héts'!D24+'11.  melléklet Isaszegi Bóbi'!D24+'12. mell. Isaszegi Humánszol'!D24+'13.  mellékletMűvelődési ház'!D24+'14. melléklet Könyvtár'!D24+'15.melléklet IVÜSZ'!D24</f>
        <v>0</v>
      </c>
      <c r="E22" s="77">
        <f>'8. melléklet Önkormányzat'!E25+'9.  melléklet Hivatal'!E24+'10. melléklet Isaszegi Héts'!E24+'11.  melléklet Isaszegi Bóbi'!E24+'12. mell. Isaszegi Humánszol'!E24+'13.  mellékletMűvelődési ház'!E24+'14. melléklet Könyvtár'!E24+'15.melléklet IVÜSZ'!E24</f>
        <v>-42000</v>
      </c>
      <c r="F22" s="77">
        <f>C22+D22+E22</f>
        <v>0</v>
      </c>
      <c r="IO22" s="1"/>
    </row>
    <row r="23" spans="1:249" s="66" customFormat="1" ht="18">
      <c r="A23" s="82"/>
      <c r="B23" s="85" t="s">
        <v>83</v>
      </c>
      <c r="C23" s="77">
        <f>'8. melléklet Önkormányzat'!C26+'9.  melléklet Hivatal'!C25+'10. melléklet Isaszegi Héts'!C25+'11.  melléklet Isaszegi Bóbi'!C25+'12. mell. Isaszegi Humánszol'!C25+'13.  mellékletMűvelődési ház'!C25+'14. melléklet Könyvtár'!C25+'15.melléklet IVÜSZ'!C25</f>
        <v>3000</v>
      </c>
      <c r="D23" s="77">
        <f>'8. melléklet Önkormányzat'!D26+'9.  melléklet Hivatal'!D25+'10. melléklet Isaszegi Héts'!D25+'11.  melléklet Isaszegi Bóbi'!D25+'12. mell. Isaszegi Humánszol'!D25+'13.  mellékletMűvelődési ház'!D25+'14. melléklet Könyvtár'!D25+'15.melléklet IVÜSZ'!D25</f>
        <v>0</v>
      </c>
      <c r="E23" s="77">
        <f>'8. melléklet Önkormányzat'!E26+'9.  melléklet Hivatal'!E25+'10. melléklet Isaszegi Héts'!E25+'11.  melléklet Isaszegi Bóbi'!E25+'12. mell. Isaszegi Humánszol'!E25+'13.  mellékletMűvelődési ház'!E25+'14. melléklet Könyvtár'!E25+'15.melléklet IVÜSZ'!E25</f>
        <v>5000</v>
      </c>
      <c r="F23" s="77">
        <f>C23+D23+E23</f>
        <v>8000</v>
      </c>
      <c r="IO23" s="1"/>
    </row>
    <row r="24" spans="1:249" s="66" customFormat="1" ht="78.75" customHeight="1">
      <c r="A24" s="74"/>
      <c r="B24" s="85" t="s">
        <v>84</v>
      </c>
      <c r="C24" s="77">
        <f>'8. melléklet Önkormányzat'!C27+'9.  melléklet Hivatal'!C26+'10. melléklet Isaszegi Héts'!C26+'11.  melléklet Isaszegi Bóbi'!C26+'12. mell. Isaszegi Humánszol'!C26+'13.  mellékletMűvelődési ház'!C26+'14. melléklet Könyvtár'!C26+'15.melléklet IVÜSZ'!C26</f>
        <v>2000</v>
      </c>
      <c r="D24" s="77">
        <f>'8. melléklet Önkormányzat'!D27+'9.  melléklet Hivatal'!D26+'10. melléklet Isaszegi Héts'!D26+'11.  melléklet Isaszegi Bóbi'!D26+'12. mell. Isaszegi Humánszol'!D26+'13.  mellékletMűvelődési ház'!D26+'14. melléklet Könyvtár'!D26+'15.melléklet IVÜSZ'!D26</f>
        <v>0</v>
      </c>
      <c r="E24" s="77">
        <f>'8. melléklet Önkormányzat'!E27+'9.  melléklet Hivatal'!E26+'10. melléklet Isaszegi Héts'!E26+'11.  melléklet Isaszegi Bóbi'!E26+'12. mell. Isaszegi Humánszol'!E26+'13.  mellékletMűvelődési ház'!E26+'14. melléklet Könyvtár'!E26+'15.melléklet IVÜSZ'!E26</f>
        <v>0</v>
      </c>
      <c r="F24" s="77">
        <f>C24+D24+E24</f>
        <v>2000</v>
      </c>
      <c r="IO24" s="1"/>
    </row>
    <row r="25" spans="1:249" s="66" customFormat="1" ht="18">
      <c r="A25" s="80" t="s">
        <v>85</v>
      </c>
      <c r="B25" s="86" t="s">
        <v>86</v>
      </c>
      <c r="C25" s="73">
        <f>C26+C27+C28+C29+C30</f>
        <v>113342</v>
      </c>
      <c r="D25" s="73">
        <f>D26+D27+D28+D29+D30</f>
        <v>0</v>
      </c>
      <c r="E25" s="73">
        <f>E26+E27+E28+E29+E30</f>
        <v>-3980</v>
      </c>
      <c r="F25" s="73">
        <f>F26+F27+F28+F29+F30</f>
        <v>109362</v>
      </c>
      <c r="IO25" s="1"/>
    </row>
    <row r="26" spans="1:249" s="66" customFormat="1" ht="36">
      <c r="A26" s="82"/>
      <c r="B26" s="85" t="s">
        <v>87</v>
      </c>
      <c r="C26" s="77">
        <f>'8. melléklet Önkormányzat'!C29+'9.  melléklet Hivatal'!C28+'10. melléklet Isaszegi Héts'!C28+'11.  melléklet Isaszegi Bóbi'!C28+'12. mell. Isaszegi Humánszol'!C28+'13.  mellékletMűvelődési ház'!C28+'14. melléklet Könyvtár'!C28+'15.melléklet IVÜSZ'!C28+'12. mell. Isaszegi Humánszol'!C118</f>
        <v>113342</v>
      </c>
      <c r="D26" s="77">
        <f>'8. melléklet Önkormányzat'!D29+'9.  melléklet Hivatal'!D28+'10. melléklet Isaszegi Héts'!D28+'11.  melléklet Isaszegi Bóbi'!D28+'12. mell. Isaszegi Humánszol'!D28+'13.  mellékletMűvelődési ház'!D28+'14. melléklet Könyvtár'!D28+'15.melléklet IVÜSZ'!D28</f>
        <v>0</v>
      </c>
      <c r="E26" s="77">
        <f>'8. melléklet Önkormányzat'!E29+'9.  melléklet Hivatal'!E28+'10. melléklet Isaszegi Héts'!E28+'11.  melléklet Isaszegi Bóbi'!E28+'12. mell. Isaszegi Humánszol'!E28+'13.  mellékletMűvelődési ház'!E28+'14. melléklet Könyvtár'!E28+'15.melléklet IVÜSZ'!E28</f>
        <v>-3980</v>
      </c>
      <c r="F26" s="77">
        <f>C26+D26+E26</f>
        <v>109362</v>
      </c>
      <c r="IO26" s="1"/>
    </row>
    <row r="27" spans="1:249" s="66" customFormat="1" ht="18">
      <c r="A27" s="82"/>
      <c r="B27" s="85" t="s">
        <v>88</v>
      </c>
      <c r="C27" s="77">
        <f>'8. melléklet Önkormányzat'!C30+'9.  melléklet Hivatal'!C29+'10. melléklet Isaszegi Héts'!C29+'11.  melléklet Isaszegi Bóbi'!C29+'12. mell. Isaszegi Humánszol'!C29+'13.  mellékletMűvelődési ház'!C29+'14. melléklet Könyvtár'!C29+'15.melléklet IVÜSZ'!C29</f>
        <v>0</v>
      </c>
      <c r="D27" s="77">
        <f>'8. melléklet Önkormányzat'!D30+'9.  melléklet Hivatal'!D29+'10. melléklet Isaszegi Héts'!D29+'11.  melléklet Isaszegi Bóbi'!D29+'12. mell. Isaszegi Humánszol'!D29+'13.  mellékletMűvelődési ház'!D29+'14. melléklet Könyvtár'!D29+'15.melléklet IVÜSZ'!D29</f>
        <v>0</v>
      </c>
      <c r="E27" s="77">
        <f>'8. melléklet Önkormányzat'!E30+'9.  melléklet Hivatal'!E29+'10. melléklet Isaszegi Héts'!E29+'11.  melléklet Isaszegi Bóbi'!E29+'12. mell. Isaszegi Humánszol'!E29+'13.  mellékletMűvelődési ház'!E29+'14. melléklet Könyvtár'!E29+'15.melléklet IVÜSZ'!E29</f>
        <v>0</v>
      </c>
      <c r="F27" s="77">
        <f>C27+D27+E27</f>
        <v>0</v>
      </c>
      <c r="IO27" s="1"/>
    </row>
    <row r="28" spans="1:249" s="66" customFormat="1" ht="18">
      <c r="A28" s="82"/>
      <c r="B28" s="85" t="s">
        <v>89</v>
      </c>
      <c r="C28" s="77">
        <f>'8. melléklet Önkormányzat'!C31+'9.  melléklet Hivatal'!C30+'10. melléklet Isaszegi Héts'!C30+'11.  melléklet Isaszegi Bóbi'!C30+'12. mell. Isaszegi Humánszol'!C30+'13.  mellékletMűvelődési ház'!C30+'14. melléklet Könyvtár'!C30+'15.melléklet IVÜSZ'!C30</f>
        <v>0</v>
      </c>
      <c r="D28" s="77">
        <f>'8. melléklet Önkormányzat'!D31+'9.  melléklet Hivatal'!D30+'10. melléklet Isaszegi Héts'!D30+'11.  melléklet Isaszegi Bóbi'!D30+'12. mell. Isaszegi Humánszol'!D30+'13.  mellékletMűvelődési ház'!D30+'14. melléklet Könyvtár'!D30+'15.melléklet IVÜSZ'!D30</f>
        <v>0</v>
      </c>
      <c r="E28" s="77">
        <f>'8. melléklet Önkormányzat'!E31+'9.  melléklet Hivatal'!E30+'10. melléklet Isaszegi Héts'!E30+'11.  melléklet Isaszegi Bóbi'!E30+'12. mell. Isaszegi Humánszol'!E30+'13.  mellékletMűvelődési ház'!E30+'14. melléklet Könyvtár'!E30+'15.melléklet IVÜSZ'!E30</f>
        <v>0</v>
      </c>
      <c r="F28" s="77">
        <f>C28+D28+E28</f>
        <v>0</v>
      </c>
      <c r="IO28" s="1"/>
    </row>
    <row r="29" spans="1:249" s="66" customFormat="1" ht="18">
      <c r="A29" s="82"/>
      <c r="B29" s="85" t="s">
        <v>90</v>
      </c>
      <c r="C29" s="77">
        <f>'8. melléklet Önkormányzat'!C32+'9.  melléklet Hivatal'!C31+'10. melléklet Isaszegi Héts'!C31+'11.  melléklet Isaszegi Bóbi'!C31+'12. mell. Isaszegi Humánszol'!C31+'13.  mellékletMűvelődési ház'!C31+'14. melléklet Könyvtár'!C31+'15.melléklet IVÜSZ'!C31</f>
        <v>0</v>
      </c>
      <c r="D29" s="77">
        <f>'8. melléklet Önkormányzat'!D32+'9.  melléklet Hivatal'!D31+'10. melléklet Isaszegi Héts'!D31+'11.  melléklet Isaszegi Bóbi'!D31+'12. mell. Isaszegi Humánszol'!D31+'13.  mellékletMűvelődési ház'!D31+'14. melléklet Könyvtár'!D31+'15.melléklet IVÜSZ'!D31</f>
        <v>0</v>
      </c>
      <c r="E29" s="77">
        <f>'8. melléklet Önkormányzat'!E32+'9.  melléklet Hivatal'!E31+'10. melléklet Isaszegi Héts'!E31+'11.  melléklet Isaszegi Bóbi'!E31+'12. mell. Isaszegi Humánszol'!E31+'13.  mellékletMűvelődési ház'!E31+'14. melléklet Könyvtár'!E31+'15.melléklet IVÜSZ'!E31</f>
        <v>0</v>
      </c>
      <c r="F29" s="77">
        <f>C29+D29+E29</f>
        <v>0</v>
      </c>
      <c r="IO29" s="1"/>
    </row>
    <row r="30" spans="1:249" s="66" customFormat="1" ht="18">
      <c r="A30" s="82"/>
      <c r="B30" s="85" t="s">
        <v>91</v>
      </c>
      <c r="C30" s="77">
        <f>'8. melléklet Önkormányzat'!C33+'9.  melléklet Hivatal'!C32+'10. melléklet Isaszegi Héts'!C32+'11.  melléklet Isaszegi Bóbi'!C32+'12. mell. Isaszegi Humánszol'!C32+'13.  mellékletMűvelődési ház'!C32+'14. melléklet Könyvtár'!C32+'15.melléklet IVÜSZ'!C32</f>
        <v>0</v>
      </c>
      <c r="D30" s="77">
        <f>'8. melléklet Önkormányzat'!D33+'9.  melléklet Hivatal'!D32+'10. melléklet Isaszegi Héts'!D32+'11.  melléklet Isaszegi Bóbi'!D32+'12. mell. Isaszegi Humánszol'!D32+'13.  mellékletMűvelődési ház'!D32+'14. melléklet Könyvtár'!D32+'15.melléklet IVÜSZ'!D32</f>
        <v>0</v>
      </c>
      <c r="E30" s="77">
        <f>'8. melléklet Önkormányzat'!E33+'9.  melléklet Hivatal'!E32+'10. melléklet Isaszegi Héts'!E32+'11.  melléklet Isaszegi Bóbi'!E32+'12. mell. Isaszegi Humánszol'!E32+'13.  mellékletMűvelődési ház'!E32+'14. melléklet Könyvtár'!E32+'15.melléklet IVÜSZ'!E32</f>
        <v>0</v>
      </c>
      <c r="F30" s="77">
        <f>C30+D30+E30</f>
        <v>0</v>
      </c>
      <c r="IO30" s="1"/>
    </row>
    <row r="31" spans="1:249" s="66" customFormat="1" ht="18">
      <c r="A31" s="80" t="s">
        <v>92</v>
      </c>
      <c r="B31" s="81" t="s">
        <v>93</v>
      </c>
      <c r="C31" s="73">
        <f>C32+C33</f>
        <v>0</v>
      </c>
      <c r="D31" s="73">
        <f>D32+D33</f>
        <v>0</v>
      </c>
      <c r="E31" s="73">
        <f>E32+E33</f>
        <v>0</v>
      </c>
      <c r="F31" s="73">
        <f>F32+F33</f>
        <v>0</v>
      </c>
      <c r="IO31" s="1"/>
    </row>
    <row r="32" spans="1:249" s="66" customFormat="1" ht="18">
      <c r="A32" s="84"/>
      <c r="B32" s="85" t="s">
        <v>94</v>
      </c>
      <c r="C32" s="77">
        <f>'8. melléklet Önkormányzat'!C35</f>
        <v>0</v>
      </c>
      <c r="D32" s="77">
        <f>'8. melléklet Önkormányzat'!D35</f>
        <v>0</v>
      </c>
      <c r="E32" s="77">
        <f>'8. melléklet Önkormányzat'!E35</f>
        <v>0</v>
      </c>
      <c r="F32" s="77">
        <f>C32+D32+E32</f>
        <v>0</v>
      </c>
      <c r="IO32" s="1"/>
    </row>
    <row r="33" spans="1:249" s="66" customFormat="1" ht="18">
      <c r="A33" s="87"/>
      <c r="B33" s="85"/>
      <c r="C33" s="77">
        <f>'8. melléklet Önkormányzat'!C36</f>
        <v>0</v>
      </c>
      <c r="D33" s="77">
        <f>'8. melléklet Önkormányzat'!D36+'9.  melléklet Hivatal'!D35+'10. melléklet Isaszegi Héts'!D35+'11.  melléklet Isaszegi Bóbi'!D35+'12. mell. Isaszegi Humánszol'!D35+'13.  mellékletMűvelődési ház'!D35+'14. melléklet Könyvtár'!D35+'15.melléklet IVÜSZ'!D35</f>
        <v>0</v>
      </c>
      <c r="E33" s="77"/>
      <c r="F33" s="77">
        <f>C33+D33+E33</f>
        <v>0</v>
      </c>
      <c r="IO33" s="1"/>
    </row>
    <row r="34" spans="1:249" s="66" customFormat="1" ht="18">
      <c r="A34" s="88" t="s">
        <v>95</v>
      </c>
      <c r="B34" s="81" t="s">
        <v>96</v>
      </c>
      <c r="C34" s="73">
        <f>C35</f>
        <v>0</v>
      </c>
      <c r="D34" s="73">
        <f>D35</f>
        <v>0</v>
      </c>
      <c r="E34" s="73">
        <f>E35</f>
        <v>0</v>
      </c>
      <c r="F34" s="73">
        <f>F35</f>
        <v>0</v>
      </c>
      <c r="IO34" s="1"/>
    </row>
    <row r="35" spans="1:249" s="66" customFormat="1" ht="18">
      <c r="A35" s="89"/>
      <c r="B35" s="83" t="s">
        <v>97</v>
      </c>
      <c r="C35" s="78">
        <f>'8. melléklet Önkormányzat'!C38+'9.  melléklet Hivatal'!C37+'10. melléklet Isaszegi Héts'!C37+'11.  melléklet Isaszegi Bóbi'!C37+'12. mell. Isaszegi Humánszol'!C37+'13.  mellékletMűvelődési ház'!C37+'14. melléklet Könyvtár'!C37+'15.melléklet IVÜSZ'!C37</f>
        <v>0</v>
      </c>
      <c r="D35" s="78">
        <f>'8. melléklet Önkormányzat'!D38+'9.  melléklet Hivatal'!D37+'10. melléklet Isaszegi Héts'!D37+'11.  melléklet Isaszegi Bóbi'!D37+'12. mell. Isaszegi Humánszol'!D37+'13.  mellékletMűvelődési ház'!D37+'14. melléklet Könyvtár'!D37+'15.melléklet IVÜSZ'!D37</f>
        <v>0</v>
      </c>
      <c r="E35" s="78">
        <f>'8. melléklet Önkormányzat'!E38+'9.  melléklet Hivatal'!E37+'10. melléklet Isaszegi Héts'!E37+'11.  melléklet Isaszegi Bóbi'!E37+'12. mell. Isaszegi Humánszol'!E37+'13.  mellékletMűvelődési ház'!E37+'14. melléklet Könyvtár'!E37+'15.melléklet IVÜSZ'!E37</f>
        <v>0</v>
      </c>
      <c r="F35" s="77">
        <f>C35+D35+E35</f>
        <v>0</v>
      </c>
      <c r="IO35" s="1"/>
    </row>
    <row r="36" spans="1:249" s="66" customFormat="1" ht="18">
      <c r="A36" s="88" t="s">
        <v>98</v>
      </c>
      <c r="B36" s="81" t="s">
        <v>99</v>
      </c>
      <c r="C36" s="73">
        <f>C37+C38</f>
        <v>145522</v>
      </c>
      <c r="D36" s="73">
        <f>D37+D38</f>
        <v>0</v>
      </c>
      <c r="E36" s="73">
        <f>E37+E38</f>
        <v>2028</v>
      </c>
      <c r="F36" s="73">
        <f>F37+F38</f>
        <v>147550</v>
      </c>
      <c r="IO36" s="1"/>
    </row>
    <row r="37" spans="1:249" s="66" customFormat="1" ht="48.75" customHeight="1">
      <c r="A37" s="89"/>
      <c r="B37" s="85" t="s">
        <v>100</v>
      </c>
      <c r="C37" s="77">
        <f>'8. melléklet Önkormányzat'!C40+'9.  melléklet Hivatal'!C39+'10. melléklet Isaszegi Héts'!C39+'11.  melléklet Isaszegi Bóbi'!C39+'12. mell. Isaszegi Humánszol'!C39+'13.  mellékletMűvelődési ház'!C39+'14. melléklet Könyvtár'!C39+'15.melléklet IVÜSZ'!C39</f>
        <v>1700</v>
      </c>
      <c r="D37" s="77">
        <f>'8. melléklet Önkormányzat'!D40+'9.  melléklet Hivatal'!D39+'10. melléklet Isaszegi Héts'!D39+'11.  melléklet Isaszegi Bóbi'!D39+'12. mell. Isaszegi Humánszol'!D39+'13.  mellékletMűvelődési ház'!D39+'14. melléklet Könyvtár'!D39+'15.melléklet IVÜSZ'!D39</f>
        <v>0</v>
      </c>
      <c r="E37" s="77">
        <f>'8. melléklet Önkormányzat'!E40+'9.  melléklet Hivatal'!E39+'10. melléklet Isaszegi Héts'!E39+'11.  melléklet Isaszegi Bóbi'!E39+'12. mell. Isaszegi Humánszol'!E39+'13.  mellékletMűvelődési ház'!E39+'14. melléklet Könyvtár'!E39+'15.melléklet IVÜSZ'!E39</f>
        <v>0</v>
      </c>
      <c r="F37" s="77">
        <f>C37+D37+E37</f>
        <v>1700</v>
      </c>
      <c r="IO37" s="1"/>
    </row>
    <row r="38" spans="1:249" s="66" customFormat="1" ht="35.25" customHeight="1">
      <c r="A38" s="89"/>
      <c r="B38" s="85" t="s">
        <v>101</v>
      </c>
      <c r="C38" s="77">
        <f>'8. melléklet Önkormányzat'!C41+'9.  melléklet Hivatal'!C40+'10. melléklet Isaszegi Héts'!C40+'11.  melléklet Isaszegi Bóbi'!C40+'12. mell. Isaszegi Humánszol'!C40+'13.  mellékletMűvelődési ház'!C40+'14. melléklet Könyvtár'!C40+'15.melléklet IVÜSZ'!C40</f>
        <v>143822</v>
      </c>
      <c r="D38" s="77">
        <f>'8. melléklet Önkormányzat'!D41+'9.  melléklet Hivatal'!D40+'10. melléklet Isaszegi Héts'!D40+'11.  melléklet Isaszegi Bóbi'!D40+'12. mell. Isaszegi Humánszol'!D40+'13.  mellékletMűvelődési ház'!D40+'14. melléklet Könyvtár'!D40+'15.melléklet IVÜSZ'!D40</f>
        <v>0</v>
      </c>
      <c r="E38" s="77">
        <f>'8. melléklet Önkormányzat'!E41+'9.  melléklet Hivatal'!E40+'10. melléklet Isaszegi Héts'!E40+'11.  melléklet Isaszegi Bóbi'!E40+'12. mell. Isaszegi Humánszol'!E40+'13.  mellékletMűvelődési ház'!E40+'14. melléklet Könyvtár'!E40+'15.melléklet IVÜSZ'!E40</f>
        <v>2028</v>
      </c>
      <c r="F38" s="77">
        <f>C38+D38+E38</f>
        <v>145850</v>
      </c>
      <c r="IO38" s="1"/>
    </row>
    <row r="39" spans="1:249" s="66" customFormat="1" ht="18">
      <c r="A39" s="90"/>
      <c r="B39" s="81" t="s">
        <v>102</v>
      </c>
      <c r="C39" s="73">
        <f>C6+C13+C18+C20+C25+C31+C34+C36</f>
        <v>1300652</v>
      </c>
      <c r="D39" s="73">
        <f>'8. melléklet Önkormányzat'!D42+'9.  melléklet Hivatal'!D41+'10. melléklet Isaszegi Héts'!D41+'11.  melléklet Isaszegi Bóbi'!D41+'12. mell. Isaszegi Humánszol'!D41+'13.  mellékletMűvelődési ház'!D41+'14. melléklet Könyvtár'!D41+'15.melléklet IVÜSZ'!D41</f>
        <v>0</v>
      </c>
      <c r="E39" s="73">
        <f>E6+E13+E18+E20+E25+E31+E34+E36</f>
        <v>-38659</v>
      </c>
      <c r="F39" s="73">
        <f>F6+F13+F18+F20+F25+F31+F34+F36</f>
        <v>1261993</v>
      </c>
      <c r="IO39" s="1"/>
    </row>
    <row r="40" spans="1:249" s="66" customFormat="1" ht="18">
      <c r="A40" s="88" t="s">
        <v>103</v>
      </c>
      <c r="B40" s="81" t="s">
        <v>104</v>
      </c>
      <c r="C40" s="73">
        <f>'8. melléklet Önkormányzat'!C43</f>
        <v>77024</v>
      </c>
      <c r="D40" s="73"/>
      <c r="E40" s="73">
        <f>'8. melléklet Önkormányzat'!E43</f>
        <v>0</v>
      </c>
      <c r="F40" s="73">
        <f>C40+D40+E40</f>
        <v>77024</v>
      </c>
      <c r="IO40" s="1"/>
    </row>
    <row r="41" spans="1:249" s="66" customFormat="1" ht="18">
      <c r="A41" s="88" t="s">
        <v>105</v>
      </c>
      <c r="B41" s="81" t="s">
        <v>106</v>
      </c>
      <c r="C41" s="73">
        <f>'8. melléklet Önkormányzat'!C44</f>
        <v>58942</v>
      </c>
      <c r="D41" s="73">
        <f>'8. melléklet Önkormányzat'!D44+'9.  melléklet Hivatal'!D43+'10. melléklet Isaszegi Héts'!D43+'11.  melléklet Isaszegi Bóbi'!D43+'12. mell. Isaszegi Humánszol'!D43+'13.  mellékletMűvelődési ház'!D43+'14. melléklet Könyvtár'!D43+'15.melléklet IVÜSZ'!D43</f>
        <v>-6008</v>
      </c>
      <c r="E41" s="73">
        <f>'8. melléklet Önkormányzat'!E44+'9.  melléklet Hivatal'!E43+'10. melléklet Isaszegi Héts'!E43+'11.  melléklet Isaszegi Bóbi'!E43+'12. mell. Isaszegi Humánszol'!E43+'13.  mellékletMűvelődési ház'!E43+'14. melléklet Könyvtár'!E43+'15.melléklet IVÜSZ'!E43</f>
        <v>9653</v>
      </c>
      <c r="F41" s="73">
        <f>C41+D41+E41</f>
        <v>62587</v>
      </c>
      <c r="G41" s="66">
        <f>F41+F42</f>
        <v>201041</v>
      </c>
      <c r="IO41" s="1"/>
    </row>
    <row r="42" spans="1:249" s="66" customFormat="1" ht="18">
      <c r="A42" s="88" t="s">
        <v>107</v>
      </c>
      <c r="B42" s="81" t="s">
        <v>108</v>
      </c>
      <c r="C42" s="73">
        <f>'8. melléklet Önkormányzat'!C45</f>
        <v>148107</v>
      </c>
      <c r="D42" s="73">
        <f>'8. melléklet Önkormányzat'!D45+'9.  melléklet Hivatal'!D44+'10. melléklet Isaszegi Héts'!D44+'11.  melléklet Isaszegi Bóbi'!D44+'12. mell. Isaszegi Humánszol'!D44+'13.  mellékletMűvelődési ház'!D44+'14. melléklet Könyvtár'!D44+'15.melléklet IVÜSZ'!D44</f>
        <v>0</v>
      </c>
      <c r="E42" s="73">
        <f>'8. melléklet Önkormányzat'!E45+'9.  melléklet Hivatal'!E44+'10. melléklet Isaszegi Héts'!E44+'11.  melléklet Isaszegi Bóbi'!E44+'12. mell. Isaszegi Humánszol'!E44+'13.  mellékletMűvelődési ház'!E44+'14. melléklet Könyvtár'!E44+'15.melléklet IVÜSZ'!E44</f>
        <v>-9653</v>
      </c>
      <c r="F42" s="73">
        <f>C42+D42+E42</f>
        <v>138454</v>
      </c>
      <c r="IO42" s="1"/>
    </row>
    <row r="43" spans="1:249" s="66" customFormat="1" ht="18">
      <c r="A43" s="90"/>
      <c r="B43" s="81" t="s">
        <v>109</v>
      </c>
      <c r="C43" s="73">
        <f>SUM(C40:C42)</f>
        <v>284073</v>
      </c>
      <c r="D43" s="73">
        <f>SUM(D40:D42)</f>
        <v>-6008</v>
      </c>
      <c r="E43" s="73">
        <f>SUM(E40:E42)</f>
        <v>0</v>
      </c>
      <c r="F43" s="73">
        <f>SUM(F40:F42)</f>
        <v>278065</v>
      </c>
      <c r="IO43" s="1"/>
    </row>
    <row r="44" spans="1:249" s="66" customFormat="1" ht="18">
      <c r="A44" s="89"/>
      <c r="B44" s="91" t="s">
        <v>110</v>
      </c>
      <c r="C44" s="73">
        <f>C6+C13+C18+C20+C25+C31+C34+C36+C40+C41+C42</f>
        <v>1584725</v>
      </c>
      <c r="D44" s="73">
        <f>D6+D13+D18+D20+D25+D31+D34+D36+D40+D41+D42</f>
        <v>-6008</v>
      </c>
      <c r="E44" s="73">
        <f>E6+E13+E18+E20+E25+E31+E34+E36+E40+E41+E42</f>
        <v>-38659</v>
      </c>
      <c r="F44" s="73">
        <f>F6+F13+F18+F20+F25+F31+F34+F36+F40+F41+F42</f>
        <v>1540058</v>
      </c>
      <c r="IO44" s="1"/>
    </row>
    <row r="45" spans="1:249" s="66" customFormat="1" ht="18">
      <c r="A45" s="1"/>
      <c r="B45" s="1" t="s">
        <v>111</v>
      </c>
      <c r="C45" s="92">
        <f>C76</f>
        <v>678581</v>
      </c>
      <c r="D45" s="92">
        <f>D76</f>
        <v>-7260</v>
      </c>
      <c r="E45" s="92">
        <f>E76</f>
        <v>-3926</v>
      </c>
      <c r="F45" s="92">
        <f>C45+D45+E45</f>
        <v>667395</v>
      </c>
      <c r="IO45" s="1"/>
    </row>
    <row r="46" spans="1:249" s="66" customFormat="1" ht="18">
      <c r="A46" s="1"/>
      <c r="B46" s="91" t="s">
        <v>112</v>
      </c>
      <c r="C46" s="73">
        <f>C44+C45</f>
        <v>2263306</v>
      </c>
      <c r="D46" s="73">
        <f>D44+D45</f>
        <v>-13268</v>
      </c>
      <c r="E46" s="73">
        <f>E44+E45</f>
        <v>-42585</v>
      </c>
      <c r="F46" s="73">
        <f>F44+F45</f>
        <v>2207453</v>
      </c>
      <c r="J46" s="2"/>
      <c r="IO46" s="1"/>
    </row>
    <row r="47" spans="2:4" s="66" customFormat="1" ht="18">
      <c r="B47" s="1"/>
      <c r="C47" s="93"/>
      <c r="D47" s="94"/>
    </row>
    <row r="48" spans="1:249" s="66" customFormat="1" ht="39" customHeight="1">
      <c r="A48" s="68" t="s">
        <v>54</v>
      </c>
      <c r="B48" s="68" t="s">
        <v>55</v>
      </c>
      <c r="C48" s="332" t="s">
        <v>56</v>
      </c>
      <c r="D48" s="332"/>
      <c r="E48" s="332"/>
      <c r="F48" s="332"/>
      <c r="IO48" s="1"/>
    </row>
    <row r="49" spans="1:249" s="66" customFormat="1" ht="65.25" customHeight="1">
      <c r="A49" s="68"/>
      <c r="B49" s="33" t="s">
        <v>113</v>
      </c>
      <c r="C49" s="69" t="s">
        <v>58</v>
      </c>
      <c r="D49" s="70" t="s">
        <v>59</v>
      </c>
      <c r="E49" s="70" t="s">
        <v>60</v>
      </c>
      <c r="F49" s="70" t="s">
        <v>61</v>
      </c>
      <c r="IO49" s="1"/>
    </row>
    <row r="50" spans="1:249" s="66" customFormat="1" ht="25.5" customHeight="1">
      <c r="A50" s="81" t="s">
        <v>62</v>
      </c>
      <c r="B50" s="81" t="s">
        <v>114</v>
      </c>
      <c r="C50" s="73">
        <f>C51+C52+C53+C56+C57</f>
        <v>1209853</v>
      </c>
      <c r="D50" s="73">
        <f>D51+D52+D53+D56+D57</f>
        <v>-6008</v>
      </c>
      <c r="E50" s="73">
        <f>E51+E52+E53+E56+E57</f>
        <v>7776</v>
      </c>
      <c r="F50" s="73">
        <f aca="true" t="shared" si="1" ref="F50:F78">C50+D50+E50</f>
        <v>1211621</v>
      </c>
      <c r="IO50" s="1"/>
    </row>
    <row r="51" spans="1:249" s="66" customFormat="1" ht="25.5" customHeight="1">
      <c r="A51" s="95"/>
      <c r="B51" s="96" t="s">
        <v>115</v>
      </c>
      <c r="C51" s="97">
        <f>'8. melléklet Önkormányzat'!C52+'9.  melléklet Hivatal'!C51+'10. melléklet Isaszegi Héts'!C51+'11.  melléklet Isaszegi Bóbi'!C51+'12. mell. Isaszegi Humánszol'!C51+'13.  mellékletMűvelődési ház'!C51+'14. melléklet Könyvtár'!C51+'15.melléklet IVÜSZ'!C51+'12. mell. Isaszegi Humánszol'!C141</f>
        <v>582135</v>
      </c>
      <c r="D51" s="97">
        <f>'8. melléklet Önkormányzat'!D52+'9.  melléklet Hivatal'!D51+'10. melléklet Isaszegi Héts'!D51+'11.  melléklet Isaszegi Bóbi'!D51+'12. mell. Isaszegi Humánszol'!D51+'13.  mellékletMűvelődési ház'!D51+'14. melléklet Könyvtár'!D51+'15.melléklet IVÜSZ'!D51+'12. mell. Isaszegi Humánszol'!D141</f>
        <v>0</v>
      </c>
      <c r="E51" s="97">
        <f>'8. melléklet Önkormányzat'!E52+'9.  melléklet Hivatal'!E51+'10. melléklet Isaszegi Héts'!E51+'11.  melléklet Isaszegi Bóbi'!E51+'12. mell. Isaszegi Humánszol'!E51+'13.  mellékletMűvelődési ház'!E51+'14. melléklet Könyvtár'!E51+'15.melléklet IVÜSZ'!E51</f>
        <v>-4987</v>
      </c>
      <c r="F51" s="77">
        <f t="shared" si="1"/>
        <v>577148</v>
      </c>
      <c r="IO51" s="1"/>
    </row>
    <row r="52" spans="1:249" s="66" customFormat="1" ht="18">
      <c r="A52" s="89"/>
      <c r="B52" s="85" t="s">
        <v>116</v>
      </c>
      <c r="C52" s="97">
        <f>'8. melléklet Önkormányzat'!C53+'9.  melléklet Hivatal'!C52+'10. melléklet Isaszegi Héts'!C52+'11.  melléklet Isaszegi Bóbi'!C52+'12. mell. Isaszegi Humánszol'!C52+'13.  mellékletMűvelődési ház'!C52+'14. melléklet Könyvtár'!C52+'15.melléklet IVÜSZ'!C52+'12. mell. Isaszegi Humánszol'!C142</f>
        <v>104663</v>
      </c>
      <c r="D52" s="97">
        <f>'8. melléklet Önkormányzat'!D53+'9.  melléklet Hivatal'!D52+'10. melléklet Isaszegi Héts'!D52+'11.  melléklet Isaszegi Bóbi'!D52+'12. mell. Isaszegi Humánszol'!D52+'13.  mellékletMűvelődési ház'!D52+'14. melléklet Könyvtár'!D52+'15.melléklet IVÜSZ'!D52+'12. mell. Isaszegi Humánszol'!D142</f>
        <v>0</v>
      </c>
      <c r="E52" s="97">
        <f>'8. melléklet Önkormányzat'!E53+'9.  melléklet Hivatal'!E52+'10. melléklet Isaszegi Héts'!E52+'11.  melléklet Isaszegi Bóbi'!E52+'12. mell. Isaszegi Humánszol'!E52+'13.  mellékletMűvelődési ház'!E52+'14. melléklet Könyvtár'!E52+'15.melléklet IVÜSZ'!E52+'12. mell. Isaszegi Humánszol'!E142</f>
        <v>-6316</v>
      </c>
      <c r="F52" s="77">
        <f t="shared" si="1"/>
        <v>98347</v>
      </c>
      <c r="IO52" s="1"/>
    </row>
    <row r="53" spans="1:249" s="66" customFormat="1" ht="18">
      <c r="A53" s="89"/>
      <c r="B53" s="85" t="s">
        <v>117</v>
      </c>
      <c r="C53" s="97">
        <f>'8. melléklet Önkormányzat'!C54+'9.  melléklet Hivatal'!C53+'10. melléklet Isaszegi Héts'!C53+'11.  melléklet Isaszegi Bóbi'!C53+'12. mell. Isaszegi Humánszol'!C53+'13.  mellékletMűvelődési ház'!C53+'14. melléklet Könyvtár'!C53+'15.melléklet IVÜSZ'!C53+'12. mell. Isaszegi Humánszol'!C143</f>
        <v>447315</v>
      </c>
      <c r="D53" s="97">
        <f>'8. melléklet Önkormányzat'!D54+'9.  melléklet Hivatal'!D53+'10. melléklet Isaszegi Héts'!D53+'11.  melléklet Isaszegi Bóbi'!D53+'12. mell. Isaszegi Humánszol'!D53+'13.  mellékletMűvelődési ház'!D53+'14. melléklet Könyvtár'!D53+'15.melléklet IVÜSZ'!D53+'12. mell. Isaszegi Humánszol'!D143</f>
        <v>3201</v>
      </c>
      <c r="E53" s="97">
        <f>'8. melléklet Önkormányzat'!E54+'9.  melléklet Hivatal'!E53+'10. melléklet Isaszegi Héts'!E53+'11.  melléklet Isaszegi Bóbi'!E53+'12. mell. Isaszegi Humánszol'!E53+'13.  mellékletMűvelődési ház'!E53+'14. melléklet Könyvtár'!E53+'15.melléklet IVÜSZ'!E53</f>
        <v>8840</v>
      </c>
      <c r="F53" s="77">
        <f t="shared" si="1"/>
        <v>459356</v>
      </c>
      <c r="IO53" s="1"/>
    </row>
    <row r="54" spans="1:249" s="66" customFormat="1" ht="18">
      <c r="A54" s="89"/>
      <c r="B54" s="98" t="s">
        <v>118</v>
      </c>
      <c r="C54" s="97">
        <f>'8. melléklet Önkormányzat'!C55+'9.  melléklet Hivatal'!C54+'10. melléklet Isaszegi Héts'!C54+'11.  melléklet Isaszegi Bóbi'!C54+'12. mell. Isaszegi Humánszol'!C54+'13.  mellékletMűvelődési ház'!C54+'14. melléklet Könyvtár'!C54+'15.melléklet IVÜSZ'!C54+'12. mell. Isaszegi Humánszol'!C144</f>
        <v>0</v>
      </c>
      <c r="D54" s="97">
        <f>'8. melléklet Önkormányzat'!D55+'9.  melléklet Hivatal'!D54+'10. melléklet Isaszegi Héts'!D54+'11.  melléklet Isaszegi Bóbi'!D54+'12. mell. Isaszegi Humánszol'!D54+'13.  mellékletMűvelődési ház'!D54+'14. melléklet Könyvtár'!D54+'15.melléklet IVÜSZ'!D54</f>
        <v>0</v>
      </c>
      <c r="E54" s="97">
        <f>'8. melléklet Önkormányzat'!E55+'9.  melléklet Hivatal'!E54+'10. melléklet Isaszegi Héts'!E54+'11.  melléklet Isaszegi Bóbi'!E54+'12. mell. Isaszegi Humánszol'!E54+'13.  mellékletMűvelődési ház'!E54+'14. melléklet Könyvtár'!E54+'15.melléklet IVÜSZ'!E54</f>
        <v>0</v>
      </c>
      <c r="F54" s="77">
        <f t="shared" si="1"/>
        <v>0</v>
      </c>
      <c r="IO54" s="1"/>
    </row>
    <row r="55" spans="1:249" s="66" customFormat="1" ht="18">
      <c r="A55" s="89"/>
      <c r="B55" s="98" t="s">
        <v>119</v>
      </c>
      <c r="C55" s="97">
        <f>'8. melléklet Önkormányzat'!C56+'9.  melléklet Hivatal'!C55+'10. melléklet Isaszegi Héts'!C55+'11.  melléklet Isaszegi Bóbi'!C55+'12. mell. Isaszegi Humánszol'!C55+'13.  mellékletMűvelődési ház'!C55+'14. melléklet Könyvtár'!C55+'15.melléklet IVÜSZ'!C55+'12. mell. Isaszegi Humánszol'!C145</f>
        <v>0</v>
      </c>
      <c r="D55" s="97">
        <f>'8. melléklet Önkormányzat'!D56+'9.  melléklet Hivatal'!D55+'10. melléklet Isaszegi Héts'!D55+'11.  melléklet Isaszegi Bóbi'!D55+'12. mell. Isaszegi Humánszol'!D55+'13.  mellékletMűvelődési ház'!D55+'14. melléklet Könyvtár'!D55+'15.melléklet IVÜSZ'!D55</f>
        <v>0</v>
      </c>
      <c r="E55" s="97">
        <f>'8. melléklet Önkormányzat'!E56+'9.  melléklet Hivatal'!E55+'10. melléklet Isaszegi Héts'!E55+'11.  melléklet Isaszegi Bóbi'!E55+'12. mell. Isaszegi Humánszol'!E55+'13.  mellékletMűvelődési ház'!E55+'14. melléklet Könyvtár'!E55+'15.melléklet IVÜSZ'!E55</f>
        <v>0</v>
      </c>
      <c r="F55" s="77">
        <f t="shared" si="1"/>
        <v>0</v>
      </c>
      <c r="IO55" s="1"/>
    </row>
    <row r="56" spans="1:249" s="66" customFormat="1" ht="18">
      <c r="A56" s="89"/>
      <c r="B56" s="85" t="s">
        <v>120</v>
      </c>
      <c r="C56" s="97">
        <f>'8. melléklet Önkormányzat'!C57+'9.  melléklet Hivatal'!C56+'10. melléklet Isaszegi Héts'!C56+'11.  melléklet Isaszegi Bóbi'!C56+'12. mell. Isaszegi Humánszol'!C56+'13.  mellékletMűvelődési ház'!C56+'14. melléklet Könyvtár'!C56+'15.melléklet IVÜSZ'!C56+'12. mell. Isaszegi Humánszol'!C146</f>
        <v>28020</v>
      </c>
      <c r="D56" s="97">
        <f>'8. melléklet Önkormányzat'!D57+'9.  melléklet Hivatal'!D56+'15.melléklet IVÜSZ'!D56</f>
        <v>0</v>
      </c>
      <c r="E56" s="97">
        <f>'8. melléklet Önkormányzat'!E57+'9.  melléklet Hivatal'!E56+'15.melléklet IVÜSZ'!E56</f>
        <v>0</v>
      </c>
      <c r="F56" s="77">
        <f t="shared" si="1"/>
        <v>28020</v>
      </c>
      <c r="IO56" s="1"/>
    </row>
    <row r="57" spans="1:249" s="66" customFormat="1" ht="18">
      <c r="A57" s="89"/>
      <c r="B57" s="85" t="s">
        <v>28</v>
      </c>
      <c r="C57" s="97">
        <f>'8. melléklet Önkormányzat'!C58+'9.  melléklet Hivatal'!C57+'10. melléklet Isaszegi Héts'!C57+'11.  melléklet Isaszegi Bóbi'!C57+'12. mell. Isaszegi Humánszol'!C57+'13.  mellékletMűvelődési ház'!C57+'14. melléklet Könyvtár'!C57+'15.melléklet IVÜSZ'!C57+'12. mell. Isaszegi Humánszol'!C147</f>
        <v>47720</v>
      </c>
      <c r="D57" s="97">
        <f>'8. melléklet Önkormányzat'!D58+'9.  melléklet Hivatal'!D57+'15.melléklet IVÜSZ'!D57</f>
        <v>-9209</v>
      </c>
      <c r="E57" s="97">
        <f>E58+E60</f>
        <v>10239</v>
      </c>
      <c r="F57" s="77">
        <f t="shared" si="1"/>
        <v>48750</v>
      </c>
      <c r="IO57" s="1"/>
    </row>
    <row r="58" spans="1:249" s="66" customFormat="1" ht="18">
      <c r="A58" s="89"/>
      <c r="B58" s="98" t="s">
        <v>121</v>
      </c>
      <c r="C58" s="97">
        <f>'8. melléklet Önkormányzat'!C59+'9.  melléklet Hivatal'!C58+'10. melléklet Isaszegi Héts'!C58+'11.  melléklet Isaszegi Bóbi'!C58+'12. mell. Isaszegi Humánszol'!C58+'13.  mellékletMűvelődési ház'!C58+'14. melléklet Könyvtár'!C58+'15.melléklet IVÜSZ'!C58+'12. mell. Isaszegi Humánszol'!C148</f>
        <v>30000</v>
      </c>
      <c r="D58" s="97">
        <f>'8. melléklet Önkormányzat'!D59+'9.  melléklet Hivatal'!D58+'15.melléklet IVÜSZ'!D58</f>
        <v>-10239</v>
      </c>
      <c r="E58" s="97">
        <f>'8. melléklet Önkormányzat'!E59+'9.  melléklet Hivatal'!E58+'15.melléklet IVÜSZ'!E58</f>
        <v>10239</v>
      </c>
      <c r="F58" s="77">
        <f t="shared" si="1"/>
        <v>30000</v>
      </c>
      <c r="IO58" s="1"/>
    </row>
    <row r="59" spans="1:249" s="66" customFormat="1" ht="18">
      <c r="A59" s="89"/>
      <c r="B59" s="98" t="s">
        <v>122</v>
      </c>
      <c r="C59" s="97">
        <f>'8. melléklet Önkormányzat'!C60+'9.  melléklet Hivatal'!C59+'10. melléklet Isaszegi Héts'!C59+'11.  melléklet Isaszegi Bóbi'!C59+'12. mell. Isaszegi Humánszol'!C59+'13.  mellékletMűvelődési ház'!C59+'14. melléklet Könyvtár'!C59+'15.melléklet IVÜSZ'!C59+'12. mell. Isaszegi Humánszol'!C149</f>
        <v>0</v>
      </c>
      <c r="D59" s="97">
        <f>'8. melléklet Önkormányzat'!D60+'9.  melléklet Hivatal'!D59+'15.melléklet IVÜSZ'!D59</f>
        <v>0</v>
      </c>
      <c r="E59" s="97">
        <f>'8. melléklet Önkormányzat'!E60+'9.  melléklet Hivatal'!E59+'10. melléklet Isaszegi Héts'!E59+'11.  melléklet Isaszegi Bóbi'!E59+'12. mell. Isaszegi Humánszol'!E59+'13.  mellékletMűvelődési ház'!E59+'14. melléklet Könyvtár'!E59+'15.melléklet IVÜSZ'!E59</f>
        <v>0</v>
      </c>
      <c r="F59" s="77">
        <f t="shared" si="1"/>
        <v>0</v>
      </c>
      <c r="IO59" s="1"/>
    </row>
    <row r="60" spans="1:249" s="66" customFormat="1" ht="18">
      <c r="A60" s="89"/>
      <c r="B60" s="98" t="s">
        <v>123</v>
      </c>
      <c r="C60" s="97">
        <f>'8. melléklet Önkormányzat'!C61+'9.  melléklet Hivatal'!C60+'10. melléklet Isaszegi Héts'!C60+'11.  melléklet Isaszegi Bóbi'!C60+'12. mell. Isaszegi Humánszol'!C60+'13.  mellékletMűvelődési ház'!C60+'14. melléklet Könyvtár'!C60+'15.melléklet IVÜSZ'!C60+'12. mell. Isaszegi Humánszol'!C150</f>
        <v>17720</v>
      </c>
      <c r="D60" s="97">
        <f>'8. melléklet Önkormányzat'!D61+'9.  melléklet Hivatal'!D60+'15.melléklet IVÜSZ'!D60</f>
        <v>0</v>
      </c>
      <c r="E60" s="97">
        <f>'8. melléklet Önkormányzat'!E61+'9.  melléklet Hivatal'!E60+'10. melléklet Isaszegi Héts'!E60+'11.  melléklet Isaszegi Bóbi'!E60+'12. mell. Isaszegi Humánszol'!E60+'13.  mellékletMűvelődési ház'!E60+'14. melléklet Könyvtár'!E60+'15.melléklet IVÜSZ'!E60</f>
        <v>0</v>
      </c>
      <c r="F60" s="77">
        <f t="shared" si="1"/>
        <v>17720</v>
      </c>
      <c r="IO60" s="1"/>
    </row>
    <row r="61" spans="1:249" s="66" customFormat="1" ht="18">
      <c r="A61" s="89"/>
      <c r="B61" s="99"/>
      <c r="C61" s="97">
        <f>'8. melléklet Önkormányzat'!C62+'9.  melléklet Hivatal'!C61+'10. melléklet Isaszegi Héts'!C61+'11.  melléklet Isaszegi Bóbi'!C61+'12. mell. Isaszegi Humánszol'!C61+'13.  mellékletMűvelődési ház'!C61+'14. melléklet Könyvtár'!C61+'15.melléklet IVÜSZ'!C61+'12. mell. Isaszegi Humánszol'!C151</f>
        <v>0</v>
      </c>
      <c r="D61" s="97">
        <f>'8. melléklet Önkormányzat'!D62+'9.  melléklet Hivatal'!D61+'15.melléklet IVÜSZ'!D61</f>
        <v>0</v>
      </c>
      <c r="E61" s="97">
        <f>'8. melléklet Önkormányzat'!E62+'9.  melléklet Hivatal'!E61+'10. melléklet Isaszegi Héts'!E61+'11.  melléklet Isaszegi Bóbi'!E61+'12. mell. Isaszegi Humánszol'!E61+'13.  mellékletMűvelődési ház'!E61+'14. melléklet Könyvtár'!E61+'15.melléklet IVÜSZ'!E61</f>
        <v>0</v>
      </c>
      <c r="F61" s="77">
        <f t="shared" si="1"/>
        <v>0</v>
      </c>
      <c r="IO61" s="1"/>
    </row>
    <row r="62" spans="1:249" s="66" customFormat="1" ht="18">
      <c r="A62" s="81" t="s">
        <v>70</v>
      </c>
      <c r="B62" s="81" t="s">
        <v>124</v>
      </c>
      <c r="C62" s="100">
        <f>C63+C66+C67+C70</f>
        <v>349540</v>
      </c>
      <c r="D62" s="100">
        <f>D63+D66+D67+D70</f>
        <v>0</v>
      </c>
      <c r="E62" s="100">
        <f>E63+E66+E67+E70</f>
        <v>-46435</v>
      </c>
      <c r="F62" s="73">
        <f t="shared" si="1"/>
        <v>303105</v>
      </c>
      <c r="IO62" s="1"/>
    </row>
    <row r="63" spans="1:6" s="66" customFormat="1" ht="18">
      <c r="A63" s="95"/>
      <c r="B63" s="96" t="s">
        <v>125</v>
      </c>
      <c r="C63" s="97">
        <f>'8. melléklet Önkormányzat'!C64+'9.  melléklet Hivatal'!C63+'10. melléklet Isaszegi Héts'!C63+'11.  melléklet Isaszegi Bóbi'!C63+'12. mell. Isaszegi Humánszol'!C63+'13.  mellékletMűvelődési ház'!C63+'14. melléklet Könyvtár'!C63+'15.melléklet IVÜSZ'!C63</f>
        <v>318694</v>
      </c>
      <c r="D63" s="97">
        <f>'8. melléklet Önkormányzat'!D64+'9.  melléklet Hivatal'!D63+'10. melléklet Isaszegi Héts'!D63+'11.  melléklet Isaszegi Bóbi'!D63+'12. mell. Isaszegi Humánszol'!D63+'13.  mellékletMűvelődési ház'!D63+'14. melléklet Könyvtár'!D63+'15.melléklet IVÜSZ'!D63</f>
        <v>0</v>
      </c>
      <c r="E63" s="97">
        <f>'8. melléklet Önkormányzat'!E64+'9.  melléklet Hivatal'!E63+'10. melléklet Isaszegi Héts'!E63+'11.  melléklet Isaszegi Bóbi'!E63+'12. mell. Isaszegi Humánszol'!E63+'13.  mellékletMűvelődési ház'!E63+'14. melléklet Könyvtár'!E63+'15.melléklet IVÜSZ'!E63</f>
        <v>-46435</v>
      </c>
      <c r="F63" s="77">
        <f t="shared" si="1"/>
        <v>272259</v>
      </c>
    </row>
    <row r="64" spans="1:6" s="66" customFormat="1" ht="50.25" customHeight="1">
      <c r="A64" s="95"/>
      <c r="B64" s="98" t="s">
        <v>126</v>
      </c>
      <c r="C64" s="97">
        <f>'8. melléklet Önkormányzat'!C65+'9.  melléklet Hivatal'!C64+'10. melléklet Isaszegi Héts'!C64+'11.  melléklet Isaszegi Bóbi'!C64+'12. mell. Isaszegi Humánszol'!C64+'13.  mellékletMűvelődési ház'!C64+'14. melléklet Könyvtár'!C64+'15.melléklet IVÜSZ'!C64</f>
        <v>0</v>
      </c>
      <c r="D64" s="97">
        <f>'8. melléklet Önkormányzat'!D65+'9.  melléklet Hivatal'!D64+'10. melléklet Isaszegi Héts'!D64+'11.  melléklet Isaszegi Bóbi'!D64+'12. mell. Isaszegi Humánszol'!D64+'13.  mellékletMűvelődési ház'!D64+'14. melléklet Könyvtár'!D64+'15.melléklet IVÜSZ'!D64</f>
        <v>0</v>
      </c>
      <c r="E64" s="97">
        <f>'8. melléklet Önkormányzat'!E65+'9.  melléklet Hivatal'!E64+'10. melléklet Isaszegi Héts'!E64+'11.  melléklet Isaszegi Bóbi'!E64+'12. mell. Isaszegi Humánszol'!E64+'13.  mellékletMűvelődési ház'!E64+'14. melléklet Könyvtár'!E64+'15.melléklet IVÜSZ'!E64</f>
        <v>0</v>
      </c>
      <c r="F64" s="77">
        <f t="shared" si="1"/>
        <v>0</v>
      </c>
    </row>
    <row r="65" spans="1:6" s="66" customFormat="1" ht="59.25" customHeight="1">
      <c r="A65" s="95"/>
      <c r="B65" s="98" t="s">
        <v>127</v>
      </c>
      <c r="C65" s="97">
        <f>'8. melléklet Önkormányzat'!C66+'9.  melléklet Hivatal'!C65+'10. melléklet Isaszegi Héts'!C65+'11.  melléklet Isaszegi Bóbi'!C65+'12. mell. Isaszegi Humánszol'!C65+'13.  mellékletMűvelődési ház'!C65+'14. melléklet Könyvtár'!C65+'15.melléklet IVÜSZ'!C65</f>
        <v>0</v>
      </c>
      <c r="D65" s="97">
        <f>'8. melléklet Önkormányzat'!D66+'9.  melléklet Hivatal'!D65+'10. melléklet Isaszegi Héts'!D65+'11.  melléklet Isaszegi Bóbi'!D65+'12. mell. Isaszegi Humánszol'!D65+'13.  mellékletMűvelődési ház'!D65+'14. melléklet Könyvtár'!D65+'15.melléklet IVÜSZ'!D65</f>
        <v>0</v>
      </c>
      <c r="E65" s="97">
        <f>'8. melléklet Önkormányzat'!E66+'9.  melléklet Hivatal'!E65+'10. melléklet Isaszegi Héts'!E65+'11.  melléklet Isaszegi Bóbi'!E65+'12. mell. Isaszegi Humánszol'!E65+'13.  mellékletMűvelődési ház'!E65+'14. melléklet Könyvtár'!E65+'15.melléklet IVÜSZ'!E65</f>
        <v>0</v>
      </c>
      <c r="F65" s="77">
        <f t="shared" si="1"/>
        <v>0</v>
      </c>
    </row>
    <row r="66" spans="1:7" ht="18">
      <c r="A66" s="89"/>
      <c r="B66" s="85" t="s">
        <v>128</v>
      </c>
      <c r="C66" s="97">
        <f>'8. melléklet Önkormányzat'!C67+'9.  melléklet Hivatal'!C66+'10. melléklet Isaszegi Héts'!C66+'11.  melléklet Isaszegi Bóbi'!C66+'12. mell. Isaszegi Humánszol'!C66+'13.  mellékletMűvelődési ház'!C66+'14. melléklet Könyvtár'!C66+'15.melléklet IVÜSZ'!C66</f>
        <v>846</v>
      </c>
      <c r="D66" s="97">
        <f>'8. melléklet Önkormányzat'!D67+'9.  melléklet Hivatal'!D66+'10. melléklet Isaszegi Héts'!D66+'11.  melléklet Isaszegi Bóbi'!D66+'12. mell. Isaszegi Humánszol'!D66+'13.  mellékletMűvelődési ház'!D66+'14. melléklet Könyvtár'!D66+'15.melléklet IVÜSZ'!D66</f>
        <v>0</v>
      </c>
      <c r="E66" s="97">
        <f>'8. melléklet Önkormányzat'!E67+'9.  melléklet Hivatal'!E66+'10. melléklet Isaszegi Héts'!E66+'11.  melléklet Isaszegi Bóbi'!E66+'12. mell. Isaszegi Humánszol'!E66+'13.  mellékletMűvelődési ház'!E66+'14. melléklet Könyvtár'!E66+'15.melléklet IVÜSZ'!E66</f>
        <v>0</v>
      </c>
      <c r="F66" s="77">
        <f t="shared" si="1"/>
        <v>846</v>
      </c>
      <c r="G66" s="66"/>
    </row>
    <row r="67" spans="1:7" ht="18">
      <c r="A67" s="89"/>
      <c r="B67" s="85" t="s">
        <v>129</v>
      </c>
      <c r="C67" s="97"/>
      <c r="D67" s="97">
        <f>'8. melléklet Önkormányzat'!D68+'9.  melléklet Hivatal'!D67+'10. melléklet Isaszegi Héts'!D67+'11.  melléklet Isaszegi Bóbi'!D67+'12. mell. Isaszegi Humánszol'!D67+'13.  mellékletMűvelődési ház'!D67+'14. melléklet Könyvtár'!D67+'15.melléklet IVÜSZ'!D67</f>
        <v>0</v>
      </c>
      <c r="E67" s="97"/>
      <c r="F67" s="77">
        <f t="shared" si="1"/>
        <v>0</v>
      </c>
      <c r="G67" s="66"/>
    </row>
    <row r="68" spans="1:7" ht="18">
      <c r="A68" s="89"/>
      <c r="B68" s="98" t="s">
        <v>130</v>
      </c>
      <c r="C68" s="97">
        <f>'8. melléklet Önkormányzat'!C69+'9.  melléklet Hivatal'!C68+'10. melléklet Isaszegi Héts'!C68+'11.  melléklet Isaszegi Bóbi'!C68+'12. mell. Isaszegi Humánszol'!C68+'13.  mellékletMűvelődési ház'!C68+'14. melléklet Könyvtár'!C68+'15.melléklet IVÜSZ'!C68</f>
        <v>0</v>
      </c>
      <c r="D68" s="97">
        <f>'8. melléklet Önkormányzat'!D69+'9.  melléklet Hivatal'!D68+'10. melléklet Isaszegi Héts'!D68+'11.  melléklet Isaszegi Bóbi'!D68+'12. mell. Isaszegi Humánszol'!D68+'13.  mellékletMűvelődési ház'!D68+'14. melléklet Könyvtár'!D68+'15.melléklet IVÜSZ'!D68</f>
        <v>0</v>
      </c>
      <c r="E68" s="97">
        <f>'8. melléklet Önkormányzat'!E69+'9.  melléklet Hivatal'!E68+'10. melléklet Isaszegi Héts'!E68+'11.  melléklet Isaszegi Bóbi'!E68+'12. mell. Isaszegi Humánszol'!E68+'13.  mellékletMűvelődési ház'!E68+'14. melléklet Könyvtár'!E68+'15.melléklet IVÜSZ'!E68</f>
        <v>0</v>
      </c>
      <c r="F68" s="77">
        <f t="shared" si="1"/>
        <v>0</v>
      </c>
      <c r="G68" s="66"/>
    </row>
    <row r="69" spans="1:7" ht="18">
      <c r="A69" s="89"/>
      <c r="B69" s="98" t="s">
        <v>131</v>
      </c>
      <c r="C69" s="97">
        <f>'8. melléklet Önkormányzat'!C70+'9.  melléklet Hivatal'!C69+'10. melléklet Isaszegi Héts'!C69+'11.  melléklet Isaszegi Bóbi'!C69+'12. mell. Isaszegi Humánszol'!C69+'13.  mellékletMűvelődési ház'!C69+'14. melléklet Könyvtár'!C69+'15.melléklet IVÜSZ'!C69</f>
        <v>0</v>
      </c>
      <c r="D69" s="97">
        <f>'8. melléklet Önkormányzat'!D70+'9.  melléklet Hivatal'!D69+'10. melléklet Isaszegi Héts'!D69+'11.  melléklet Isaszegi Bóbi'!D69+'12. mell. Isaszegi Humánszol'!D69+'13.  mellékletMűvelődési ház'!D69+'14. melléklet Könyvtár'!D69+'15.melléklet IVÜSZ'!D69</f>
        <v>0</v>
      </c>
      <c r="E69" s="97">
        <f>'8. melléklet Önkormányzat'!E70+'9.  melléklet Hivatal'!E69+'10. melléklet Isaszegi Héts'!E69+'11.  melléklet Isaszegi Bóbi'!E69+'12. mell. Isaszegi Humánszol'!E69+'13.  mellékletMűvelődési ház'!E69+'14. melléklet Könyvtár'!E69+'15.melléklet IVÜSZ'!E69</f>
        <v>0</v>
      </c>
      <c r="F69" s="77">
        <f t="shared" si="1"/>
        <v>0</v>
      </c>
      <c r="G69" s="66"/>
    </row>
    <row r="70" spans="1:7" ht="18">
      <c r="A70" s="89"/>
      <c r="B70" s="85" t="s">
        <v>35</v>
      </c>
      <c r="C70" s="97">
        <f>'8. melléklet Önkormányzat'!C71+'9.  melléklet Hivatal'!C70+'10. melléklet Isaszegi Héts'!C70+'11.  melléklet Isaszegi Bóbi'!C70+'12. mell. Isaszegi Humánszol'!C70+'13.  mellékletMűvelődési ház'!C70+'14. melléklet Könyvtár'!C70+'15.melléklet IVÜSZ'!C70</f>
        <v>30000</v>
      </c>
      <c r="D70" s="97">
        <f>'8. melléklet Önkormányzat'!D71+'9.  melléklet Hivatal'!D70+'10. melléklet Isaszegi Héts'!D70+'11.  melléklet Isaszegi Bóbi'!D70+'12. mell. Isaszegi Humánszol'!D70+'13.  mellékletMűvelődési ház'!D70+'14. melléklet Könyvtár'!D70+'15.melléklet IVÜSZ'!D70</f>
        <v>0</v>
      </c>
      <c r="E70" s="97">
        <f>'8. melléklet Önkormányzat'!E71+'9.  melléklet Hivatal'!E70+'10. melléklet Isaszegi Héts'!E70+'11.  melléklet Isaszegi Bóbi'!E70+'12. mell. Isaszegi Humánszol'!E70+'13.  mellékletMűvelődési ház'!E70+'14. melléklet Könyvtár'!E70+'15.melléklet IVÜSZ'!E70</f>
        <v>0</v>
      </c>
      <c r="F70" s="77">
        <f t="shared" si="1"/>
        <v>30000</v>
      </c>
      <c r="G70" s="66"/>
    </row>
    <row r="71" spans="3:7" ht="18">
      <c r="C71" s="97">
        <f>'8. melléklet Önkormányzat'!C72+'9.  melléklet Hivatal'!C71+'10. melléklet Isaszegi Héts'!C71+'11.  melléklet Isaszegi Bóbi'!C71+'12. mell. Isaszegi Humánszol'!C71+'13.  mellékletMűvelődési ház'!C71+'14. melléklet Könyvtár'!C71+'15.melléklet IVÜSZ'!C71</f>
        <v>0</v>
      </c>
      <c r="D71" s="97">
        <f>'8. melléklet Önkormányzat'!D72+'9.  melléklet Hivatal'!D71+'10. melléklet Isaszegi Héts'!D71+'11.  melléklet Isaszegi Bóbi'!D71+'12. mell. Isaszegi Humánszol'!D71+'13.  mellékletMűvelődési ház'!D71+'14. melléklet Könyvtár'!D71+'15.melléklet IVÜSZ'!D71</f>
        <v>0</v>
      </c>
      <c r="E71" s="97">
        <f>'8. melléklet Önkormányzat'!E72+'9.  melléklet Hivatal'!E71+'10. melléklet Isaszegi Héts'!E71+'11.  melléklet Isaszegi Bóbi'!E71+'12. mell. Isaszegi Humánszol'!E71+'13.  mellékletMűvelődési ház'!E71+'14. melléklet Könyvtár'!E71+'15.melléklet IVÜSZ'!E71</f>
        <v>0</v>
      </c>
      <c r="F71" s="77">
        <f t="shared" si="1"/>
        <v>0</v>
      </c>
      <c r="G71" s="66"/>
    </row>
    <row r="72" spans="1:7" ht="18">
      <c r="A72" s="87"/>
      <c r="B72" s="101" t="s">
        <v>132</v>
      </c>
      <c r="C72" s="102">
        <f>C50+C62</f>
        <v>1559393</v>
      </c>
      <c r="D72" s="102">
        <f>D50+D62</f>
        <v>-6008</v>
      </c>
      <c r="E72" s="102">
        <f>E50+E62</f>
        <v>-38659</v>
      </c>
      <c r="F72" s="77">
        <f t="shared" si="1"/>
        <v>1514726</v>
      </c>
      <c r="G72" s="66"/>
    </row>
    <row r="73" spans="1:7" ht="18">
      <c r="A73" s="87"/>
      <c r="B73" s="101"/>
      <c r="C73" s="97">
        <f>'8. melléklet Önkormányzat'!C74+'9.  melléklet Hivatal'!C73+'10. melléklet Isaszegi Héts'!C73+'11.  melléklet Isaszegi Bóbi'!C73+'12. mell. Isaszegi Humánszol'!C73+'13.  mellékletMűvelődési ház'!C73+'14. melléklet Könyvtár'!C73+'15.melléklet IVÜSZ'!C73</f>
        <v>0</v>
      </c>
      <c r="D73" s="97">
        <f>'8. melléklet Önkormányzat'!D74+'9.  melléklet Hivatal'!D73+'10. melléklet Isaszegi Héts'!D73+'11.  melléklet Isaszegi Bóbi'!D73+'12. mell. Isaszegi Humánszol'!D73+'13.  mellékletMűvelődési ház'!D73+'14. melléklet Könyvtár'!D73+'15.melléklet IVÜSZ'!D73</f>
        <v>0</v>
      </c>
      <c r="E73" s="97">
        <f>'8. melléklet Önkormányzat'!E74+'9.  melléklet Hivatal'!E73+'10. melléklet Isaszegi Héts'!E73+'11.  melléklet Isaszegi Bóbi'!E73+'12. mell. Isaszegi Humánszol'!E73+'13.  mellékletMűvelődési ház'!E73+'14. melléklet Könyvtár'!E73+'15.melléklet IVÜSZ'!E73</f>
        <v>0</v>
      </c>
      <c r="F73" s="77">
        <f t="shared" si="1"/>
        <v>0</v>
      </c>
      <c r="G73" s="66"/>
    </row>
    <row r="74" spans="1:7" ht="18">
      <c r="A74" s="81" t="s">
        <v>76</v>
      </c>
      <c r="B74" s="81" t="s">
        <v>30</v>
      </c>
      <c r="C74" s="100">
        <f>C75+C76</f>
        <v>703913</v>
      </c>
      <c r="D74" s="100">
        <f>D75+D76</f>
        <v>-7260</v>
      </c>
      <c r="E74" s="100">
        <f>E75+E76</f>
        <v>-3926</v>
      </c>
      <c r="F74" s="73">
        <f t="shared" si="1"/>
        <v>692727</v>
      </c>
      <c r="G74" s="66"/>
    </row>
    <row r="75" spans="1:7" ht="18">
      <c r="A75" s="95"/>
      <c r="B75" s="96" t="s">
        <v>133</v>
      </c>
      <c r="C75" s="97">
        <f>'8. melléklet Önkormányzat'!C76+'9.  melléklet Hivatal'!C75+'10. melléklet Isaszegi Héts'!C75+'11.  melléklet Isaszegi Bóbi'!C75+'12. mell. Isaszegi Humánszol'!C75+'13.  mellékletMűvelődési ház'!C75+'14. melléklet Könyvtár'!C75+'15.melléklet IVÜSZ'!C75</f>
        <v>25332</v>
      </c>
      <c r="D75" s="97">
        <f>'8. melléklet Önkormányzat'!D76+'9.  melléklet Hivatal'!D75+'10. melléklet Isaszegi Héts'!D75+'11.  melléklet Isaszegi Bóbi'!D75+'12. mell. Isaszegi Humánszol'!D75+'13.  mellékletMűvelődési ház'!D75+'14. melléklet Könyvtár'!D75+'15.melléklet IVÜSZ'!D75</f>
        <v>0</v>
      </c>
      <c r="E75" s="97">
        <f>'8. melléklet Önkormányzat'!E76+'9.  melléklet Hivatal'!E75+'10. melléklet Isaszegi Héts'!E75+'11.  melléklet Isaszegi Bóbi'!E75+'12. mell. Isaszegi Humánszol'!E75+'13.  mellékletMűvelődési ház'!E75+'14. melléklet Könyvtár'!E75+'15.melléklet IVÜSZ'!E75</f>
        <v>0</v>
      </c>
      <c r="F75" s="77">
        <f t="shared" si="1"/>
        <v>25332</v>
      </c>
      <c r="G75" s="66"/>
    </row>
    <row r="76" spans="1:7" ht="18">
      <c r="A76" s="89"/>
      <c r="B76" s="96" t="s">
        <v>111</v>
      </c>
      <c r="C76" s="97">
        <f>'9.  melléklet Hivatal'!C42+'10. melléklet Isaszegi Héts'!C42+'11.  melléklet Isaszegi Bóbi'!C42+'12. mell. Isaszegi Humánszol'!C42+'13.  mellékletMűvelődési ház'!C42+'14. melléklet Könyvtár'!C42+'15.melléklet IVÜSZ'!C42+'12. mell. Isaszegi Humánszol'!C132</f>
        <v>678581</v>
      </c>
      <c r="D76" s="97">
        <f>'9.  melléklet Hivatal'!D42+'10. melléklet Isaszegi Héts'!D42+'11.  melléklet Isaszegi Bóbi'!D42+'12. mell. Isaszegi Humánszol'!D42+'13.  mellékletMűvelődési ház'!D42+'14. melléklet Könyvtár'!D42+'15.melléklet IVÜSZ'!D42+'12. mell. Isaszegi Humánszol'!D132</f>
        <v>-7260</v>
      </c>
      <c r="E76" s="97">
        <f>'9.  melléklet Hivatal'!E42+'10. melléklet Isaszegi Héts'!E42+'11.  melléklet Isaszegi Bóbi'!E42+'12. mell. Isaszegi Humánszol'!E42+'13.  mellékletMűvelődési ház'!E42+'14. melléklet Könyvtár'!E42+'15.melléklet IVÜSZ'!E42+'12. mell. Isaszegi Humánszol'!E132</f>
        <v>-3926</v>
      </c>
      <c r="F76" s="77">
        <f t="shared" si="1"/>
        <v>667395</v>
      </c>
      <c r="G76" s="66"/>
    </row>
    <row r="77" spans="1:7" ht="18">
      <c r="A77" s="103"/>
      <c r="B77" s="104" t="s">
        <v>134</v>
      </c>
      <c r="C77" s="102">
        <f>C50+C62+C74</f>
        <v>2263306</v>
      </c>
      <c r="D77" s="102">
        <f>D50+D62+D74</f>
        <v>-13268</v>
      </c>
      <c r="E77" s="102">
        <f>E50+E62+E74</f>
        <v>-42585</v>
      </c>
      <c r="F77" s="78">
        <f t="shared" si="1"/>
        <v>2207453</v>
      </c>
      <c r="G77" s="66"/>
    </row>
    <row r="78" spans="1:7" ht="18">
      <c r="A78" s="105"/>
      <c r="B78" s="106" t="s">
        <v>135</v>
      </c>
      <c r="C78" s="102">
        <f>C77-C76</f>
        <v>1584725</v>
      </c>
      <c r="D78" s="102">
        <f>D77-D76</f>
        <v>-6008</v>
      </c>
      <c r="E78" s="102">
        <f>E77-E76</f>
        <v>-38659</v>
      </c>
      <c r="F78" s="78">
        <f t="shared" si="1"/>
        <v>1540058</v>
      </c>
      <c r="G78" s="66"/>
    </row>
    <row r="79" spans="1:7" ht="18">
      <c r="A79" s="107"/>
      <c r="B79" s="108" t="s">
        <v>136</v>
      </c>
      <c r="C79" s="109">
        <f>'8. melléklet Önkormányzat'!C80+'9.  melléklet Hivatal'!C79+'10. melléklet Isaszegi Héts'!C79+'11.  melléklet Isaszegi Bóbi'!C79+'12. mell. Isaszegi Humánszol'!C79+'13.  mellékletMűvelődési ház'!C79+'14. melléklet Könyvtár'!C79+'15.melléklet IVÜSZ'!C79+'12. mell. Isaszegi Humánszol'!C169</f>
        <v>140.75</v>
      </c>
      <c r="D79" s="109">
        <f>'8. melléklet Önkormányzat'!D80+'9.  melléklet Hivatal'!D79+'10. melléklet Isaszegi Héts'!D79+'11.  melléklet Isaszegi Bóbi'!D79+'12. mell. Isaszegi Humánszol'!D79+'13.  mellékletMűvelődési ház'!D79+'14. melléklet Könyvtár'!D79+'15.melléklet IVÜSZ'!D79</f>
        <v>0</v>
      </c>
      <c r="E79" s="109">
        <f>'8. melléklet Önkormányzat'!E80+'9.  melléklet Hivatal'!E79+'10. melléklet Isaszegi Héts'!E79+'11.  melléklet Isaszegi Bóbi'!E79+'12. mell. Isaszegi Humánszol'!E79+'13.  mellékletMűvelődési ház'!E79+'14. melléklet Könyvtár'!E79+'15.melléklet IVÜSZ'!E79</f>
        <v>0</v>
      </c>
      <c r="F79" s="109">
        <f>'8. melléklet Önkormányzat'!F80+'9.  melléklet Hivatal'!F79+'10. melléklet Isaszegi Héts'!F79+'11.  melléklet Isaszegi Bóbi'!F79+'12. mell. Isaszegi Humánszol'!F79+'13.  mellékletMűvelődési ház'!F79+'14. melléklet Könyvtár'!F79+'15.melléklet IVÜSZ'!F79</f>
        <v>134.75</v>
      </c>
      <c r="G79" s="66"/>
    </row>
    <row r="80" spans="1:7" ht="18">
      <c r="A80" s="107"/>
      <c r="B80" s="108" t="s">
        <v>137</v>
      </c>
      <c r="C80" s="109">
        <f>'8. melléklet Önkormányzat'!C81+'9.  melléklet Hivatal'!C80+'10. melléklet Isaszegi Héts'!C80+'11.  melléklet Isaszegi Bóbi'!C80+'12. mell. Isaszegi Humánszol'!C80+'13.  mellékletMűvelődési ház'!C80+'14. melléklet Könyvtár'!C80+'15.melléklet IVÜSZ'!C80</f>
        <v>6</v>
      </c>
      <c r="D80" s="109">
        <f>'8. melléklet Önkormányzat'!D81+'9.  melléklet Hivatal'!D80+'10. melléklet Isaszegi Héts'!D80+'11.  melléklet Isaszegi Bóbi'!D80+'12. mell. Isaszegi Humánszol'!D80+'13.  mellékletMűvelődési ház'!D80+'14. melléklet Könyvtár'!D80+'15.melléklet IVÜSZ'!D80</f>
        <v>0</v>
      </c>
      <c r="E80" s="109">
        <f>'8. melléklet Önkormányzat'!E81+'9.  melléklet Hivatal'!E80+'10. melléklet Isaszegi Héts'!E80+'11.  melléklet Isaszegi Bóbi'!E80+'12. mell. Isaszegi Humánszol'!E80+'13.  mellékletMűvelődési ház'!E80+'14. melléklet Könyvtár'!E80+'15.melléklet IVÜSZ'!E80</f>
        <v>0</v>
      </c>
      <c r="F80" s="109">
        <f>'8. melléklet Önkormányzat'!F81+'9.  melléklet Hivatal'!F80+'10. melléklet Isaszegi Héts'!F80+'11.  melléklet Isaszegi Bóbi'!F80+'12. mell. Isaszegi Humánszol'!F80+'13.  mellékletMűvelődési ház'!F80+'14. melléklet Könyvtár'!F80+'15.melléklet IVÜSZ'!F80</f>
        <v>6</v>
      </c>
      <c r="G80" s="66"/>
    </row>
    <row r="81" spans="3:7" ht="18">
      <c r="C81" s="63">
        <f>C44-C78</f>
        <v>0</v>
      </c>
      <c r="D81" s="63">
        <f>D44-D78</f>
        <v>0</v>
      </c>
      <c r="E81" s="63">
        <f>E44-E78</f>
        <v>0</v>
      </c>
      <c r="F81" s="63">
        <f>F44-F78</f>
        <v>0</v>
      </c>
      <c r="G81" s="66"/>
    </row>
    <row r="82" ht="18">
      <c r="G82" s="66"/>
    </row>
    <row r="83" ht="18">
      <c r="C83" s="63">
        <f>C50+C62+C75</f>
        <v>1584725</v>
      </c>
    </row>
    <row r="84" ht="32.25" customHeight="1"/>
    <row r="85" ht="34.5" customHeight="1"/>
    <row r="87" ht="23.25" customHeight="1"/>
    <row r="88" ht="23.25" customHeight="1"/>
  </sheetData>
  <sheetProtection selectLockedCells="1" selectUnlockedCells="1"/>
  <mergeCells count="4">
    <mergeCell ref="B1:C1"/>
    <mergeCell ref="B2:C2"/>
    <mergeCell ref="C4:F4"/>
    <mergeCell ref="C48:F48"/>
  </mergeCells>
  <printOptions horizontalCentered="1"/>
  <pageMargins left="0.7875" right="0.7875" top="0.7875" bottom="0.8451388888888889" header="0.5118055555555555" footer="0.5118055555555555"/>
  <pageSetup fitToHeight="1" fitToWidth="1" horizontalDpi="300" verticalDpi="300" orientation="portrait" paperSize="8" scale="38" r:id="rId1"/>
  <headerFooter alignWithMargins="0">
    <oddHeader xml:space="preserve">&amp;R 1.  melléklet a …./2020.(VI.25.) önkormányzati rendelethez </oddHeader>
  </headerFooter>
  <rowBreaks count="1" manualBreakCount="1">
    <brk id="5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60"/>
  <sheetViews>
    <sheetView view="pageBreakPreview" zoomScale="50" zoomScaleNormal="52" zoomScaleSheetLayoutView="50" zoomScalePageLayoutView="80" workbookViewId="0" topLeftCell="A31">
      <selection activeCell="D101" sqref="D101"/>
    </sheetView>
  </sheetViews>
  <sheetFormatPr defaultColWidth="9.00390625" defaultRowHeight="12.75"/>
  <cols>
    <col min="1" max="1" width="30.00390625" style="1" customWidth="1"/>
    <col min="2" max="2" width="88.7109375" style="1" bestFit="1" customWidth="1"/>
    <col min="3" max="3" width="45.421875" style="63" customWidth="1"/>
    <col min="4" max="6" width="30.00390625" style="1" customWidth="1"/>
    <col min="7" max="7" width="14.00390625" style="1" customWidth="1"/>
    <col min="8" max="16384" width="9.00390625" style="1" customWidth="1"/>
  </cols>
  <sheetData>
    <row r="1" spans="1:6" s="66" customFormat="1" ht="20.25" customHeight="1">
      <c r="A1" s="64"/>
      <c r="B1" s="331" t="s">
        <v>51</v>
      </c>
      <c r="C1" s="331"/>
      <c r="D1" s="64"/>
      <c r="E1" s="64"/>
      <c r="F1" s="64"/>
    </row>
    <row r="2" spans="1:6" s="66" customFormat="1" ht="20.25" customHeight="1">
      <c r="A2" s="65"/>
      <c r="B2" s="331" t="s">
        <v>52</v>
      </c>
      <c r="C2" s="331"/>
      <c r="D2" s="64"/>
      <c r="E2" s="64"/>
      <c r="F2" s="64"/>
    </row>
    <row r="3" s="66" customFormat="1" ht="18">
      <c r="C3" s="67" t="s">
        <v>53</v>
      </c>
    </row>
    <row r="4" spans="1:252" s="66" customFormat="1" ht="20.25" customHeight="1">
      <c r="A4" s="68" t="s">
        <v>54</v>
      </c>
      <c r="B4" s="68" t="s">
        <v>55</v>
      </c>
      <c r="C4" s="332" t="s">
        <v>56</v>
      </c>
      <c r="D4" s="332"/>
      <c r="E4" s="332"/>
      <c r="F4" s="332"/>
      <c r="IR4" s="1"/>
    </row>
    <row r="5" spans="1:252" s="66" customFormat="1" ht="36">
      <c r="A5" s="35"/>
      <c r="B5" s="33" t="s">
        <v>57</v>
      </c>
      <c r="C5" s="69" t="s">
        <v>58</v>
      </c>
      <c r="D5" s="70" t="s">
        <v>59</v>
      </c>
      <c r="E5" s="110" t="s">
        <v>60</v>
      </c>
      <c r="F5" s="70" t="s">
        <v>61</v>
      </c>
      <c r="IR5" s="1"/>
    </row>
    <row r="6" spans="1:252" s="66" customFormat="1" ht="18">
      <c r="A6" s="71" t="s">
        <v>62</v>
      </c>
      <c r="B6" s="72" t="s">
        <v>63</v>
      </c>
      <c r="C6" s="73">
        <f>C12+C11+C10+C9+C8+C7</f>
        <v>632038</v>
      </c>
      <c r="D6" s="73">
        <f>D12+D11+D10+D9+D8+D7</f>
        <v>0</v>
      </c>
      <c r="E6" s="73">
        <f>E12+E11+E10+E9+E8+E7</f>
        <v>213</v>
      </c>
      <c r="F6" s="73">
        <f>'1.melléklet'!F6</f>
        <v>632251</v>
      </c>
      <c r="IR6" s="1"/>
    </row>
    <row r="7" spans="1:252" s="66" customFormat="1" ht="24.75" customHeight="1">
      <c r="A7" s="74"/>
      <c r="B7" s="75" t="s">
        <v>64</v>
      </c>
      <c r="C7" s="77">
        <f>'8. melléklet Önkormányzat'!C10</f>
        <v>242818</v>
      </c>
      <c r="D7" s="77">
        <f>'8. melléklet Önkormányzat'!D10</f>
        <v>0</v>
      </c>
      <c r="E7" s="77">
        <f>'8. melléklet Önkormányzat'!E10</f>
        <v>-409</v>
      </c>
      <c r="F7" s="77">
        <f aca="true" t="shared" si="0" ref="F7:F12">C7+D7+E7</f>
        <v>242409</v>
      </c>
      <c r="IR7" s="1"/>
    </row>
    <row r="8" spans="1:252" s="66" customFormat="1" ht="30" customHeight="1">
      <c r="A8" s="79"/>
      <c r="B8" s="75" t="s">
        <v>65</v>
      </c>
      <c r="C8" s="77">
        <f>'8. melléklet Önkormányzat'!C11</f>
        <v>200916</v>
      </c>
      <c r="D8" s="77">
        <f>'8. melléklet Önkormányzat'!D11</f>
        <v>0</v>
      </c>
      <c r="E8" s="77">
        <f>'8. melléklet Önkormányzat'!E11</f>
        <v>0</v>
      </c>
      <c r="F8" s="77">
        <f t="shared" si="0"/>
        <v>200916</v>
      </c>
      <c r="IR8" s="1"/>
    </row>
    <row r="9" spans="1:252" s="66" customFormat="1" ht="27" customHeight="1">
      <c r="A9" s="79"/>
      <c r="B9" s="75" t="s">
        <v>66</v>
      </c>
      <c r="C9" s="77">
        <f>'8. melléklet Önkormányzat'!C12</f>
        <v>173806</v>
      </c>
      <c r="D9" s="77">
        <f>'8. melléklet Önkormányzat'!D12</f>
        <v>0</v>
      </c>
      <c r="E9" s="77">
        <f>'8. melléklet Önkormányzat'!E12</f>
        <v>0</v>
      </c>
      <c r="F9" s="77">
        <f t="shared" si="0"/>
        <v>173806</v>
      </c>
      <c r="IR9" s="1"/>
    </row>
    <row r="10" spans="1:252" s="66" customFormat="1" ht="30.75" customHeight="1">
      <c r="A10" s="79"/>
      <c r="B10" s="75" t="s">
        <v>67</v>
      </c>
      <c r="C10" s="77">
        <f>'8. melléklet Önkormányzat'!C13</f>
        <v>14498</v>
      </c>
      <c r="D10" s="77">
        <f>'8. melléklet Önkormányzat'!D13</f>
        <v>0</v>
      </c>
      <c r="E10" s="77">
        <f>'8. melléklet Önkormányzat'!E13</f>
        <v>622</v>
      </c>
      <c r="F10" s="77">
        <f t="shared" si="0"/>
        <v>15120</v>
      </c>
      <c r="IR10" s="1"/>
    </row>
    <row r="11" spans="1:252" s="66" customFormat="1" ht="21" customHeight="1">
      <c r="A11" s="79"/>
      <c r="B11" s="75" t="s">
        <v>138</v>
      </c>
      <c r="C11" s="77">
        <f>'8. melléklet Önkormányzat'!C14</f>
        <v>0</v>
      </c>
      <c r="D11" s="77">
        <f>'1.melléklet'!D11</f>
        <v>0</v>
      </c>
      <c r="E11" s="77">
        <f>'1.melléklet'!E11</f>
        <v>0</v>
      </c>
      <c r="F11" s="77">
        <f t="shared" si="0"/>
        <v>0</v>
      </c>
      <c r="IR11" s="1"/>
    </row>
    <row r="12" spans="1:252" s="66" customFormat="1" ht="16.5" customHeight="1">
      <c r="A12" s="79"/>
      <c r="B12" s="75" t="s">
        <v>69</v>
      </c>
      <c r="C12" s="77">
        <f>'8. melléklet Önkormányzat'!C15</f>
        <v>0</v>
      </c>
      <c r="D12" s="77"/>
      <c r="E12" s="77">
        <f>'1.melléklet'!E12</f>
        <v>0</v>
      </c>
      <c r="F12" s="77">
        <f t="shared" si="0"/>
        <v>0</v>
      </c>
      <c r="IR12" s="1"/>
    </row>
    <row r="13" spans="1:252" s="66" customFormat="1" ht="36.75" customHeight="1">
      <c r="A13" s="80" t="s">
        <v>70</v>
      </c>
      <c r="B13" s="72" t="s">
        <v>71</v>
      </c>
      <c r="C13" s="73">
        <f>C17+C15+C16+C14</f>
        <v>55450</v>
      </c>
      <c r="D13" s="73">
        <f>D17+D15+D16+D14</f>
        <v>0</v>
      </c>
      <c r="E13" s="73">
        <f>E17+E15+E16+E14</f>
        <v>80</v>
      </c>
      <c r="F13" s="73">
        <f>F17+F15+F16+F14</f>
        <v>55530</v>
      </c>
      <c r="IR13" s="1"/>
    </row>
    <row r="14" spans="1:252" s="66" customFormat="1" ht="36.75" customHeight="1">
      <c r="A14" s="74"/>
      <c r="B14" s="75" t="s">
        <v>72</v>
      </c>
      <c r="C14" s="77">
        <f>'8. melléklet Önkormányzat'!C17</f>
        <v>2160</v>
      </c>
      <c r="D14" s="77">
        <f>'8. melléklet Önkormányzat'!D17</f>
        <v>0</v>
      </c>
      <c r="E14" s="77">
        <f>'1.melléklet'!E14</f>
        <v>80</v>
      </c>
      <c r="F14" s="78">
        <f>C14+D14+E14</f>
        <v>2240</v>
      </c>
      <c r="M14" s="1"/>
      <c r="IR14" s="1"/>
    </row>
    <row r="15" spans="1:252" s="66" customFormat="1" ht="18" customHeight="1">
      <c r="A15" s="79"/>
      <c r="B15" s="75" t="s">
        <v>73</v>
      </c>
      <c r="C15" s="77">
        <f>'8. melléklet Önkormányzat'!C18</f>
        <v>0</v>
      </c>
      <c r="D15" s="77">
        <f>'1.melléklet'!D15</f>
        <v>0</v>
      </c>
      <c r="E15" s="77">
        <f>'1.melléklet'!E15</f>
        <v>0</v>
      </c>
      <c r="F15" s="78">
        <f>C15+D15+E15</f>
        <v>0</v>
      </c>
      <c r="IR15" s="1"/>
    </row>
    <row r="16" spans="1:252" s="66" customFormat="1" ht="24.75" customHeight="1">
      <c r="A16" s="79"/>
      <c r="B16" s="75" t="s">
        <v>74</v>
      </c>
      <c r="C16" s="77">
        <f>'8. melléklet Önkormányzat'!C19</f>
        <v>51575</v>
      </c>
      <c r="D16" s="77">
        <f>'8. melléklet Önkormányzat'!D19</f>
        <v>0</v>
      </c>
      <c r="E16" s="77">
        <f>'8. melléklet Önkormányzat'!E19</f>
        <v>0</v>
      </c>
      <c r="F16" s="78">
        <f>C16+D16+E16</f>
        <v>51575</v>
      </c>
      <c r="IR16" s="1"/>
    </row>
    <row r="17" spans="1:252" s="66" customFormat="1" ht="27" customHeight="1">
      <c r="A17" s="79"/>
      <c r="B17" s="75" t="s">
        <v>75</v>
      </c>
      <c r="C17" s="77">
        <f>'8. melléklet Önkormányzat'!C20</f>
        <v>1715</v>
      </c>
      <c r="D17" s="77">
        <f>'8. melléklet Önkormányzat'!D20</f>
        <v>0</v>
      </c>
      <c r="E17" s="77">
        <f>'8. melléklet Önkormányzat'!E20</f>
        <v>0</v>
      </c>
      <c r="F17" s="78">
        <f>C17+D17+E17</f>
        <v>1715</v>
      </c>
      <c r="IR17" s="1"/>
    </row>
    <row r="18" spans="1:252" s="66" customFormat="1" ht="18">
      <c r="A18" s="80" t="s">
        <v>76</v>
      </c>
      <c r="B18" s="81" t="s">
        <v>80</v>
      </c>
      <c r="C18" s="73">
        <f>C19+C20+C21+C22</f>
        <v>297300</v>
      </c>
      <c r="D18" s="73">
        <f>D19+D20+D21+D22</f>
        <v>0</v>
      </c>
      <c r="E18" s="73">
        <f>E19+E20+E21+E22</f>
        <v>1810</v>
      </c>
      <c r="F18" s="73">
        <f>F19+F20+F21+F22</f>
        <v>299110</v>
      </c>
      <c r="IR18" s="1"/>
    </row>
    <row r="19" spans="1:252" s="66" customFormat="1" ht="51" customHeight="1">
      <c r="A19" s="82"/>
      <c r="B19" s="75" t="s">
        <v>81</v>
      </c>
      <c r="C19" s="77">
        <f>'1.melléklet'!C21-57000</f>
        <v>250300</v>
      </c>
      <c r="D19" s="77"/>
      <c r="E19" s="77">
        <v>38810</v>
      </c>
      <c r="F19" s="77">
        <f>C19+D19+E19</f>
        <v>289110</v>
      </c>
      <c r="IR19" s="1"/>
    </row>
    <row r="20" spans="1:252" s="66" customFormat="1" ht="18">
      <c r="A20" s="84"/>
      <c r="B20" s="85" t="s">
        <v>82</v>
      </c>
      <c r="C20" s="77">
        <f>'1.melléklet'!C22</f>
        <v>42000</v>
      </c>
      <c r="D20" s="77">
        <f>'1.melléklet'!D22</f>
        <v>0</v>
      </c>
      <c r="E20" s="77">
        <f>'1.melléklet'!E22</f>
        <v>-42000</v>
      </c>
      <c r="F20" s="77">
        <f>C20+D20+E20</f>
        <v>0</v>
      </c>
      <c r="IR20" s="1"/>
    </row>
    <row r="21" spans="1:252" s="66" customFormat="1" ht="18">
      <c r="A21" s="82"/>
      <c r="B21" s="85" t="s">
        <v>83</v>
      </c>
      <c r="C21" s="77">
        <f>'1.melléklet'!C23</f>
        <v>3000</v>
      </c>
      <c r="D21" s="77">
        <f>'1.melléklet'!D23</f>
        <v>0</v>
      </c>
      <c r="E21" s="77">
        <f>'1.melléklet'!E23</f>
        <v>5000</v>
      </c>
      <c r="F21" s="77">
        <f>C21+D21+E21</f>
        <v>8000</v>
      </c>
      <c r="IR21" s="1"/>
    </row>
    <row r="22" spans="1:252" s="66" customFormat="1" ht="68.25" customHeight="1">
      <c r="A22" s="74"/>
      <c r="B22" s="85" t="s">
        <v>84</v>
      </c>
      <c r="C22" s="77">
        <f>'1.melléklet'!C24</f>
        <v>2000</v>
      </c>
      <c r="D22" s="77">
        <f>'1.melléklet'!D24</f>
        <v>0</v>
      </c>
      <c r="E22" s="77">
        <f>'1.melléklet'!E24</f>
        <v>0</v>
      </c>
      <c r="F22" s="77">
        <f>C22+D22+E22</f>
        <v>2000</v>
      </c>
      <c r="IR22" s="1"/>
    </row>
    <row r="23" spans="1:252" s="66" customFormat="1" ht="18">
      <c r="A23" s="80" t="s">
        <v>79</v>
      </c>
      <c r="B23" s="86" t="s">
        <v>86</v>
      </c>
      <c r="C23" s="73">
        <f>C24+C25+C26+C27+C28</f>
        <v>113342</v>
      </c>
      <c r="D23" s="73">
        <f>'1.melléklet'!D25</f>
        <v>0</v>
      </c>
      <c r="E23" s="73">
        <f>'1.melléklet'!E25</f>
        <v>-3980</v>
      </c>
      <c r="F23" s="73">
        <f>'1.melléklet'!F25</f>
        <v>109362</v>
      </c>
      <c r="IR23" s="1"/>
    </row>
    <row r="24" spans="1:252" s="66" customFormat="1" ht="74.25" customHeight="1">
      <c r="A24" s="82"/>
      <c r="B24" s="85" t="s">
        <v>87</v>
      </c>
      <c r="C24" s="77">
        <f>'1.melléklet'!C26</f>
        <v>113342</v>
      </c>
      <c r="D24" s="77">
        <f>'1.melléklet'!D26</f>
        <v>0</v>
      </c>
      <c r="E24" s="77">
        <f>'1.melléklet'!E26</f>
        <v>-3980</v>
      </c>
      <c r="F24" s="77">
        <f>C24+D24+E24</f>
        <v>109362</v>
      </c>
      <c r="IR24" s="1"/>
    </row>
    <row r="25" spans="1:252" s="66" customFormat="1" ht="18">
      <c r="A25" s="82"/>
      <c r="B25" s="85" t="s">
        <v>88</v>
      </c>
      <c r="C25" s="77">
        <f>'1.melléklet'!C27</f>
        <v>0</v>
      </c>
      <c r="D25" s="77">
        <f>'1.melléklet'!D27</f>
        <v>0</v>
      </c>
      <c r="E25" s="77">
        <f>'1.melléklet'!E27</f>
        <v>0</v>
      </c>
      <c r="F25" s="77">
        <f>C25+D25+E25</f>
        <v>0</v>
      </c>
      <c r="IR25" s="1"/>
    </row>
    <row r="26" spans="1:252" s="66" customFormat="1" ht="18">
      <c r="A26" s="82"/>
      <c r="B26" s="85" t="s">
        <v>89</v>
      </c>
      <c r="C26" s="77">
        <f>'1.melléklet'!C28</f>
        <v>0</v>
      </c>
      <c r="D26" s="77">
        <f>'1.melléklet'!D28</f>
        <v>0</v>
      </c>
      <c r="E26" s="77">
        <f>'1.melléklet'!E28</f>
        <v>0</v>
      </c>
      <c r="F26" s="77">
        <f>C26+D26+E26</f>
        <v>0</v>
      </c>
      <c r="IR26" s="1"/>
    </row>
    <row r="27" spans="1:252" s="66" customFormat="1" ht="18">
      <c r="A27" s="82"/>
      <c r="B27" s="85" t="s">
        <v>90</v>
      </c>
      <c r="C27" s="77">
        <f>'1.melléklet'!C29</f>
        <v>0</v>
      </c>
      <c r="D27" s="77">
        <f>'1.melléklet'!D29</f>
        <v>0</v>
      </c>
      <c r="E27" s="77">
        <f>'1.melléklet'!E29</f>
        <v>0</v>
      </c>
      <c r="F27" s="77">
        <f>C27+D27+E27</f>
        <v>0</v>
      </c>
      <c r="IR27" s="1"/>
    </row>
    <row r="28" spans="1:252" s="66" customFormat="1" ht="18">
      <c r="A28" s="82"/>
      <c r="B28" s="85" t="s">
        <v>91</v>
      </c>
      <c r="C28" s="77">
        <f>'1.melléklet'!C30</f>
        <v>0</v>
      </c>
      <c r="D28" s="77">
        <f>'1.melléklet'!D30</f>
        <v>0</v>
      </c>
      <c r="E28" s="77">
        <f>'1.melléklet'!E30</f>
        <v>0</v>
      </c>
      <c r="F28" s="77">
        <f>C28+D28+E28</f>
        <v>0</v>
      </c>
      <c r="IR28" s="1"/>
    </row>
    <row r="29" spans="1:252" s="66" customFormat="1" ht="18">
      <c r="A29" s="88" t="s">
        <v>85</v>
      </c>
      <c r="B29" s="81" t="s">
        <v>96</v>
      </c>
      <c r="C29" s="73">
        <f>'1.melléklet'!C34</f>
        <v>0</v>
      </c>
      <c r="D29" s="73">
        <f>'1.melléklet'!D34</f>
        <v>0</v>
      </c>
      <c r="E29" s="73">
        <f>'1.melléklet'!E34</f>
        <v>0</v>
      </c>
      <c r="F29" s="73">
        <f>'1.melléklet'!F34</f>
        <v>0</v>
      </c>
      <c r="IR29" s="1"/>
    </row>
    <row r="30" spans="1:252" s="66" customFormat="1" ht="18">
      <c r="A30" s="90"/>
      <c r="B30" s="81" t="s">
        <v>139</v>
      </c>
      <c r="C30" s="73">
        <f>C6+C13+C18+C23+C29</f>
        <v>1098130</v>
      </c>
      <c r="D30" s="73">
        <f>D6+D13+D18+D23+D29</f>
        <v>0</v>
      </c>
      <c r="E30" s="73">
        <f>E6+E13+E18+E23+E29</f>
        <v>-1877</v>
      </c>
      <c r="F30" s="73">
        <f>C30+D30+E30</f>
        <v>1096253</v>
      </c>
      <c r="IR30" s="1"/>
    </row>
    <row r="31" spans="1:252" s="66" customFormat="1" ht="21" customHeight="1">
      <c r="A31" s="88" t="s">
        <v>92</v>
      </c>
      <c r="B31" s="81" t="s">
        <v>104</v>
      </c>
      <c r="C31" s="73">
        <f>'1.melléklet'!C40</f>
        <v>77024</v>
      </c>
      <c r="D31" s="73">
        <f>'1.melléklet'!D40</f>
        <v>0</v>
      </c>
      <c r="E31" s="73">
        <v>0</v>
      </c>
      <c r="F31" s="73">
        <f>C31+D31+E31</f>
        <v>77024</v>
      </c>
      <c r="IR31" s="1"/>
    </row>
    <row r="32" spans="1:252" s="66" customFormat="1" ht="30" customHeight="1">
      <c r="A32" s="88" t="s">
        <v>95</v>
      </c>
      <c r="B32" s="81" t="s">
        <v>106</v>
      </c>
      <c r="C32" s="73">
        <f>'8. melléklet Önkormányzat'!C44</f>
        <v>58942</v>
      </c>
      <c r="D32" s="73">
        <f>'1.melléklet'!D41</f>
        <v>-6008</v>
      </c>
      <c r="E32" s="73">
        <f>'1.melléklet'!E41</f>
        <v>9653</v>
      </c>
      <c r="F32" s="73">
        <f>C32+D32+E32</f>
        <v>62587</v>
      </c>
      <c r="IR32" s="1"/>
    </row>
    <row r="33" spans="1:252" s="66" customFormat="1" ht="18">
      <c r="A33" s="90"/>
      <c r="B33" s="81" t="s">
        <v>140</v>
      </c>
      <c r="C33" s="73">
        <f>C31+C32</f>
        <v>135966</v>
      </c>
      <c r="D33" s="73">
        <f>D31+D32</f>
        <v>-6008</v>
      </c>
      <c r="E33" s="73">
        <f>E31+E32</f>
        <v>9653</v>
      </c>
      <c r="F33" s="73">
        <f>C33+D33+E33</f>
        <v>139611</v>
      </c>
      <c r="IR33" s="1"/>
    </row>
    <row r="34" spans="1:252" s="66" customFormat="1" ht="18">
      <c r="A34" s="89"/>
      <c r="B34" s="104" t="s">
        <v>112</v>
      </c>
      <c r="C34" s="78">
        <f>C30+C33</f>
        <v>1234096</v>
      </c>
      <c r="D34" s="78">
        <f>D30+D33</f>
        <v>-6008</v>
      </c>
      <c r="E34" s="78">
        <f>E30+E33</f>
        <v>7776</v>
      </c>
      <c r="F34" s="78">
        <f>C34+D34+E34</f>
        <v>1235864</v>
      </c>
      <c r="IR34" s="1"/>
    </row>
    <row r="35" spans="1:252" s="66" customFormat="1" ht="18">
      <c r="A35" s="1"/>
      <c r="B35" s="1"/>
      <c r="C35" s="93">
        <f>C34+1_B_MELLÉKLET!C18</f>
        <v>1584725</v>
      </c>
      <c r="D35" s="93">
        <f>D34+1_B_MELLÉKLET!D18</f>
        <v>-6008</v>
      </c>
      <c r="E35" s="93">
        <f>E34+1_B_MELLÉKLET!E18</f>
        <v>-38659</v>
      </c>
      <c r="F35" s="93">
        <f>F34+1_B_MELLÉKLET!F18</f>
        <v>1540058</v>
      </c>
      <c r="IR35" s="1"/>
    </row>
    <row r="36" spans="1:252" s="66" customFormat="1" ht="18">
      <c r="A36" s="1"/>
      <c r="B36" s="1"/>
      <c r="C36" s="93"/>
      <c r="D36" s="93"/>
      <c r="E36" s="93"/>
      <c r="F36" s="93"/>
      <c r="IR36" s="1"/>
    </row>
    <row r="37" spans="2:4" s="66" customFormat="1" ht="18">
      <c r="B37" s="1"/>
      <c r="C37" s="93"/>
      <c r="D37" s="94"/>
    </row>
    <row r="38" spans="1:252" s="66" customFormat="1" ht="20.25" customHeight="1">
      <c r="A38" s="68" t="s">
        <v>54</v>
      </c>
      <c r="B38" s="68" t="s">
        <v>55</v>
      </c>
      <c r="C38" s="332" t="s">
        <v>56</v>
      </c>
      <c r="D38" s="332"/>
      <c r="E38" s="332"/>
      <c r="F38" s="332"/>
      <c r="IR38" s="1"/>
    </row>
    <row r="39" spans="1:252" s="66" customFormat="1" ht="36">
      <c r="A39" s="68"/>
      <c r="B39" s="33" t="s">
        <v>113</v>
      </c>
      <c r="C39" s="69" t="s">
        <v>58</v>
      </c>
      <c r="D39" s="70" t="s">
        <v>59</v>
      </c>
      <c r="E39" s="70" t="s">
        <v>60</v>
      </c>
      <c r="F39" s="70" t="s">
        <v>61</v>
      </c>
      <c r="IR39" s="1"/>
    </row>
    <row r="40" spans="1:252" s="66" customFormat="1" ht="18">
      <c r="A40" s="81" t="s">
        <v>62</v>
      </c>
      <c r="B40" s="81" t="s">
        <v>114</v>
      </c>
      <c r="C40" s="73">
        <f>C41+C42+C43+C46+C47</f>
        <v>1209853</v>
      </c>
      <c r="D40" s="73">
        <f>D41+D42+D43+D46+D47</f>
        <v>-6008</v>
      </c>
      <c r="E40" s="73">
        <f>E41+E42+E43+E46+E47</f>
        <v>7776</v>
      </c>
      <c r="F40" s="73">
        <f>F41+F42+F43+F46+F47</f>
        <v>1211621</v>
      </c>
      <c r="IR40" s="1"/>
    </row>
    <row r="41" spans="1:252" s="66" customFormat="1" ht="18">
      <c r="A41" s="95"/>
      <c r="B41" s="96" t="s">
        <v>115</v>
      </c>
      <c r="C41" s="97">
        <f>'1.melléklet'!C51</f>
        <v>582135</v>
      </c>
      <c r="D41" s="97">
        <f>'1.melléklet'!D51</f>
        <v>0</v>
      </c>
      <c r="E41" s="97">
        <f>'1.melléklet'!E51</f>
        <v>-4987</v>
      </c>
      <c r="F41" s="97">
        <f aca="true" t="shared" si="1" ref="F41:F51">C41+D41+E41</f>
        <v>577148</v>
      </c>
      <c r="IR41" s="1"/>
    </row>
    <row r="42" spans="1:252" s="66" customFormat="1" ht="26.25" customHeight="1">
      <c r="A42" s="89"/>
      <c r="B42" s="85" t="s">
        <v>116</v>
      </c>
      <c r="C42" s="97">
        <f>'1.melléklet'!C52</f>
        <v>104663</v>
      </c>
      <c r="D42" s="97">
        <f>'1.melléklet'!D52</f>
        <v>0</v>
      </c>
      <c r="E42" s="97">
        <f>'1.melléklet'!E52</f>
        <v>-6316</v>
      </c>
      <c r="F42" s="97">
        <f t="shared" si="1"/>
        <v>98347</v>
      </c>
      <c r="IR42" s="1"/>
    </row>
    <row r="43" spans="1:252" s="66" customFormat="1" ht="18">
      <c r="A43" s="89"/>
      <c r="B43" s="85" t="s">
        <v>117</v>
      </c>
      <c r="C43" s="97">
        <f>'1.melléklet'!C53</f>
        <v>447315</v>
      </c>
      <c r="D43" s="97">
        <f>'1.melléklet'!D53</f>
        <v>3201</v>
      </c>
      <c r="E43" s="97">
        <f>'1.melléklet'!E53</f>
        <v>8840</v>
      </c>
      <c r="F43" s="97">
        <f t="shared" si="1"/>
        <v>459356</v>
      </c>
      <c r="IR43" s="1"/>
    </row>
    <row r="44" spans="1:252" s="66" customFormat="1" ht="40.5" customHeight="1">
      <c r="A44" s="89"/>
      <c r="B44" s="98" t="s">
        <v>118</v>
      </c>
      <c r="C44" s="97">
        <f>'1.melléklet'!C54</f>
        <v>0</v>
      </c>
      <c r="D44" s="97">
        <f>'1.melléklet'!D54</f>
        <v>0</v>
      </c>
      <c r="E44" s="97">
        <f>'1.melléklet'!E54</f>
        <v>0</v>
      </c>
      <c r="F44" s="97">
        <f t="shared" si="1"/>
        <v>0</v>
      </c>
      <c r="IR44" s="1"/>
    </row>
    <row r="45" spans="1:252" s="66" customFormat="1" ht="18">
      <c r="A45" s="89"/>
      <c r="B45" s="98" t="s">
        <v>119</v>
      </c>
      <c r="C45" s="97">
        <f>'1.melléklet'!C55</f>
        <v>0</v>
      </c>
      <c r="D45" s="97">
        <f>'1.melléklet'!D55</f>
        <v>0</v>
      </c>
      <c r="E45" s="97">
        <f>'1.melléklet'!E55</f>
        <v>0</v>
      </c>
      <c r="F45" s="97">
        <f t="shared" si="1"/>
        <v>0</v>
      </c>
      <c r="IR45" s="1"/>
    </row>
    <row r="46" spans="1:252" s="66" customFormat="1" ht="18">
      <c r="A46" s="89"/>
      <c r="B46" s="85" t="s">
        <v>120</v>
      </c>
      <c r="C46" s="97">
        <f>'1.melléklet'!C56</f>
        <v>28020</v>
      </c>
      <c r="D46" s="97">
        <f>'1.melléklet'!D56</f>
        <v>0</v>
      </c>
      <c r="E46" s="97">
        <f>'1.melléklet'!E56</f>
        <v>0</v>
      </c>
      <c r="F46" s="97">
        <f t="shared" si="1"/>
        <v>28020</v>
      </c>
      <c r="IR46" s="1"/>
    </row>
    <row r="47" spans="1:252" s="66" customFormat="1" ht="18">
      <c r="A47" s="89"/>
      <c r="B47" s="85" t="s">
        <v>28</v>
      </c>
      <c r="C47" s="97">
        <f>C48+C50</f>
        <v>47720</v>
      </c>
      <c r="D47" s="97">
        <f>'1.melléklet'!D57</f>
        <v>-9209</v>
      </c>
      <c r="E47" s="97">
        <f>E48+E50</f>
        <v>10239</v>
      </c>
      <c r="F47" s="97">
        <f t="shared" si="1"/>
        <v>48750</v>
      </c>
      <c r="IR47" s="1"/>
    </row>
    <row r="48" spans="1:252" s="66" customFormat="1" ht="18">
      <c r="A48" s="89"/>
      <c r="B48" s="98" t="s">
        <v>121</v>
      </c>
      <c r="C48" s="97">
        <f>'1.melléklet'!C58</f>
        <v>30000</v>
      </c>
      <c r="D48" s="97">
        <f>'1.melléklet'!D58</f>
        <v>-10239</v>
      </c>
      <c r="E48" s="97">
        <f>'1.melléklet'!E58</f>
        <v>10239</v>
      </c>
      <c r="F48" s="97">
        <f t="shared" si="1"/>
        <v>30000</v>
      </c>
      <c r="IR48" s="1"/>
    </row>
    <row r="49" spans="1:252" s="66" customFormat="1" ht="36" customHeight="1">
      <c r="A49" s="89"/>
      <c r="B49" s="98" t="s">
        <v>122</v>
      </c>
      <c r="C49" s="97">
        <f>'1.melléklet'!C59</f>
        <v>0</v>
      </c>
      <c r="D49" s="97">
        <f>'1.melléklet'!D59</f>
        <v>0</v>
      </c>
      <c r="E49" s="97">
        <f>'1.melléklet'!E59</f>
        <v>0</v>
      </c>
      <c r="F49" s="97">
        <f t="shared" si="1"/>
        <v>0</v>
      </c>
      <c r="IR49" s="1"/>
    </row>
    <row r="50" spans="1:252" s="66" customFormat="1" ht="27" customHeight="1">
      <c r="A50" s="89"/>
      <c r="B50" s="98" t="s">
        <v>123</v>
      </c>
      <c r="C50" s="97">
        <f>'1.melléklet'!C60</f>
        <v>17720</v>
      </c>
      <c r="D50" s="97">
        <f>'1.melléklet'!D60</f>
        <v>0</v>
      </c>
      <c r="E50" s="97">
        <f>'1.melléklet'!E60</f>
        <v>0</v>
      </c>
      <c r="F50" s="97">
        <f t="shared" si="1"/>
        <v>17720</v>
      </c>
      <c r="IR50" s="1"/>
    </row>
    <row r="51" spans="1:252" s="66" customFormat="1" ht="18">
      <c r="A51" s="89"/>
      <c r="B51" s="99"/>
      <c r="C51" s="97">
        <f>'9.  melléklet Hivatal'!C61+'10. melléklet Isaszegi Héts'!C61+'11.  melléklet Isaszegi Bóbi'!C61+'12. mell. Isaszegi Humánszol'!C61+'13.  mellékletMűvelődési ház'!C61+'14. melléklet Könyvtár'!C61+'15.melléklet IVÜSZ'!C61+'16. melléklet'!C66</f>
        <v>0</v>
      </c>
      <c r="D51" s="97">
        <f>'9.  melléklet Hivatal'!D61+'10. melléklet Isaszegi Héts'!D61+'11.  melléklet Isaszegi Bóbi'!D61+'12. mell. Isaszegi Humánszol'!D61+'13.  mellékletMűvelődési ház'!D61+'14. melléklet Könyvtár'!D61+'15.melléklet IVÜSZ'!D61+'16. melléklet'!D66</f>
        <v>0</v>
      </c>
      <c r="E51" s="97">
        <f>'9.  melléklet Hivatal'!E61+'10. melléklet Isaszegi Héts'!E61+'11.  melléklet Isaszegi Bóbi'!E61+'12. mell. Isaszegi Humánszol'!E61+'13.  mellékletMűvelődési ház'!E61+'14. melléklet Könyvtár'!E61+'15.melléklet IVÜSZ'!E61+'16. melléklet'!E66</f>
        <v>0</v>
      </c>
      <c r="F51" s="97">
        <f t="shared" si="1"/>
        <v>0</v>
      </c>
      <c r="IR51" s="1"/>
    </row>
    <row r="52" spans="1:7" ht="54" customHeight="1">
      <c r="A52" s="81" t="s">
        <v>70</v>
      </c>
      <c r="B52" s="81" t="s">
        <v>30</v>
      </c>
      <c r="C52" s="100">
        <f>SUM(C53:C54)</f>
        <v>24243</v>
      </c>
      <c r="D52" s="100">
        <f>SUM(D53:D54)</f>
        <v>0</v>
      </c>
      <c r="E52" s="100">
        <f>SUM(E53:E54)</f>
        <v>0</v>
      </c>
      <c r="F52" s="100">
        <f>SUM(F53:F54)</f>
        <v>24243</v>
      </c>
      <c r="G52" s="66"/>
    </row>
    <row r="53" spans="1:7" ht="32.25" customHeight="1">
      <c r="A53" s="95"/>
      <c r="B53" s="96" t="s">
        <v>141</v>
      </c>
      <c r="C53" s="97">
        <v>24243</v>
      </c>
      <c r="D53" s="97"/>
      <c r="E53" s="97"/>
      <c r="F53" s="97">
        <f>C53+D53+E53</f>
        <v>24243</v>
      </c>
      <c r="G53" s="66"/>
    </row>
    <row r="54" spans="1:7" ht="18">
      <c r="A54" s="89"/>
      <c r="B54" s="96"/>
      <c r="C54" s="97"/>
      <c r="D54" s="97"/>
      <c r="E54" s="97"/>
      <c r="F54" s="97"/>
      <c r="G54" s="66"/>
    </row>
    <row r="55" spans="1:7" ht="28.5" customHeight="1">
      <c r="A55" s="103"/>
      <c r="B55" s="104" t="s">
        <v>142</v>
      </c>
      <c r="C55" s="102">
        <f>C40+C52</f>
        <v>1234096</v>
      </c>
      <c r="D55" s="102">
        <f>D40+D52</f>
        <v>-6008</v>
      </c>
      <c r="E55" s="102">
        <f>E40+E52</f>
        <v>7776</v>
      </c>
      <c r="F55" s="102">
        <f>F40+F52</f>
        <v>1235864</v>
      </c>
      <c r="G55" s="66"/>
    </row>
    <row r="56" spans="1:7" ht="18">
      <c r="A56" s="105"/>
      <c r="B56" s="105"/>
      <c r="C56" s="97">
        <f>'9.  melléklet Hivatal'!C78+'10. melléklet Isaszegi Héts'!C78+'11.  melléklet Isaszegi Bóbi'!C78+'12. mell. Isaszegi Humánszol'!C78+'13.  mellékletMűvelődési ház'!C78+'14. melléklet Könyvtár'!C78+'15.melléklet IVÜSZ'!C78+'16. melléklet'!C83</f>
        <v>0</v>
      </c>
      <c r="D56" s="2"/>
      <c r="E56" s="2"/>
      <c r="F56" s="2"/>
      <c r="G56" s="66"/>
    </row>
    <row r="57" spans="1:7" ht="18">
      <c r="A57" s="107"/>
      <c r="B57" s="108" t="s">
        <v>136</v>
      </c>
      <c r="C57" s="97"/>
      <c r="D57" s="2"/>
      <c r="E57" s="2"/>
      <c r="F57" s="2"/>
      <c r="G57" s="66"/>
    </row>
    <row r="58" spans="1:7" ht="18">
      <c r="A58" s="107"/>
      <c r="B58" s="108" t="s">
        <v>137</v>
      </c>
      <c r="C58" s="97"/>
      <c r="D58" s="2"/>
      <c r="E58" s="2"/>
      <c r="F58" s="2"/>
      <c r="G58" s="66"/>
    </row>
    <row r="59" spans="2:7" ht="18">
      <c r="B59" s="1" t="s">
        <v>143</v>
      </c>
      <c r="C59" s="56">
        <f>C34-C55</f>
        <v>0</v>
      </c>
      <c r="D59" s="1">
        <f>D34-D55</f>
        <v>0</v>
      </c>
      <c r="E59" s="1">
        <f>E34-E55</f>
        <v>0</v>
      </c>
      <c r="F59" s="1">
        <f>F34-F55</f>
        <v>0</v>
      </c>
      <c r="G59" s="66"/>
    </row>
    <row r="60" spans="3:7" ht="18">
      <c r="C60" s="63">
        <f>C55+1_B_MELLÉKLET!C37</f>
        <v>1584725</v>
      </c>
      <c r="D60" s="63">
        <f>D55+1_B_MELLÉKLET!D37</f>
        <v>-6008</v>
      </c>
      <c r="E60" s="63">
        <f>E55+1_B_MELLÉKLET!E37</f>
        <v>-38659</v>
      </c>
      <c r="F60" s="63">
        <f>F55+1_B_MELLÉKLET!F37</f>
        <v>1540058</v>
      </c>
      <c r="G60" s="66"/>
    </row>
    <row r="61" ht="30.75" customHeight="1"/>
  </sheetData>
  <sheetProtection selectLockedCells="1" selectUnlockedCells="1"/>
  <mergeCells count="4">
    <mergeCell ref="B1:C1"/>
    <mergeCell ref="B2:C2"/>
    <mergeCell ref="C4:F4"/>
    <mergeCell ref="C38:F38"/>
  </mergeCells>
  <printOptions horizontalCentered="1" vertic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 scale="34" r:id="rId1"/>
  <headerFooter alignWithMargins="0">
    <oddHeader>&amp;R 1/A. melléklet a …./2020.(VI.25.)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41"/>
  <sheetViews>
    <sheetView view="pageBreakPreview" zoomScale="50" zoomScaleNormal="52" zoomScaleSheetLayoutView="50" workbookViewId="0" topLeftCell="B1">
      <selection activeCell="F16" sqref="F16"/>
    </sheetView>
  </sheetViews>
  <sheetFormatPr defaultColWidth="9.00390625" defaultRowHeight="12.75"/>
  <cols>
    <col min="1" max="1" width="9.00390625" style="1" customWidth="1"/>
    <col min="2" max="2" width="125.28125" style="1" customWidth="1"/>
    <col min="3" max="3" width="20.421875" style="63" customWidth="1"/>
    <col min="4" max="4" width="24.28125" style="1" customWidth="1"/>
    <col min="5" max="5" width="28.00390625" style="1" customWidth="1"/>
    <col min="6" max="6" width="19.7109375" style="1" customWidth="1"/>
    <col min="7" max="7" width="12.7109375" style="1" customWidth="1"/>
    <col min="8" max="8" width="11.00390625" style="1" customWidth="1"/>
    <col min="9" max="16384" width="9.00390625" style="1" customWidth="1"/>
  </cols>
  <sheetData>
    <row r="1" spans="1:6" s="66" customFormat="1" ht="18" customHeight="1">
      <c r="A1" s="64"/>
      <c r="B1" s="331" t="s">
        <v>51</v>
      </c>
      <c r="C1" s="331"/>
      <c r="D1" s="64"/>
      <c r="E1" s="64"/>
      <c r="F1" s="64"/>
    </row>
    <row r="2" spans="1:6" s="66" customFormat="1" ht="18" customHeight="1">
      <c r="A2" s="65"/>
      <c r="B2" s="331" t="s">
        <v>52</v>
      </c>
      <c r="C2" s="331"/>
      <c r="D2" s="64"/>
      <c r="E2" s="64"/>
      <c r="F2" s="64"/>
    </row>
    <row r="3" s="66" customFormat="1" ht="18">
      <c r="C3" s="67" t="s">
        <v>53</v>
      </c>
    </row>
    <row r="4" spans="1:252" s="66" customFormat="1" ht="39" customHeight="1">
      <c r="A4" s="68" t="s">
        <v>54</v>
      </c>
      <c r="B4" s="68" t="s">
        <v>55</v>
      </c>
      <c r="C4" s="332" t="s">
        <v>56</v>
      </c>
      <c r="D4" s="332"/>
      <c r="E4" s="332"/>
      <c r="F4" s="332"/>
      <c r="IR4" s="1"/>
    </row>
    <row r="5" spans="1:252" s="66" customFormat="1" ht="66" customHeight="1">
      <c r="A5" s="35"/>
      <c r="B5" s="33" t="s">
        <v>57</v>
      </c>
      <c r="C5" s="69" t="s">
        <v>58</v>
      </c>
      <c r="D5" s="70" t="s">
        <v>59</v>
      </c>
      <c r="E5" s="70" t="s">
        <v>60</v>
      </c>
      <c r="F5" s="70" t="s">
        <v>61</v>
      </c>
      <c r="IR5" s="1"/>
    </row>
    <row r="6" spans="1:252" s="66" customFormat="1" ht="18">
      <c r="A6" s="80" t="s">
        <v>62</v>
      </c>
      <c r="B6" s="81" t="s">
        <v>80</v>
      </c>
      <c r="C6" s="73">
        <f>SUM(C7)</f>
        <v>57000</v>
      </c>
      <c r="D6" s="73">
        <f>SUM(D7)</f>
        <v>0</v>
      </c>
      <c r="E6" s="73">
        <f>SUM(E7)</f>
        <v>-38810</v>
      </c>
      <c r="F6" s="73">
        <f aca="true" t="shared" si="0" ref="F6:F18">C6+D6+E6</f>
        <v>18190</v>
      </c>
      <c r="IR6" s="1"/>
    </row>
    <row r="7" spans="1:252" s="66" customFormat="1" ht="18">
      <c r="A7" s="82"/>
      <c r="B7" s="85" t="s">
        <v>144</v>
      </c>
      <c r="C7" s="77">
        <v>57000</v>
      </c>
      <c r="D7" s="78">
        <f>'1.melléklet'!D19</f>
        <v>0</v>
      </c>
      <c r="E7" s="77">
        <v>-38810</v>
      </c>
      <c r="F7" s="78">
        <f t="shared" si="0"/>
        <v>18190</v>
      </c>
      <c r="IR7" s="1"/>
    </row>
    <row r="8" spans="1:252" s="66" customFormat="1" ht="18">
      <c r="A8" s="80" t="s">
        <v>70</v>
      </c>
      <c r="B8" s="81" t="s">
        <v>93</v>
      </c>
      <c r="C8" s="73">
        <f>'1.melléklet'!C31</f>
        <v>0</v>
      </c>
      <c r="D8" s="73">
        <f>'1.melléklet'!D31</f>
        <v>0</v>
      </c>
      <c r="E8" s="73">
        <f>'1.melléklet'!E31</f>
        <v>0</v>
      </c>
      <c r="F8" s="73">
        <f t="shared" si="0"/>
        <v>0</v>
      </c>
      <c r="IR8" s="1"/>
    </row>
    <row r="9" spans="1:252" s="66" customFormat="1" ht="18">
      <c r="A9" s="84"/>
      <c r="B9" s="83"/>
      <c r="C9" s="77">
        <f>'1.melléklet'!C32</f>
        <v>0</v>
      </c>
      <c r="D9" s="77">
        <f>'1.melléklet'!D32</f>
        <v>0</v>
      </c>
      <c r="E9" s="77">
        <f>'1.melléklet'!E32</f>
        <v>0</v>
      </c>
      <c r="F9" s="78">
        <f t="shared" si="0"/>
        <v>0</v>
      </c>
      <c r="IR9" s="1"/>
    </row>
    <row r="10" spans="1:252" s="66" customFormat="1" ht="18">
      <c r="A10" s="87"/>
      <c r="B10" s="85"/>
      <c r="C10" s="77"/>
      <c r="D10" s="77"/>
      <c r="E10" s="77"/>
      <c r="F10" s="78">
        <f t="shared" si="0"/>
        <v>0</v>
      </c>
      <c r="IR10" s="1"/>
    </row>
    <row r="11" spans="1:252" s="66" customFormat="1" ht="18">
      <c r="A11" s="88" t="s">
        <v>76</v>
      </c>
      <c r="B11" s="81" t="s">
        <v>99</v>
      </c>
      <c r="C11" s="73">
        <f>'1.melléklet'!C36</f>
        <v>145522</v>
      </c>
      <c r="D11" s="73">
        <f>'1.melléklet'!D36</f>
        <v>0</v>
      </c>
      <c r="E11" s="73">
        <f>'1.melléklet'!E36</f>
        <v>2028</v>
      </c>
      <c r="F11" s="73">
        <f t="shared" si="0"/>
        <v>147550</v>
      </c>
      <c r="IR11" s="1"/>
    </row>
    <row r="12" spans="1:252" s="66" customFormat="1" ht="60.75" customHeight="1">
      <c r="A12" s="89"/>
      <c r="B12" s="85" t="s">
        <v>145</v>
      </c>
      <c r="C12" s="77">
        <f>'1.melléklet'!C37</f>
        <v>1700</v>
      </c>
      <c r="D12" s="77">
        <f>'1.melléklet'!D37</f>
        <v>0</v>
      </c>
      <c r="E12" s="77">
        <f>'1.melléklet'!E37</f>
        <v>0</v>
      </c>
      <c r="F12" s="77">
        <f t="shared" si="0"/>
        <v>1700</v>
      </c>
      <c r="IR12" s="1"/>
    </row>
    <row r="13" spans="1:252" s="66" customFormat="1" ht="18">
      <c r="A13" s="89"/>
      <c r="B13" s="85" t="s">
        <v>101</v>
      </c>
      <c r="C13" s="77">
        <f>'1.melléklet'!C38</f>
        <v>143822</v>
      </c>
      <c r="D13" s="77">
        <f>'1.melléklet'!D38</f>
        <v>0</v>
      </c>
      <c r="E13" s="77">
        <f>'1.melléklet'!E38</f>
        <v>2028</v>
      </c>
      <c r="F13" s="77">
        <f t="shared" si="0"/>
        <v>145850</v>
      </c>
      <c r="IR13" s="1"/>
    </row>
    <row r="14" spans="1:252" s="66" customFormat="1" ht="18">
      <c r="A14" s="89"/>
      <c r="B14" s="87" t="s">
        <v>146</v>
      </c>
      <c r="C14" s="77">
        <f>C6+C8+C11</f>
        <v>202522</v>
      </c>
      <c r="D14" s="77">
        <f>D6+D8+D11</f>
        <v>0</v>
      </c>
      <c r="E14" s="77">
        <f>E6+E8+E11</f>
        <v>-36782</v>
      </c>
      <c r="F14" s="77">
        <f t="shared" si="0"/>
        <v>165740</v>
      </c>
      <c r="M14" s="1"/>
      <c r="IR14" s="1"/>
    </row>
    <row r="15" spans="1:252" s="66" customFormat="1" ht="18">
      <c r="A15" s="88" t="s">
        <v>79</v>
      </c>
      <c r="B15" s="81" t="s">
        <v>104</v>
      </c>
      <c r="C15" s="73"/>
      <c r="D15" s="73"/>
      <c r="E15" s="73"/>
      <c r="F15" s="73">
        <f t="shared" si="0"/>
        <v>0</v>
      </c>
      <c r="IR15" s="1"/>
    </row>
    <row r="16" spans="1:252" s="66" customFormat="1" ht="18">
      <c r="A16" s="88" t="s">
        <v>85</v>
      </c>
      <c r="B16" s="81" t="s">
        <v>108</v>
      </c>
      <c r="C16" s="73">
        <f>C17</f>
        <v>148107</v>
      </c>
      <c r="D16" s="73">
        <f>'1.melléklet'!D42</f>
        <v>0</v>
      </c>
      <c r="E16" s="73">
        <f>'1.melléklet'!E42</f>
        <v>-9653</v>
      </c>
      <c r="F16" s="73">
        <f t="shared" si="0"/>
        <v>138454</v>
      </c>
      <c r="IR16" s="1"/>
    </row>
    <row r="17" spans="1:252" s="66" customFormat="1" ht="18">
      <c r="A17" s="89"/>
      <c r="B17" s="87" t="s">
        <v>147</v>
      </c>
      <c r="C17" s="77">
        <f>'8. melléklet Önkormányzat'!C45</f>
        <v>148107</v>
      </c>
      <c r="D17" s="77">
        <f>'8. melléklet Önkormányzat'!D45</f>
        <v>0</v>
      </c>
      <c r="E17" s="77">
        <f>'8. melléklet Önkormányzat'!E45</f>
        <v>-9653</v>
      </c>
      <c r="F17" s="77">
        <f t="shared" si="0"/>
        <v>138454</v>
      </c>
      <c r="IR17" s="1"/>
    </row>
    <row r="18" spans="1:252" s="66" customFormat="1" ht="18">
      <c r="A18" s="89"/>
      <c r="B18" s="104" t="s">
        <v>112</v>
      </c>
      <c r="C18" s="78">
        <f>C14+C17</f>
        <v>350629</v>
      </c>
      <c r="D18" s="78">
        <f>D14+D17</f>
        <v>0</v>
      </c>
      <c r="E18" s="78">
        <f>E14+E17</f>
        <v>-46435</v>
      </c>
      <c r="F18" s="111">
        <f t="shared" si="0"/>
        <v>304194</v>
      </c>
      <c r="IR18" s="1"/>
    </row>
    <row r="19" spans="1:252" s="66" customFormat="1" ht="18">
      <c r="A19" s="1"/>
      <c r="B19" s="1"/>
      <c r="C19" s="93"/>
      <c r="D19" s="94"/>
      <c r="E19" s="1"/>
      <c r="F19" s="1"/>
      <c r="IR19" s="1"/>
    </row>
    <row r="20" spans="1:252" s="66" customFormat="1" ht="18">
      <c r="A20" s="1"/>
      <c r="B20" s="1"/>
      <c r="C20" s="93"/>
      <c r="D20" s="94"/>
      <c r="E20" s="1"/>
      <c r="F20" s="1"/>
      <c r="IR20" s="1"/>
    </row>
    <row r="21" spans="2:4" s="66" customFormat="1" ht="18">
      <c r="B21" s="1"/>
      <c r="C21" s="93"/>
      <c r="D21" s="94"/>
    </row>
    <row r="22" spans="1:252" s="66" customFormat="1" ht="39" customHeight="1">
      <c r="A22" s="68" t="s">
        <v>54</v>
      </c>
      <c r="B22" s="68" t="s">
        <v>55</v>
      </c>
      <c r="C22" s="332" t="s">
        <v>56</v>
      </c>
      <c r="D22" s="332"/>
      <c r="E22" s="332"/>
      <c r="F22" s="332"/>
      <c r="IR22" s="1"/>
    </row>
    <row r="23" spans="1:252" s="66" customFormat="1" ht="57.75" customHeight="1">
      <c r="A23" s="68"/>
      <c r="B23" s="33" t="s">
        <v>113</v>
      </c>
      <c r="C23" s="69" t="s">
        <v>58</v>
      </c>
      <c r="D23" s="70" t="s">
        <v>59</v>
      </c>
      <c r="E23" s="70" t="s">
        <v>60</v>
      </c>
      <c r="F23" s="70" t="s">
        <v>61</v>
      </c>
      <c r="IR23" s="1"/>
    </row>
    <row r="24" spans="1:252" s="66" customFormat="1" ht="18">
      <c r="A24" s="81" t="s">
        <v>62</v>
      </c>
      <c r="B24" s="81" t="s">
        <v>124</v>
      </c>
      <c r="C24" s="100">
        <f>C25+C28+C29+C32</f>
        <v>349540</v>
      </c>
      <c r="D24" s="100">
        <f>D25+D28+D29+D32</f>
        <v>0</v>
      </c>
      <c r="E24" s="100">
        <f>E25+E28+E29+E32</f>
        <v>-46435</v>
      </c>
      <c r="F24" s="112">
        <f>'1.melléklet'!F62</f>
        <v>303105</v>
      </c>
      <c r="IR24" s="1"/>
    </row>
    <row r="25" spans="1:6" s="66" customFormat="1" ht="18">
      <c r="A25" s="95"/>
      <c r="B25" s="96" t="s">
        <v>125</v>
      </c>
      <c r="C25" s="97">
        <f>'1.melléklet'!C63</f>
        <v>318694</v>
      </c>
      <c r="D25" s="97">
        <f>'1.melléklet'!D63</f>
        <v>0</v>
      </c>
      <c r="E25" s="97">
        <f>'1.melléklet'!E63</f>
        <v>-46435</v>
      </c>
      <c r="F25" s="97">
        <f>'1.melléklet'!F63</f>
        <v>272259</v>
      </c>
    </row>
    <row r="26" spans="1:6" s="66" customFormat="1" ht="18">
      <c r="A26" s="95"/>
      <c r="B26" s="98" t="s">
        <v>126</v>
      </c>
      <c r="C26" s="97">
        <f>'1.melléklet'!C64</f>
        <v>0</v>
      </c>
      <c r="D26" s="97">
        <f>'1.melléklet'!D64</f>
        <v>0</v>
      </c>
      <c r="E26" s="97">
        <f>'1.melléklet'!E64</f>
        <v>0</v>
      </c>
      <c r="F26" s="97">
        <f>'1.melléklet'!F64</f>
        <v>0</v>
      </c>
    </row>
    <row r="27" spans="1:6" s="66" customFormat="1" ht="36">
      <c r="A27" s="95"/>
      <c r="B27" s="98" t="s">
        <v>127</v>
      </c>
      <c r="C27" s="97">
        <f>'1.melléklet'!C65</f>
        <v>0</v>
      </c>
      <c r="D27" s="97">
        <f>'1.melléklet'!D65</f>
        <v>0</v>
      </c>
      <c r="E27" s="97">
        <f>'1.melléklet'!E65</f>
        <v>0</v>
      </c>
      <c r="F27" s="97">
        <f>'1.melléklet'!F65</f>
        <v>0</v>
      </c>
    </row>
    <row r="28" spans="1:7" ht="18">
      <c r="A28" s="89"/>
      <c r="B28" s="85" t="s">
        <v>128</v>
      </c>
      <c r="C28" s="97">
        <f>'1.melléklet'!C66</f>
        <v>846</v>
      </c>
      <c r="D28" s="97">
        <f>'1.melléklet'!D66</f>
        <v>0</v>
      </c>
      <c r="E28" s="97">
        <f>'1.melléklet'!E66</f>
        <v>0</v>
      </c>
      <c r="F28" s="97">
        <f>'1.melléklet'!F66</f>
        <v>846</v>
      </c>
      <c r="G28" s="66"/>
    </row>
    <row r="29" spans="1:7" ht="18">
      <c r="A29" s="89"/>
      <c r="B29" s="85" t="s">
        <v>148</v>
      </c>
      <c r="C29" s="97">
        <f>'1.melléklet'!C67</f>
        <v>0</v>
      </c>
      <c r="D29" s="97">
        <f>'1.melléklet'!D67</f>
        <v>0</v>
      </c>
      <c r="E29" s="97">
        <f>'1.melléklet'!E67</f>
        <v>0</v>
      </c>
      <c r="F29" s="97">
        <f>'1.melléklet'!F67</f>
        <v>0</v>
      </c>
      <c r="G29" s="66"/>
    </row>
    <row r="30" spans="1:7" ht="18">
      <c r="A30" s="89"/>
      <c r="B30" s="98" t="s">
        <v>130</v>
      </c>
      <c r="C30" s="97">
        <f>'1.melléklet'!C68</f>
        <v>0</v>
      </c>
      <c r="D30" s="97">
        <f>'1.melléklet'!D68</f>
        <v>0</v>
      </c>
      <c r="E30" s="97">
        <f>'1.melléklet'!E68</f>
        <v>0</v>
      </c>
      <c r="F30" s="97">
        <f>'1.melléklet'!F68</f>
        <v>0</v>
      </c>
      <c r="G30" s="66"/>
    </row>
    <row r="31" spans="1:7" ht="18">
      <c r="A31" s="89"/>
      <c r="B31" s="98" t="s">
        <v>131</v>
      </c>
      <c r="C31" s="97">
        <f>'1.melléklet'!C69</f>
        <v>0</v>
      </c>
      <c r="D31" s="97">
        <f>'1.melléklet'!D69</f>
        <v>0</v>
      </c>
      <c r="E31" s="97">
        <f>'1.melléklet'!E69</f>
        <v>0</v>
      </c>
      <c r="F31" s="97">
        <f>'1.melléklet'!F69</f>
        <v>0</v>
      </c>
      <c r="G31" s="66"/>
    </row>
    <row r="32" spans="1:7" ht="18">
      <c r="A32" s="89"/>
      <c r="B32" s="85" t="s">
        <v>35</v>
      </c>
      <c r="C32" s="97">
        <f>'1.melléklet'!C70</f>
        <v>30000</v>
      </c>
      <c r="D32" s="97">
        <f>'1.melléklet'!D70</f>
        <v>0</v>
      </c>
      <c r="E32" s="97">
        <f>'1.melléklet'!E70</f>
        <v>0</v>
      </c>
      <c r="F32" s="97">
        <f>'1.melléklet'!F70</f>
        <v>30000</v>
      </c>
      <c r="G32" s="66"/>
    </row>
    <row r="33" spans="1:7" ht="18">
      <c r="A33" s="87"/>
      <c r="B33" s="101"/>
      <c r="C33" s="97">
        <f>'10. melléklet Isaszegi Héts'!C73+'11.  melléklet Isaszegi Bóbi'!C73+'12. mell. Isaszegi Humánszol'!C73+'13.  mellékletMűvelődési ház'!C73+'14. melléklet Könyvtár'!C73+'15.melléklet IVÜSZ'!C73+'16. melléklet'!C78+'17. melléklet'!C73</f>
        <v>0</v>
      </c>
      <c r="D33" s="97">
        <f>'10. melléklet Isaszegi Héts'!D73+'11.  melléklet Isaszegi Bóbi'!D73+'12. mell. Isaszegi Humánszol'!D73+'13.  mellékletMűvelődési ház'!D73+'14. melléklet Könyvtár'!D73+'15.melléklet IVÜSZ'!D73+'16. melléklet'!D78+'17. melléklet'!D73</f>
        <v>0</v>
      </c>
      <c r="E33" s="97">
        <f>'10. melléklet Isaszegi Héts'!E73+'11.  melléklet Isaszegi Bóbi'!E73+'12. mell. Isaszegi Humánszol'!E73+'13.  mellékletMűvelődési ház'!E73+'14. melléklet Könyvtár'!E73+'15.melléklet IVÜSZ'!E73+'16. melléklet'!E78+'17. melléklet'!E73</f>
        <v>0</v>
      </c>
      <c r="F33" s="97">
        <f>'10. melléklet Isaszegi Héts'!F73+'11.  melléklet Isaszegi Bóbi'!F73+'12. mell. Isaszegi Humánszol'!F73+'13.  mellékletMűvelődési ház'!F73+'14. melléklet Könyvtár'!F73+'15.melléklet IVÜSZ'!F73+'16. melléklet'!F78+'17. melléklet'!F73</f>
        <v>0</v>
      </c>
      <c r="G33" s="66"/>
    </row>
    <row r="34" spans="1:7" ht="18">
      <c r="A34" s="81" t="s">
        <v>70</v>
      </c>
      <c r="B34" s="81" t="s">
        <v>30</v>
      </c>
      <c r="C34" s="112">
        <f>SUM(C35:C36)</f>
        <v>1089</v>
      </c>
      <c r="D34" s="112">
        <f>SUM(D35:D36)</f>
        <v>0</v>
      </c>
      <c r="E34" s="112">
        <f>SUM(E35:E36)</f>
        <v>0</v>
      </c>
      <c r="F34" s="112">
        <f>SUM(F35:F36)</f>
        <v>1089</v>
      </c>
      <c r="G34" s="66"/>
    </row>
    <row r="35" spans="1:7" ht="18">
      <c r="A35" s="95"/>
      <c r="B35" s="96" t="s">
        <v>149</v>
      </c>
      <c r="C35" s="97">
        <v>1089</v>
      </c>
      <c r="D35" s="97"/>
      <c r="E35" s="97"/>
      <c r="F35" s="97">
        <f>C35+D35+E35</f>
        <v>1089</v>
      </c>
      <c r="G35" s="66"/>
    </row>
    <row r="36" spans="1:7" ht="18">
      <c r="A36" s="89"/>
      <c r="B36" s="96"/>
      <c r="C36" s="97"/>
      <c r="D36" s="97"/>
      <c r="E36" s="97"/>
      <c r="F36" s="97"/>
      <c r="G36" s="66"/>
    </row>
    <row r="37" spans="1:7" ht="18">
      <c r="A37" s="103"/>
      <c r="B37" s="104" t="s">
        <v>142</v>
      </c>
      <c r="C37" s="102">
        <f>C24+C34</f>
        <v>350629</v>
      </c>
      <c r="D37" s="102">
        <f>D24+D34</f>
        <v>0</v>
      </c>
      <c r="E37" s="102">
        <f>E24+E34</f>
        <v>-46435</v>
      </c>
      <c r="F37" s="102">
        <f>F24+F34</f>
        <v>304194</v>
      </c>
      <c r="G37" s="66"/>
    </row>
    <row r="38" spans="1:7" ht="18">
      <c r="A38" s="105"/>
      <c r="B38" s="105"/>
      <c r="C38" s="97">
        <f>'10. melléklet Isaszegi Héts'!C78+'11.  melléklet Isaszegi Bóbi'!C78+'12. mell. Isaszegi Humánszol'!C78+'13.  mellékletMűvelődési ház'!C78+'14. melléklet Könyvtár'!C78+'15.melléklet IVÜSZ'!C78+'16. melléklet'!C83+'17. melléklet'!C78</f>
        <v>0</v>
      </c>
      <c r="D38" s="2"/>
      <c r="E38" s="2"/>
      <c r="F38" s="2"/>
      <c r="G38" s="66"/>
    </row>
    <row r="39" spans="1:7" ht="18">
      <c r="A39" s="107"/>
      <c r="B39" s="108" t="s">
        <v>136</v>
      </c>
      <c r="C39" s="97"/>
      <c r="D39" s="2"/>
      <c r="E39" s="2"/>
      <c r="F39" s="2"/>
      <c r="G39" s="66"/>
    </row>
    <row r="40" spans="1:7" ht="18">
      <c r="A40" s="107"/>
      <c r="B40" s="108" t="s">
        <v>137</v>
      </c>
      <c r="C40" s="97">
        <f>'10. melléklet Isaszegi Héts'!C80+'11.  melléklet Isaszegi Bóbi'!C80+'12. mell. Isaszegi Humánszol'!C80+'13.  mellékletMűvelődési ház'!C80+'14. melléklet Könyvtár'!C80+'15.melléklet IVÜSZ'!C80+'16. melléklet'!C85+'17. melléklet'!C80</f>
        <v>0</v>
      </c>
      <c r="D40" s="2"/>
      <c r="E40" s="2"/>
      <c r="F40" s="2"/>
      <c r="G40" s="66"/>
    </row>
    <row r="41" spans="2:7" ht="18">
      <c r="B41" s="1" t="s">
        <v>150</v>
      </c>
      <c r="C41" s="63">
        <f>C18-C37</f>
        <v>0</v>
      </c>
      <c r="D41" s="63">
        <f>D18-D37</f>
        <v>0</v>
      </c>
      <c r="E41" s="63">
        <f>E18-E37</f>
        <v>0</v>
      </c>
      <c r="F41" s="63">
        <f>F18-F37</f>
        <v>0</v>
      </c>
      <c r="G41" s="66"/>
    </row>
  </sheetData>
  <sheetProtection selectLockedCells="1" selectUnlockedCells="1"/>
  <mergeCells count="4">
    <mergeCell ref="B1:C1"/>
    <mergeCell ref="B2:C2"/>
    <mergeCell ref="C4:F4"/>
    <mergeCell ref="C22:F22"/>
  </mergeCells>
  <printOptions horizontalCentered="1"/>
  <pageMargins left="0.7875" right="0.7875" top="0.9840277777777777" bottom="0.9840277777777777" header="0.5" footer="0.5118055555555555"/>
  <pageSetup fitToHeight="1" fitToWidth="1" horizontalDpi="300" verticalDpi="300" orientation="portrait" paperSize="9" scale="38" r:id="rId1"/>
  <headerFooter alignWithMargins="0">
    <oddHeader>&amp;R 1-B melléklet a …./2020.(VI.25.)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J54"/>
  <sheetViews>
    <sheetView view="pageBreakPreview" zoomScale="50" zoomScaleNormal="52" zoomScaleSheetLayoutView="50" workbookViewId="0" topLeftCell="A31">
      <selection activeCell="A1" sqref="A1:F1"/>
    </sheetView>
  </sheetViews>
  <sheetFormatPr defaultColWidth="9.00390625" defaultRowHeight="12.75"/>
  <cols>
    <col min="1" max="1" width="5.28125" style="1" customWidth="1"/>
    <col min="2" max="2" width="93.7109375" style="1" customWidth="1"/>
    <col min="3" max="3" width="14.8515625" style="1" customWidth="1"/>
    <col min="4" max="4" width="5.28125" style="1" customWidth="1"/>
    <col min="5" max="5" width="93.7109375" style="1" customWidth="1"/>
    <col min="6" max="6" width="15.57421875" style="1" customWidth="1"/>
    <col min="7" max="16384" width="9.00390625" style="1" customWidth="1"/>
  </cols>
  <sheetData>
    <row r="1" spans="1:6" ht="18">
      <c r="A1" s="333" t="s">
        <v>151</v>
      </c>
      <c r="B1" s="333"/>
      <c r="C1" s="333"/>
      <c r="D1" s="333"/>
      <c r="E1" s="333"/>
      <c r="F1" s="333"/>
    </row>
    <row r="3" spans="1:6" ht="18">
      <c r="A3" s="333" t="s">
        <v>152</v>
      </c>
      <c r="B3" s="333"/>
      <c r="C3" s="333"/>
      <c r="D3" s="333"/>
      <c r="E3" s="333"/>
      <c r="F3" s="333"/>
    </row>
    <row r="4" spans="1:6" ht="18">
      <c r="A4" s="334" t="s">
        <v>153</v>
      </c>
      <c r="B4" s="334"/>
      <c r="C4" s="334"/>
      <c r="D4" s="334"/>
      <c r="E4" s="334"/>
      <c r="F4" s="334"/>
    </row>
    <row r="5" spans="2:6" ht="19.5" customHeight="1">
      <c r="B5" s="113" t="s">
        <v>154</v>
      </c>
      <c r="C5" s="45" t="s">
        <v>155</v>
      </c>
      <c r="D5" s="335" t="s">
        <v>156</v>
      </c>
      <c r="E5" s="335"/>
      <c r="F5" s="45" t="s">
        <v>155</v>
      </c>
    </row>
    <row r="6" spans="1:6" ht="23.25" customHeight="1">
      <c r="A6" s="71" t="s">
        <v>62</v>
      </c>
      <c r="B6" s="72" t="s">
        <v>63</v>
      </c>
      <c r="C6" s="73">
        <f>C7+C8+C9+C10+C11+C12</f>
        <v>632251</v>
      </c>
      <c r="D6" s="81" t="s">
        <v>62</v>
      </c>
      <c r="E6" s="114" t="s">
        <v>114</v>
      </c>
      <c r="F6" s="73">
        <f>F7+F8+F9+F12+F13</f>
        <v>1211621</v>
      </c>
    </row>
    <row r="7" spans="1:6" ht="18">
      <c r="A7" s="74"/>
      <c r="B7" s="26" t="s">
        <v>64</v>
      </c>
      <c r="C7" s="77">
        <f>'1_A melléklet'!F7</f>
        <v>242409</v>
      </c>
      <c r="D7" s="95"/>
      <c r="E7" s="115" t="s">
        <v>115</v>
      </c>
      <c r="F7" s="77">
        <f>'1_A melléklet'!F41</f>
        <v>577148</v>
      </c>
    </row>
    <row r="8" spans="1:6" ht="18">
      <c r="A8" s="79"/>
      <c r="B8" s="26" t="s">
        <v>65</v>
      </c>
      <c r="C8" s="77">
        <f>'1_A melléklet'!F8</f>
        <v>200916</v>
      </c>
      <c r="D8" s="89"/>
      <c r="E8" s="22" t="s">
        <v>116</v>
      </c>
      <c r="F8" s="77">
        <f>'1_A melléklet'!F42</f>
        <v>98347</v>
      </c>
    </row>
    <row r="9" spans="1:6" ht="18">
      <c r="A9" s="79"/>
      <c r="B9" s="75" t="s">
        <v>66</v>
      </c>
      <c r="C9" s="77">
        <f>'1_A melléklet'!F9</f>
        <v>173806</v>
      </c>
      <c r="D9" s="89"/>
      <c r="E9" s="22" t="s">
        <v>117</v>
      </c>
      <c r="F9" s="77">
        <f>'1_A melléklet'!F43</f>
        <v>459356</v>
      </c>
    </row>
    <row r="10" spans="1:6" ht="36">
      <c r="A10" s="79"/>
      <c r="B10" s="26" t="s">
        <v>67</v>
      </c>
      <c r="C10" s="77">
        <f>'1_A melléklet'!F10</f>
        <v>15120</v>
      </c>
      <c r="D10" s="89"/>
      <c r="E10" s="22" t="s">
        <v>118</v>
      </c>
      <c r="F10" s="77">
        <f>'1_A melléklet'!F44</f>
        <v>0</v>
      </c>
    </row>
    <row r="11" spans="1:6" ht="18" customHeight="1">
      <c r="A11" s="79"/>
      <c r="B11" s="26" t="s">
        <v>68</v>
      </c>
      <c r="C11" s="77">
        <f>'1_A melléklet'!F11</f>
        <v>0</v>
      </c>
      <c r="D11" s="89"/>
      <c r="E11" s="22" t="s">
        <v>119</v>
      </c>
      <c r="F11" s="77">
        <f>'1_A melléklet'!F45</f>
        <v>0</v>
      </c>
    </row>
    <row r="12" spans="1:6" ht="18">
      <c r="A12" s="79"/>
      <c r="B12" s="26" t="s">
        <v>69</v>
      </c>
      <c r="C12" s="77">
        <f>'1_A melléklet'!F12</f>
        <v>0</v>
      </c>
      <c r="D12" s="89"/>
      <c r="E12" s="22" t="s">
        <v>120</v>
      </c>
      <c r="F12" s="77">
        <f>'1_A melléklet'!F46</f>
        <v>28020</v>
      </c>
    </row>
    <row r="13" spans="1:6" ht="28.5" customHeight="1">
      <c r="A13" s="80" t="s">
        <v>70</v>
      </c>
      <c r="B13" s="72" t="s">
        <v>71</v>
      </c>
      <c r="C13" s="73">
        <f>C14+C15+C16+C17</f>
        <v>55530</v>
      </c>
      <c r="D13" s="89"/>
      <c r="E13" s="22" t="s">
        <v>28</v>
      </c>
      <c r="F13" s="77">
        <f>'1_A melléklet'!F47</f>
        <v>48750</v>
      </c>
    </row>
    <row r="14" spans="1:6" ht="18">
      <c r="A14" s="74"/>
      <c r="B14" s="26" t="s">
        <v>72</v>
      </c>
      <c r="C14" s="77">
        <f>'1_A melléklet'!F14</f>
        <v>2240</v>
      </c>
      <c r="D14" s="89"/>
      <c r="E14" s="22" t="s">
        <v>121</v>
      </c>
      <c r="F14" s="77">
        <f>'1_A melléklet'!F48</f>
        <v>30000</v>
      </c>
    </row>
    <row r="15" spans="1:6" ht="18">
      <c r="A15" s="79"/>
      <c r="B15" s="26" t="s">
        <v>157</v>
      </c>
      <c r="C15" s="77">
        <f>'1_A melléklet'!F15</f>
        <v>0</v>
      </c>
      <c r="D15" s="89"/>
      <c r="E15" s="22" t="s">
        <v>122</v>
      </c>
      <c r="F15" s="77">
        <f>'1_A melléklet'!F49</f>
        <v>0</v>
      </c>
    </row>
    <row r="16" spans="1:6" ht="18">
      <c r="A16" s="79"/>
      <c r="B16" s="26" t="s">
        <v>74</v>
      </c>
      <c r="C16" s="77">
        <f>'1_A melléklet'!F16</f>
        <v>51575</v>
      </c>
      <c r="D16" s="89"/>
      <c r="E16" s="22" t="s">
        <v>123</v>
      </c>
      <c r="F16" s="77">
        <f>'1_A melléklet'!F50</f>
        <v>17720</v>
      </c>
    </row>
    <row r="17" spans="1:6" ht="18">
      <c r="A17" s="79"/>
      <c r="B17" s="26" t="s">
        <v>75</v>
      </c>
      <c r="C17" s="77">
        <f>'1_A melléklet'!F17</f>
        <v>1715</v>
      </c>
      <c r="D17" s="81" t="s">
        <v>70</v>
      </c>
      <c r="E17" s="114" t="s">
        <v>30</v>
      </c>
      <c r="F17" s="73">
        <f>F18</f>
        <v>24243</v>
      </c>
    </row>
    <row r="18" spans="1:6" ht="18">
      <c r="A18" s="80" t="s">
        <v>76</v>
      </c>
      <c r="B18" s="81" t="s">
        <v>80</v>
      </c>
      <c r="C18" s="73">
        <f>C19+C20+C21+C22</f>
        <v>299110</v>
      </c>
      <c r="D18" s="95"/>
      <c r="E18" s="22" t="s">
        <v>141</v>
      </c>
      <c r="F18" s="77">
        <v>24243</v>
      </c>
    </row>
    <row r="19" spans="1:6" ht="18">
      <c r="A19" s="82"/>
      <c r="B19" s="75" t="s">
        <v>81</v>
      </c>
      <c r="C19" s="77">
        <f>'1_A melléklet'!F19</f>
        <v>289110</v>
      </c>
      <c r="D19" s="89"/>
      <c r="E19" s="115"/>
      <c r="F19" s="70">
        <f>'1_A melléklet'!C54</f>
        <v>0</v>
      </c>
    </row>
    <row r="20" spans="1:6" ht="18">
      <c r="A20" s="84"/>
      <c r="B20" s="22" t="s">
        <v>82</v>
      </c>
      <c r="C20" s="77">
        <f>'1_A melléklet'!F20</f>
        <v>0</v>
      </c>
      <c r="D20" s="2"/>
      <c r="E20" s="2"/>
      <c r="F20" s="2"/>
    </row>
    <row r="21" spans="1:6" ht="18">
      <c r="A21" s="82"/>
      <c r="B21" s="22" t="s">
        <v>83</v>
      </c>
      <c r="C21" s="77">
        <f>'1_A melléklet'!F21</f>
        <v>8000</v>
      </c>
      <c r="D21" s="2"/>
      <c r="E21" s="2"/>
      <c r="F21" s="2"/>
    </row>
    <row r="22" spans="1:6" ht="54">
      <c r="A22" s="74"/>
      <c r="B22" s="22" t="s">
        <v>84</v>
      </c>
      <c r="C22" s="77">
        <f>'1_A melléklet'!F22</f>
        <v>2000</v>
      </c>
      <c r="D22" s="2"/>
      <c r="E22" s="2"/>
      <c r="F22" s="2"/>
    </row>
    <row r="23" spans="1:6" ht="18.75" customHeight="1">
      <c r="A23" s="80" t="s">
        <v>79</v>
      </c>
      <c r="B23" s="86" t="s">
        <v>86</v>
      </c>
      <c r="C23" s="73">
        <f>C24+C25+C26+C27+C28</f>
        <v>109362</v>
      </c>
      <c r="D23" s="103"/>
      <c r="E23" s="2"/>
      <c r="F23" s="2"/>
    </row>
    <row r="24" spans="1:6" ht="36">
      <c r="A24" s="82"/>
      <c r="B24" s="22" t="s">
        <v>87</v>
      </c>
      <c r="C24" s="77">
        <f>'1_A melléklet'!F24</f>
        <v>109362</v>
      </c>
      <c r="D24" s="2"/>
      <c r="E24" s="2"/>
      <c r="F24" s="116"/>
    </row>
    <row r="25" spans="1:6" ht="26.25" customHeight="1">
      <c r="A25" s="82"/>
      <c r="B25" s="22" t="s">
        <v>88</v>
      </c>
      <c r="C25" s="77">
        <f>'1_A melléklet'!F25</f>
        <v>0</v>
      </c>
      <c r="D25" s="2"/>
      <c r="E25" s="2"/>
      <c r="F25" s="116"/>
    </row>
    <row r="26" spans="1:6" ht="23.25" customHeight="1">
      <c r="A26" s="82"/>
      <c r="B26" s="22" t="s">
        <v>89</v>
      </c>
      <c r="C26" s="77">
        <f>'1_A melléklet'!C26</f>
        <v>0</v>
      </c>
      <c r="D26" s="2"/>
      <c r="E26" s="2"/>
      <c r="F26" s="116"/>
    </row>
    <row r="27" spans="1:6" ht="18">
      <c r="A27" s="82"/>
      <c r="B27" s="22" t="s">
        <v>90</v>
      </c>
      <c r="C27" s="77">
        <f>'1_A melléklet'!F27</f>
        <v>0</v>
      </c>
      <c r="D27" s="2"/>
      <c r="E27" s="2"/>
      <c r="F27" s="116"/>
    </row>
    <row r="28" spans="1:6" ht="18">
      <c r="A28" s="82"/>
      <c r="B28" s="22" t="s">
        <v>91</v>
      </c>
      <c r="C28" s="78">
        <f>'1_A melléklet'!F28</f>
        <v>0</v>
      </c>
      <c r="D28" s="2"/>
      <c r="E28" s="2"/>
      <c r="F28" s="116"/>
    </row>
    <row r="29" spans="1:6" ht="18">
      <c r="A29" s="88" t="s">
        <v>85</v>
      </c>
      <c r="B29" s="114" t="s">
        <v>96</v>
      </c>
      <c r="C29" s="73">
        <f>'1_A melléklet'!C29</f>
        <v>0</v>
      </c>
      <c r="D29" s="2"/>
      <c r="E29" s="2"/>
      <c r="F29" s="116"/>
    </row>
    <row r="30" spans="1:6" ht="18">
      <c r="A30" s="89"/>
      <c r="B30" s="117" t="s">
        <v>139</v>
      </c>
      <c r="C30" s="78">
        <f>C6+C13+C18+C23</f>
        <v>1096253</v>
      </c>
      <c r="D30" s="2"/>
      <c r="E30" s="2"/>
      <c r="F30" s="116"/>
    </row>
    <row r="31" spans="1:6" ht="18">
      <c r="A31" s="88" t="s">
        <v>92</v>
      </c>
      <c r="B31" s="81" t="s">
        <v>141</v>
      </c>
      <c r="C31" s="73">
        <f>'1_A melléklet'!C31</f>
        <v>77024</v>
      </c>
      <c r="D31" s="68"/>
      <c r="E31" s="33"/>
      <c r="F31" s="118"/>
    </row>
    <row r="32" spans="1:6" ht="34.5">
      <c r="A32" s="88" t="s">
        <v>95</v>
      </c>
      <c r="B32" s="114" t="s">
        <v>106</v>
      </c>
      <c r="C32" s="73">
        <f>'1_A melléklet'!F32</f>
        <v>62587</v>
      </c>
      <c r="D32" s="68"/>
      <c r="E32" s="33"/>
      <c r="F32" s="118"/>
    </row>
    <row r="33" spans="1:6" ht="18">
      <c r="A33" s="89"/>
      <c r="B33" s="117" t="s">
        <v>140</v>
      </c>
      <c r="C33" s="78">
        <f>C31+C32</f>
        <v>139611</v>
      </c>
      <c r="D33" s="68"/>
      <c r="E33" s="33"/>
      <c r="F33" s="118"/>
    </row>
    <row r="34" spans="1:6" ht="30.75" customHeight="1">
      <c r="A34" s="89"/>
      <c r="B34" s="27" t="s">
        <v>112</v>
      </c>
      <c r="C34" s="78">
        <f>C30+C33</f>
        <v>1235864</v>
      </c>
      <c r="D34" s="68"/>
      <c r="E34" s="27" t="s">
        <v>142</v>
      </c>
      <c r="F34" s="78">
        <f>F6+F17</f>
        <v>1235864</v>
      </c>
    </row>
    <row r="35" spans="1:6" ht="18">
      <c r="A35" s="119"/>
      <c r="B35" s="33"/>
      <c r="C35" s="118"/>
      <c r="D35" s="68"/>
      <c r="E35" s="33"/>
      <c r="F35" s="33"/>
    </row>
    <row r="36" spans="1:6" ht="18">
      <c r="A36" s="119"/>
      <c r="B36" s="120"/>
      <c r="C36" s="93"/>
      <c r="D36" s="119"/>
      <c r="E36" s="120"/>
      <c r="F36" s="121">
        <f>C34-F34</f>
        <v>0</v>
      </c>
    </row>
    <row r="37" spans="1:6" ht="32.25" customHeight="1">
      <c r="A37" s="333" t="s">
        <v>158</v>
      </c>
      <c r="B37" s="333"/>
      <c r="C37" s="333"/>
      <c r="D37" s="333"/>
      <c r="E37" s="333"/>
      <c r="F37" s="333"/>
    </row>
    <row r="38" spans="1:6" ht="18">
      <c r="A38" s="113"/>
      <c r="B38" s="33" t="s">
        <v>57</v>
      </c>
      <c r="C38" s="45" t="s">
        <v>155</v>
      </c>
      <c r="D38" s="45"/>
      <c r="E38" s="33" t="s">
        <v>113</v>
      </c>
      <c r="F38" s="122" t="s">
        <v>155</v>
      </c>
    </row>
    <row r="39" spans="1:6" ht="18">
      <c r="A39" s="123" t="s">
        <v>62</v>
      </c>
      <c r="B39" s="81" t="s">
        <v>80</v>
      </c>
      <c r="C39" s="124">
        <f>1_B_MELLÉKLET!F6</f>
        <v>18190</v>
      </c>
      <c r="D39" s="81" t="s">
        <v>62</v>
      </c>
      <c r="E39" s="125" t="s">
        <v>124</v>
      </c>
      <c r="F39" s="73">
        <f>F40+F43+F44+F47</f>
        <v>303105</v>
      </c>
    </row>
    <row r="40" spans="1:6" ht="18">
      <c r="A40" s="126"/>
      <c r="B40" s="85" t="s">
        <v>144</v>
      </c>
      <c r="C40" s="35">
        <f>1_B_MELLÉKLET!F7</f>
        <v>18190</v>
      </c>
      <c r="D40" s="95"/>
      <c r="E40" s="96" t="s">
        <v>125</v>
      </c>
      <c r="F40" s="77">
        <f>1_B_MELLÉKLET!F25</f>
        <v>272259</v>
      </c>
    </row>
    <row r="41" spans="1:6" ht="36">
      <c r="A41" s="123" t="s">
        <v>70</v>
      </c>
      <c r="B41" s="114" t="s">
        <v>93</v>
      </c>
      <c r="C41" s="73">
        <f>C42+C43</f>
        <v>0</v>
      </c>
      <c r="D41" s="95"/>
      <c r="E41" s="127" t="s">
        <v>126</v>
      </c>
      <c r="F41" s="77">
        <f>1_B_MELLÉKLET!C26</f>
        <v>0</v>
      </c>
    </row>
    <row r="42" spans="1:6" ht="68.25" customHeight="1">
      <c r="A42" s="128"/>
      <c r="B42" s="22" t="s">
        <v>94</v>
      </c>
      <c r="C42" s="77">
        <f>1_B_MELLÉKLET!C9</f>
        <v>0</v>
      </c>
      <c r="D42" s="95"/>
      <c r="E42" s="127" t="s">
        <v>127</v>
      </c>
      <c r="F42" s="35">
        <f>1_B_MELLÉKLET!C27</f>
        <v>0</v>
      </c>
    </row>
    <row r="43" spans="1:6" ht="26.25" customHeight="1">
      <c r="A43" s="128"/>
      <c r="B43" s="22" t="s">
        <v>159</v>
      </c>
      <c r="C43" s="35">
        <f>1_B_MELLÉKLET!C10</f>
        <v>0</v>
      </c>
      <c r="D43" s="89"/>
      <c r="E43" s="127" t="s">
        <v>128</v>
      </c>
      <c r="F43" s="77">
        <f>1_B_MELLÉKLET!F28</f>
        <v>846</v>
      </c>
    </row>
    <row r="44" spans="1:6" ht="26.25" customHeight="1">
      <c r="A44" s="129" t="s">
        <v>76</v>
      </c>
      <c r="B44" s="114" t="s">
        <v>99</v>
      </c>
      <c r="C44" s="73">
        <f>C45+C46</f>
        <v>147550</v>
      </c>
      <c r="D44" s="89"/>
      <c r="E44" s="127" t="s">
        <v>148</v>
      </c>
      <c r="F44" s="77">
        <f>1_B_MELLÉKLET!C29</f>
        <v>0</v>
      </c>
    </row>
    <row r="45" spans="1:6" ht="39.75" customHeight="1">
      <c r="A45" s="126"/>
      <c r="B45" s="22" t="s">
        <v>145</v>
      </c>
      <c r="C45" s="35">
        <f>1_B_MELLÉKLET!F12</f>
        <v>1700</v>
      </c>
      <c r="D45" s="89"/>
      <c r="E45" s="127" t="s">
        <v>130</v>
      </c>
      <c r="F45" s="35">
        <f>1_B_MELLÉKLET!C30</f>
        <v>0</v>
      </c>
    </row>
    <row r="46" spans="1:6" ht="43.5" customHeight="1">
      <c r="A46" s="126"/>
      <c r="B46" s="22" t="s">
        <v>101</v>
      </c>
      <c r="C46" s="77">
        <f>1_B_MELLÉKLET!F13</f>
        <v>145850</v>
      </c>
      <c r="D46" s="89"/>
      <c r="E46" s="127" t="s">
        <v>131</v>
      </c>
      <c r="F46" s="35">
        <f>1_B_MELLÉKLET!C31</f>
        <v>0</v>
      </c>
    </row>
    <row r="47" spans="1:6" ht="50.25" customHeight="1">
      <c r="A47" s="123" t="s">
        <v>79</v>
      </c>
      <c r="B47" s="114" t="s">
        <v>146</v>
      </c>
      <c r="C47" s="73">
        <f>C39+C41+C44</f>
        <v>165740</v>
      </c>
      <c r="D47" s="89"/>
      <c r="E47" s="127" t="s">
        <v>35</v>
      </c>
      <c r="F47" s="77">
        <f>1_B_MELLÉKLET!F32</f>
        <v>30000</v>
      </c>
    </row>
    <row r="48" spans="1:6" ht="18">
      <c r="A48" s="123" t="s">
        <v>85</v>
      </c>
      <c r="B48" s="81" t="s">
        <v>141</v>
      </c>
      <c r="C48" s="130">
        <f>1_B_MELLÉKLET!F15</f>
        <v>0</v>
      </c>
      <c r="D48" s="81" t="s">
        <v>70</v>
      </c>
      <c r="E48" s="125" t="s">
        <v>30</v>
      </c>
      <c r="F48" s="130">
        <f>1_B_MELLÉKLET!C34</f>
        <v>1089</v>
      </c>
    </row>
    <row r="49" spans="1:6" ht="18">
      <c r="A49" s="123" t="s">
        <v>92</v>
      </c>
      <c r="B49" s="114" t="s">
        <v>108</v>
      </c>
      <c r="C49" s="73">
        <f>1_B_MELLÉKLET!F16</f>
        <v>138454</v>
      </c>
      <c r="D49" s="2"/>
      <c r="E49" s="127" t="s">
        <v>160</v>
      </c>
      <c r="F49" s="35">
        <f>1_B_MELLÉKLET!F35</f>
        <v>1089</v>
      </c>
    </row>
    <row r="50" spans="1:6" ht="66.75" customHeight="1">
      <c r="A50" s="128"/>
      <c r="B50" s="117" t="s">
        <v>147</v>
      </c>
      <c r="C50" s="78">
        <f>C49</f>
        <v>138454</v>
      </c>
      <c r="D50" s="2"/>
      <c r="E50" s="127"/>
      <c r="F50" s="35">
        <f>1_B_MELLÉKLET!C36</f>
        <v>0</v>
      </c>
    </row>
    <row r="51" spans="1:36" s="2" customFormat="1" ht="51" customHeight="1">
      <c r="A51" s="68"/>
      <c r="B51" s="27" t="s">
        <v>112</v>
      </c>
      <c r="C51" s="78">
        <f>1_B_MELLÉKLET!F18</f>
        <v>304194</v>
      </c>
      <c r="E51" s="131" t="s">
        <v>142</v>
      </c>
      <c r="F51" s="78">
        <f>1_B_MELLÉKLET!F37</f>
        <v>304194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</row>
    <row r="52" spans="1:36" s="2" customFormat="1" ht="21.75" customHeight="1">
      <c r="A52" s="132"/>
      <c r="B52" s="132"/>
      <c r="C52" s="132"/>
      <c r="D52" s="1"/>
      <c r="E52" s="133"/>
      <c r="F52" s="121">
        <f>C51-F51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</row>
    <row r="53" spans="1:36" s="2" customFormat="1" ht="18">
      <c r="A53" s="132"/>
      <c r="B53" s="132"/>
      <c r="C53" s="132"/>
      <c r="D53" s="1"/>
      <c r="E53" s="133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</row>
    <row r="54" spans="1:36" s="2" customFormat="1" ht="18">
      <c r="A54" s="132"/>
      <c r="B54" s="132"/>
      <c r="C54" s="132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</row>
  </sheetData>
  <sheetProtection selectLockedCells="1" selectUnlockedCells="1"/>
  <mergeCells count="5">
    <mergeCell ref="A1:F1"/>
    <mergeCell ref="A3:F3"/>
    <mergeCell ref="A4:F4"/>
    <mergeCell ref="D5:E5"/>
    <mergeCell ref="A37:F37"/>
  </mergeCells>
  <printOptions/>
  <pageMargins left="0.75" right="0.75" top="1" bottom="1" header="0.5" footer="0.5118055555555555"/>
  <pageSetup horizontalDpi="300" verticalDpi="300" orientation="portrait" paperSize="9" scale="38" r:id="rId1"/>
  <headerFooter alignWithMargins="0">
    <oddHeader>&amp;R2. melléklet a …./2020.(VI.25.)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1"/>
  <sheetViews>
    <sheetView view="pageBreakPreview" zoomScale="50" zoomScaleNormal="52" zoomScaleSheetLayoutView="50" workbookViewId="0" topLeftCell="A1">
      <selection activeCell="I7" sqref="I7"/>
    </sheetView>
  </sheetViews>
  <sheetFormatPr defaultColWidth="8.421875" defaultRowHeight="12.75"/>
  <cols>
    <col min="1" max="1" width="9.00390625" style="134" customWidth="1"/>
    <col min="2" max="2" width="40.140625" style="134" customWidth="1"/>
    <col min="3" max="5" width="13.421875" style="134" customWidth="1"/>
    <col min="6" max="6" width="14.57421875" style="134" customWidth="1"/>
    <col min="7" max="16384" width="8.421875" style="134" customWidth="1"/>
  </cols>
  <sheetData>
    <row r="1" spans="1:6" ht="33" customHeight="1">
      <c r="A1" s="336" t="s">
        <v>161</v>
      </c>
      <c r="B1" s="336"/>
      <c r="C1" s="336"/>
      <c r="D1" s="336"/>
      <c r="E1" s="336"/>
      <c r="F1" s="336"/>
    </row>
    <row r="2" spans="1:7" ht="15.75" customHeight="1">
      <c r="A2" s="135"/>
      <c r="B2" s="135"/>
      <c r="C2" s="337"/>
      <c r="D2" s="337"/>
      <c r="E2" s="337" t="s">
        <v>162</v>
      </c>
      <c r="F2" s="337"/>
      <c r="G2" s="136"/>
    </row>
    <row r="3" spans="1:6" ht="63" customHeight="1">
      <c r="A3" s="338" t="s">
        <v>163</v>
      </c>
      <c r="B3" s="339" t="s">
        <v>164</v>
      </c>
      <c r="C3" s="340" t="s">
        <v>165</v>
      </c>
      <c r="D3" s="340"/>
      <c r="E3" s="340"/>
      <c r="F3" s="341" t="s">
        <v>166</v>
      </c>
    </row>
    <row r="4" spans="1:6" ht="34.5">
      <c r="A4" s="338"/>
      <c r="B4" s="339"/>
      <c r="C4" s="138" t="s">
        <v>167</v>
      </c>
      <c r="D4" s="138" t="s">
        <v>168</v>
      </c>
      <c r="E4" s="138" t="s">
        <v>169</v>
      </c>
      <c r="F4" s="341"/>
    </row>
    <row r="5" spans="1:6" ht="18">
      <c r="A5" s="139"/>
      <c r="B5" s="140" t="s">
        <v>170</v>
      </c>
      <c r="C5" s="140" t="s">
        <v>171</v>
      </c>
      <c r="D5" s="140" t="s">
        <v>172</v>
      </c>
      <c r="E5" s="140" t="s">
        <v>173</v>
      </c>
      <c r="F5" s="141" t="s">
        <v>174</v>
      </c>
    </row>
    <row r="6" spans="1:6" ht="29.25" customHeight="1">
      <c r="A6" s="142" t="s">
        <v>175</v>
      </c>
      <c r="B6" s="143" t="s">
        <v>176</v>
      </c>
      <c r="C6" s="144">
        <v>1089</v>
      </c>
      <c r="D6" s="144">
        <v>1189</v>
      </c>
      <c r="E6" s="144">
        <v>1073</v>
      </c>
      <c r="F6" s="145">
        <f>SUM(C6:E6)</f>
        <v>3351</v>
      </c>
    </row>
    <row r="7" spans="1:6" ht="18">
      <c r="A7" s="146" t="s">
        <v>177</v>
      </c>
      <c r="B7" s="147"/>
      <c r="C7" s="148"/>
      <c r="D7" s="148"/>
      <c r="E7" s="148"/>
      <c r="F7" s="149"/>
    </row>
    <row r="8" spans="1:6" ht="18">
      <c r="A8" s="146" t="s">
        <v>178</v>
      </c>
      <c r="B8" s="147"/>
      <c r="C8" s="148"/>
      <c r="D8" s="148"/>
      <c r="E8" s="148"/>
      <c r="F8" s="149"/>
    </row>
    <row r="9" spans="1:6" ht="18">
      <c r="A9" s="146" t="s">
        <v>179</v>
      </c>
      <c r="B9" s="147"/>
      <c r="C9" s="148"/>
      <c r="D9" s="148"/>
      <c r="E9" s="148"/>
      <c r="F9" s="149"/>
    </row>
    <row r="10" spans="1:6" ht="18">
      <c r="A10" s="150" t="s">
        <v>180</v>
      </c>
      <c r="B10" s="151"/>
      <c r="C10" s="152"/>
      <c r="D10" s="152"/>
      <c r="E10" s="152"/>
      <c r="F10" s="149"/>
    </row>
    <row r="11" spans="1:6" s="157" customFormat="1" ht="17.25">
      <c r="A11" s="153" t="s">
        <v>181</v>
      </c>
      <c r="B11" s="154" t="s">
        <v>182</v>
      </c>
      <c r="C11" s="155">
        <f>SUM(C6:C10)</f>
        <v>1089</v>
      </c>
      <c r="D11" s="155">
        <f>SUM(D6:D10)</f>
        <v>1189</v>
      </c>
      <c r="E11" s="155">
        <f>SUM(E6:E10)</f>
        <v>1073</v>
      </c>
      <c r="F11" s="156">
        <f>SUM(F6:F10)</f>
        <v>3351</v>
      </c>
    </row>
  </sheetData>
  <sheetProtection selectLockedCells="1" selectUnlockedCells="1"/>
  <mergeCells count="7">
    <mergeCell ref="A1:F1"/>
    <mergeCell ref="C2:D2"/>
    <mergeCell ref="E2:F2"/>
    <mergeCell ref="A3:A4"/>
    <mergeCell ref="B3:B4"/>
    <mergeCell ref="C3:E3"/>
    <mergeCell ref="F3:F4"/>
  </mergeCells>
  <printOptions/>
  <pageMargins left="0.7875" right="0.7875" top="1.0527777777777778" bottom="0.8861111111111111" header="0.7875" footer="0.5118055555555555"/>
  <pageSetup horizontalDpi="300" verticalDpi="300" orientation="portrait" paperSize="9" scale="57" r:id="rId1"/>
  <headerFooter alignWithMargins="0">
    <oddHeader>&amp;R&amp;"Times New Roman,Normál"&amp;12 3.  melléklet a …./2020.(VI.25.)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D61"/>
  <sheetViews>
    <sheetView view="pageBreakPreview" zoomScale="50" zoomScaleNormal="52" zoomScaleSheetLayoutView="50" workbookViewId="0" topLeftCell="A1">
      <selection activeCell="M22" sqref="M22"/>
    </sheetView>
  </sheetViews>
  <sheetFormatPr defaultColWidth="9.00390625" defaultRowHeight="12.75"/>
  <cols>
    <col min="1" max="1" width="9.421875" style="1" customWidth="1"/>
    <col min="2" max="2" width="77.7109375" style="1" customWidth="1"/>
    <col min="3" max="3" width="15.7109375" style="1" customWidth="1"/>
    <col min="4" max="4" width="25.28125" style="1" customWidth="1"/>
    <col min="5" max="5" width="23.7109375" style="1" customWidth="1"/>
    <col min="6" max="6" width="14.7109375" style="1" customWidth="1"/>
    <col min="7" max="7" width="24.7109375" style="1" customWidth="1"/>
    <col min="8" max="8" width="23.7109375" style="1" customWidth="1"/>
    <col min="9" max="9" width="21.7109375" style="1" customWidth="1"/>
    <col min="10" max="10" width="21.421875" style="158" customWidth="1"/>
    <col min="11" max="11" width="20.57421875" style="158" customWidth="1"/>
    <col min="12" max="12" width="27.28125" style="158" customWidth="1"/>
    <col min="13" max="13" width="16.7109375" style="1" customWidth="1"/>
    <col min="14" max="14" width="11.57421875" style="1" customWidth="1"/>
    <col min="15" max="15" width="14.421875" style="1" customWidth="1"/>
    <col min="16" max="16" width="19.140625" style="1" customWidth="1"/>
    <col min="17" max="17" width="26.140625" style="1" customWidth="1"/>
    <col min="18" max="18" width="13.7109375" style="1" customWidth="1"/>
    <col min="19" max="19" width="13.28125" style="1" customWidth="1"/>
    <col min="20" max="16384" width="9.00390625" style="1" customWidth="1"/>
  </cols>
  <sheetData>
    <row r="1" spans="1:9" ht="18">
      <c r="A1" s="159" t="s">
        <v>183</v>
      </c>
      <c r="B1" s="160"/>
      <c r="C1" s="160"/>
      <c r="D1" s="158"/>
      <c r="E1" s="158"/>
      <c r="F1" s="161"/>
      <c r="G1" s="161"/>
      <c r="H1" s="161"/>
      <c r="I1" s="161"/>
    </row>
    <row r="2" spans="1:16" ht="72">
      <c r="A2" s="162" t="s">
        <v>54</v>
      </c>
      <c r="B2" s="162" t="s">
        <v>184</v>
      </c>
      <c r="C2" s="163" t="s">
        <v>185</v>
      </c>
      <c r="D2" s="164" t="s">
        <v>59</v>
      </c>
      <c r="E2" s="164" t="s">
        <v>60</v>
      </c>
      <c r="F2" s="164" t="s">
        <v>61</v>
      </c>
      <c r="G2" s="164" t="s">
        <v>186</v>
      </c>
      <c r="H2" s="165" t="s">
        <v>187</v>
      </c>
      <c r="I2" s="165" t="s">
        <v>188</v>
      </c>
      <c r="J2" s="166"/>
      <c r="K2" s="166"/>
      <c r="L2" s="166"/>
      <c r="M2" s="63"/>
      <c r="N2" s="63"/>
      <c r="O2" s="63"/>
      <c r="P2" s="63"/>
    </row>
    <row r="3" spans="1:19" ht="18">
      <c r="A3" s="167" t="s">
        <v>62</v>
      </c>
      <c r="B3" s="168" t="s">
        <v>189</v>
      </c>
      <c r="C3" s="169"/>
      <c r="D3" s="169"/>
      <c r="E3" s="169"/>
      <c r="F3" s="162"/>
      <c r="G3" s="169"/>
      <c r="H3" s="169"/>
      <c r="I3" s="170"/>
      <c r="M3" s="63"/>
      <c r="N3" s="63"/>
      <c r="O3" s="63"/>
      <c r="P3" s="63"/>
      <c r="Q3" s="63"/>
      <c r="R3" s="63"/>
      <c r="S3" s="63"/>
    </row>
    <row r="4" spans="1:19" ht="18">
      <c r="A4" s="162"/>
      <c r="B4" s="164"/>
      <c r="C4" s="169"/>
      <c r="D4" s="169"/>
      <c r="E4" s="169"/>
      <c r="F4" s="162"/>
      <c r="G4" s="171"/>
      <c r="H4" s="169"/>
      <c r="I4" s="170"/>
      <c r="J4" s="172"/>
      <c r="M4" s="63"/>
      <c r="N4" s="63"/>
      <c r="O4" s="63"/>
      <c r="P4" s="63"/>
      <c r="Q4" s="63"/>
      <c r="R4" s="63"/>
      <c r="S4" s="63"/>
    </row>
    <row r="5" spans="1:19" ht="18">
      <c r="A5" s="162"/>
      <c r="B5" s="164" t="s">
        <v>190</v>
      </c>
      <c r="C5" s="169">
        <f>90+756</f>
        <v>846</v>
      </c>
      <c r="D5" s="169"/>
      <c r="E5" s="169"/>
      <c r="F5" s="170">
        <f>SUM(C5:E5)</f>
        <v>846</v>
      </c>
      <c r="G5" s="169"/>
      <c r="H5" s="170">
        <v>846</v>
      </c>
      <c r="I5" s="170"/>
      <c r="J5" s="172"/>
      <c r="M5" s="63"/>
      <c r="N5" s="63"/>
      <c r="O5" s="63"/>
      <c r="P5" s="63"/>
      <c r="Q5" s="63"/>
      <c r="R5" s="63"/>
      <c r="S5" s="63"/>
    </row>
    <row r="6" spans="1:19" ht="18">
      <c r="A6" s="167"/>
      <c r="B6" s="173" t="s">
        <v>191</v>
      </c>
      <c r="C6" s="174">
        <f>SUM(C3:C5)</f>
        <v>846</v>
      </c>
      <c r="D6" s="174">
        <f>SUM(D3:D5)</f>
        <v>0</v>
      </c>
      <c r="E6" s="174">
        <f>SUM(E3:E5)</f>
        <v>0</v>
      </c>
      <c r="F6" s="175">
        <f>SUM(C6:E6)</f>
        <v>846</v>
      </c>
      <c r="G6" s="174">
        <f>SUM(G3:G5)</f>
        <v>0</v>
      </c>
      <c r="H6" s="174">
        <f>SUM(H3:H5)</f>
        <v>846</v>
      </c>
      <c r="I6" s="174"/>
      <c r="J6" s="172"/>
      <c r="M6" s="63"/>
      <c r="N6" s="63"/>
      <c r="O6" s="63"/>
      <c r="P6" s="63"/>
      <c r="Q6" s="63"/>
      <c r="R6" s="63"/>
      <c r="S6" s="63"/>
    </row>
    <row r="7" spans="1:19" ht="18">
      <c r="A7" s="173" t="s">
        <v>192</v>
      </c>
      <c r="B7" s="173" t="s">
        <v>193</v>
      </c>
      <c r="C7" s="162"/>
      <c r="D7" s="162"/>
      <c r="E7" s="162"/>
      <c r="F7" s="162"/>
      <c r="G7" s="169"/>
      <c r="H7" s="170"/>
      <c r="I7" s="170"/>
      <c r="J7" s="172"/>
      <c r="M7" s="63"/>
      <c r="N7" s="63"/>
      <c r="O7" s="63"/>
      <c r="P7" s="63"/>
      <c r="Q7" s="63"/>
      <c r="R7" s="63"/>
      <c r="S7" s="63"/>
    </row>
    <row r="8" spans="1:19" s="177" customFormat="1" ht="18">
      <c r="A8" s="162"/>
      <c r="B8" s="164"/>
      <c r="C8" s="176"/>
      <c r="D8" s="176"/>
      <c r="E8" s="176"/>
      <c r="F8" s="173"/>
      <c r="G8" s="176">
        <v>0</v>
      </c>
      <c r="H8" s="170"/>
      <c r="I8" s="170"/>
      <c r="J8" s="172"/>
      <c r="K8" s="158"/>
      <c r="L8" s="158"/>
      <c r="M8" s="63"/>
      <c r="N8" s="63"/>
      <c r="O8" s="63"/>
      <c r="P8" s="63"/>
      <c r="Q8" s="63"/>
      <c r="R8" s="63"/>
      <c r="S8" s="63"/>
    </row>
    <row r="9" spans="1:19" s="177" customFormat="1" ht="18">
      <c r="A9" s="178"/>
      <c r="B9" s="164" t="s">
        <v>194</v>
      </c>
      <c r="C9" s="176">
        <f>4699+635+635</f>
        <v>5969</v>
      </c>
      <c r="D9" s="176"/>
      <c r="E9" s="176"/>
      <c r="F9" s="179">
        <f aca="true" t="shared" si="0" ref="F9:F15">SUM(C9:E9)</f>
        <v>5969</v>
      </c>
      <c r="G9" s="169"/>
      <c r="H9" s="176">
        <v>5969</v>
      </c>
      <c r="I9" s="170"/>
      <c r="J9" s="172"/>
      <c r="K9" s="180"/>
      <c r="L9" s="180"/>
      <c r="M9" s="63"/>
      <c r="N9" s="63"/>
      <c r="O9" s="63"/>
      <c r="P9" s="63"/>
      <c r="Q9" s="63"/>
      <c r="R9" s="63"/>
      <c r="S9" s="63"/>
    </row>
    <row r="10" spans="1:19" s="177" customFormat="1" ht="18">
      <c r="A10" s="162"/>
      <c r="B10" s="162" t="s">
        <v>195</v>
      </c>
      <c r="C10" s="169">
        <f>209801+1691</f>
        <v>211492</v>
      </c>
      <c r="D10" s="169"/>
      <c r="E10" s="169"/>
      <c r="F10" s="170">
        <f t="shared" si="0"/>
        <v>211492</v>
      </c>
      <c r="G10" s="170">
        <f>148886/2+22184</f>
        <v>96627</v>
      </c>
      <c r="H10" s="179">
        <f>40422+74443</f>
        <v>114865</v>
      </c>
      <c r="I10" s="170"/>
      <c r="J10" s="172"/>
      <c r="K10" s="180"/>
      <c r="L10" s="180"/>
      <c r="M10" s="63"/>
      <c r="N10" s="63"/>
      <c r="O10" s="63"/>
      <c r="P10" s="63"/>
      <c r="Q10" s="63"/>
      <c r="R10" s="63"/>
      <c r="S10" s="63"/>
    </row>
    <row r="11" spans="1:19" s="177" customFormat="1" ht="36">
      <c r="A11" s="178"/>
      <c r="B11" s="164" t="s">
        <v>196</v>
      </c>
      <c r="C11" s="176">
        <v>6641</v>
      </c>
      <c r="D11" s="176"/>
      <c r="E11" s="176"/>
      <c r="F11" s="179">
        <f t="shared" si="0"/>
        <v>6641</v>
      </c>
      <c r="G11" s="162"/>
      <c r="H11" s="179">
        <v>6641</v>
      </c>
      <c r="I11" s="170"/>
      <c r="J11" s="172"/>
      <c r="K11" s="180"/>
      <c r="L11" s="180"/>
      <c r="M11" s="63"/>
      <c r="N11" s="63"/>
      <c r="O11" s="63"/>
      <c r="P11" s="63"/>
      <c r="Q11" s="63"/>
      <c r="R11" s="63"/>
      <c r="S11" s="63"/>
    </row>
    <row r="12" spans="1:19" ht="18">
      <c r="A12" s="173"/>
      <c r="B12" s="164" t="s">
        <v>197</v>
      </c>
      <c r="C12" s="176">
        <v>15192</v>
      </c>
      <c r="D12" s="176"/>
      <c r="E12" s="176"/>
      <c r="F12" s="179">
        <f t="shared" si="0"/>
        <v>15192</v>
      </c>
      <c r="G12" s="176"/>
      <c r="H12" s="176"/>
      <c r="I12" s="170">
        <v>15192</v>
      </c>
      <c r="J12" s="181"/>
      <c r="M12" s="63"/>
      <c r="N12" s="63"/>
      <c r="O12" s="63"/>
      <c r="P12" s="63"/>
      <c r="Q12" s="63"/>
      <c r="R12" s="63"/>
      <c r="S12" s="63"/>
    </row>
    <row r="13" spans="1:19" s="183" customFormat="1" ht="36">
      <c r="A13" s="173"/>
      <c r="B13" s="164" t="s">
        <v>198</v>
      </c>
      <c r="C13" s="169">
        <f>4230+3963</f>
        <v>8193</v>
      </c>
      <c r="D13" s="169"/>
      <c r="E13" s="169"/>
      <c r="F13" s="179">
        <f t="shared" si="0"/>
        <v>8193</v>
      </c>
      <c r="G13" s="170">
        <v>3963</v>
      </c>
      <c r="H13" s="170">
        <v>4230</v>
      </c>
      <c r="I13" s="170"/>
      <c r="J13" s="181"/>
      <c r="K13" s="182"/>
      <c r="L13" s="182"/>
      <c r="M13" s="63"/>
      <c r="N13" s="63"/>
      <c r="O13" s="63"/>
      <c r="P13" s="63"/>
      <c r="Q13" s="63"/>
      <c r="R13" s="63"/>
      <c r="S13" s="63"/>
    </row>
    <row r="14" spans="1:19" ht="27.75" customHeight="1">
      <c r="A14" s="173"/>
      <c r="B14" s="164" t="s">
        <v>199</v>
      </c>
      <c r="C14" s="169">
        <v>7000</v>
      </c>
      <c r="D14" s="169"/>
      <c r="E14" s="169"/>
      <c r="F14" s="179">
        <f t="shared" si="0"/>
        <v>7000</v>
      </c>
      <c r="G14" s="164"/>
      <c r="H14" s="170"/>
      <c r="I14" s="170">
        <v>7000</v>
      </c>
      <c r="J14" s="184"/>
      <c r="K14" s="184"/>
      <c r="L14" s="184"/>
      <c r="M14" s="63"/>
      <c r="N14" s="63"/>
      <c r="O14" s="63"/>
      <c r="P14" s="63"/>
      <c r="Q14" s="63"/>
      <c r="R14" s="63"/>
      <c r="S14" s="63"/>
    </row>
    <row r="15" spans="1:19" s="183" customFormat="1" ht="33.75" customHeight="1">
      <c r="A15" s="162"/>
      <c r="B15" s="162" t="s">
        <v>200</v>
      </c>
      <c r="C15" s="169">
        <v>64207</v>
      </c>
      <c r="D15" s="169"/>
      <c r="E15" s="169">
        <v>-46435</v>
      </c>
      <c r="F15" s="179">
        <f t="shared" si="0"/>
        <v>17772</v>
      </c>
      <c r="G15" s="162"/>
      <c r="H15" s="162"/>
      <c r="I15" s="170">
        <f>F15</f>
        <v>17772</v>
      </c>
      <c r="J15" s="181"/>
      <c r="K15" s="185"/>
      <c r="L15" s="185"/>
      <c r="M15" s="63"/>
      <c r="N15" s="63"/>
      <c r="O15" s="63"/>
      <c r="P15" s="63"/>
      <c r="Q15" s="63"/>
      <c r="R15" s="63"/>
      <c r="S15" s="63"/>
    </row>
    <row r="16" spans="1:19" s="183" customFormat="1" ht="33.75" customHeight="1">
      <c r="A16" s="173"/>
      <c r="B16" s="173" t="s">
        <v>201</v>
      </c>
      <c r="C16" s="174">
        <f aca="true" t="shared" si="1" ref="C16:I16">SUM(C9:C15)</f>
        <v>318694</v>
      </c>
      <c r="D16" s="174">
        <f t="shared" si="1"/>
        <v>0</v>
      </c>
      <c r="E16" s="174">
        <f t="shared" si="1"/>
        <v>-46435</v>
      </c>
      <c r="F16" s="175">
        <f t="shared" si="1"/>
        <v>272259</v>
      </c>
      <c r="G16" s="174">
        <f t="shared" si="1"/>
        <v>100590</v>
      </c>
      <c r="H16" s="174">
        <f t="shared" si="1"/>
        <v>131705</v>
      </c>
      <c r="I16" s="174">
        <f t="shared" si="1"/>
        <v>39964</v>
      </c>
      <c r="J16" s="184"/>
      <c r="K16" s="185"/>
      <c r="L16" s="185"/>
      <c r="M16" s="63"/>
      <c r="N16" s="63"/>
      <c r="O16" s="63"/>
      <c r="P16" s="63"/>
      <c r="Q16" s="63"/>
      <c r="R16" s="63"/>
      <c r="S16" s="63"/>
    </row>
    <row r="17" spans="1:19" s="183" customFormat="1" ht="33.75" customHeight="1">
      <c r="A17" s="162"/>
      <c r="B17" s="162"/>
      <c r="C17" s="162"/>
      <c r="D17" s="162"/>
      <c r="E17" s="162"/>
      <c r="F17" s="173"/>
      <c r="G17" s="186"/>
      <c r="H17" s="176"/>
      <c r="I17" s="170"/>
      <c r="J17" s="185"/>
      <c r="K17" s="185"/>
      <c r="L17" s="185"/>
      <c r="M17" s="63"/>
      <c r="N17" s="63"/>
      <c r="O17" s="63"/>
      <c r="P17" s="63"/>
      <c r="Q17" s="63"/>
      <c r="R17" s="63"/>
      <c r="S17" s="63"/>
    </row>
    <row r="18" spans="1:30" s="177" customFormat="1" ht="18">
      <c r="A18" s="162"/>
      <c r="B18" s="168" t="s">
        <v>202</v>
      </c>
      <c r="C18" s="174"/>
      <c r="D18" s="174"/>
      <c r="E18" s="174"/>
      <c r="F18" s="187"/>
      <c r="G18" s="174">
        <f>SUM(G17:G17)</f>
        <v>0</v>
      </c>
      <c r="H18" s="174">
        <f>SUM(H17:H17)</f>
        <v>0</v>
      </c>
      <c r="I18" s="170"/>
      <c r="J18" s="181"/>
      <c r="K18" s="188"/>
      <c r="L18" s="158"/>
      <c r="M18" s="63"/>
      <c r="N18" s="63"/>
      <c r="O18" s="63"/>
      <c r="P18" s="63"/>
      <c r="Q18" s="63"/>
      <c r="R18" s="63"/>
      <c r="S18" s="63"/>
      <c r="T18" s="189"/>
      <c r="U18" s="189"/>
      <c r="V18" s="189"/>
      <c r="W18" s="189"/>
      <c r="X18" s="189"/>
      <c r="Y18" s="189"/>
      <c r="Z18" s="189"/>
      <c r="AA18" s="189"/>
      <c r="AB18" s="189"/>
      <c r="AC18" s="189"/>
      <c r="AD18" s="189"/>
    </row>
    <row r="19" spans="1:19" s="183" customFormat="1" ht="33.75" customHeight="1">
      <c r="A19" s="162"/>
      <c r="B19" s="190" t="s">
        <v>203</v>
      </c>
      <c r="C19" s="174">
        <f aca="true" t="shared" si="2" ref="C19:I19">C6+C16+C18</f>
        <v>319540</v>
      </c>
      <c r="D19" s="174">
        <f t="shared" si="2"/>
        <v>0</v>
      </c>
      <c r="E19" s="174">
        <f t="shared" si="2"/>
        <v>-46435</v>
      </c>
      <c r="F19" s="174">
        <f t="shared" si="2"/>
        <v>273105</v>
      </c>
      <c r="G19" s="174">
        <f t="shared" si="2"/>
        <v>100590</v>
      </c>
      <c r="H19" s="174">
        <f t="shared" si="2"/>
        <v>132551</v>
      </c>
      <c r="I19" s="174">
        <f t="shared" si="2"/>
        <v>39964</v>
      </c>
      <c r="J19" s="184"/>
      <c r="K19" s="185"/>
      <c r="L19" s="185"/>
      <c r="M19" s="63"/>
      <c r="N19" s="63"/>
      <c r="O19" s="63"/>
      <c r="P19" s="63"/>
      <c r="Q19" s="63"/>
      <c r="R19" s="63"/>
      <c r="S19" s="63"/>
    </row>
    <row r="20" spans="1:19" ht="18">
      <c r="A20" s="162"/>
      <c r="B20" s="162"/>
      <c r="C20" s="162"/>
      <c r="D20" s="162"/>
      <c r="E20" s="162"/>
      <c r="F20" s="162"/>
      <c r="G20" s="186"/>
      <c r="H20" s="162"/>
      <c r="I20" s="170"/>
      <c r="J20" s="191"/>
      <c r="L20" s="191"/>
      <c r="M20" s="63"/>
      <c r="N20" s="63"/>
      <c r="O20" s="63"/>
      <c r="P20" s="63"/>
      <c r="Q20" s="63"/>
      <c r="R20" s="63"/>
      <c r="S20" s="63"/>
    </row>
    <row r="21" spans="1:19" ht="18">
      <c r="A21" s="173" t="s">
        <v>76</v>
      </c>
      <c r="B21" s="173" t="s">
        <v>35</v>
      </c>
      <c r="C21" s="174">
        <v>30000</v>
      </c>
      <c r="D21" s="174"/>
      <c r="E21" s="174"/>
      <c r="F21" s="179">
        <f>SUM(C21:E21)</f>
        <v>30000</v>
      </c>
      <c r="G21" s="186"/>
      <c r="H21" s="192"/>
      <c r="I21" s="170">
        <v>30000</v>
      </c>
      <c r="M21" s="63"/>
      <c r="N21" s="63"/>
      <c r="O21" s="63"/>
      <c r="P21" s="63"/>
      <c r="Q21" s="63"/>
      <c r="R21" s="63"/>
      <c r="S21" s="63"/>
    </row>
    <row r="22" spans="1:19" ht="26.25" customHeight="1">
      <c r="A22" s="162"/>
      <c r="B22" s="162"/>
      <c r="C22" s="193"/>
      <c r="D22" s="193"/>
      <c r="E22" s="193"/>
      <c r="F22" s="162"/>
      <c r="G22" s="186"/>
      <c r="H22" s="193"/>
      <c r="I22" s="170"/>
      <c r="J22" s="191"/>
      <c r="M22" s="63"/>
      <c r="N22" s="63"/>
      <c r="O22" s="63"/>
      <c r="P22" s="63"/>
      <c r="Q22" s="63"/>
      <c r="R22" s="63"/>
      <c r="S22" s="63"/>
    </row>
    <row r="23" spans="1:19" ht="26.25" customHeight="1">
      <c r="A23" s="162"/>
      <c r="B23" s="162"/>
      <c r="C23" s="193"/>
      <c r="D23" s="193"/>
      <c r="E23" s="193"/>
      <c r="F23" s="162"/>
      <c r="G23" s="186"/>
      <c r="H23" s="194"/>
      <c r="I23" s="170"/>
      <c r="M23" s="63"/>
      <c r="N23" s="63"/>
      <c r="O23" s="63"/>
      <c r="P23" s="63"/>
      <c r="Q23" s="63"/>
      <c r="R23" s="63"/>
      <c r="S23" s="63"/>
    </row>
    <row r="24" spans="1:19" ht="43.5" customHeight="1">
      <c r="A24" s="162"/>
      <c r="B24" s="168" t="s">
        <v>204</v>
      </c>
      <c r="C24" s="175">
        <f aca="true" t="shared" si="3" ref="C24:I24">SUM(C19:C23)</f>
        <v>349540</v>
      </c>
      <c r="D24" s="175">
        <f t="shared" si="3"/>
        <v>0</v>
      </c>
      <c r="E24" s="175">
        <f t="shared" si="3"/>
        <v>-46435</v>
      </c>
      <c r="F24" s="175">
        <f t="shared" si="3"/>
        <v>303105</v>
      </c>
      <c r="G24" s="175">
        <f t="shared" si="3"/>
        <v>100590</v>
      </c>
      <c r="H24" s="175">
        <f t="shared" si="3"/>
        <v>132551</v>
      </c>
      <c r="I24" s="175">
        <f t="shared" si="3"/>
        <v>69964</v>
      </c>
      <c r="J24" s="181"/>
      <c r="M24" s="63"/>
      <c r="N24" s="63"/>
      <c r="O24" s="63"/>
      <c r="P24" s="63"/>
      <c r="Q24" s="63"/>
      <c r="R24" s="63"/>
      <c r="S24" s="63"/>
    </row>
    <row r="25" spans="1:19" s="189" customFormat="1" ht="57.75" customHeight="1">
      <c r="A25" s="1"/>
      <c r="B25" s="1"/>
      <c r="C25" s="1"/>
      <c r="D25" s="1"/>
      <c r="E25" s="1"/>
      <c r="F25" s="1"/>
      <c r="G25" s="1"/>
      <c r="H25" s="1"/>
      <c r="I25" s="1"/>
      <c r="J25" s="181"/>
      <c r="K25" s="195"/>
      <c r="L25" s="195"/>
      <c r="M25" s="63"/>
      <c r="N25" s="63"/>
      <c r="O25" s="63"/>
      <c r="P25" s="63"/>
      <c r="Q25" s="63"/>
      <c r="R25" s="63"/>
      <c r="S25" s="63"/>
    </row>
    <row r="26" spans="1:19" s="189" customFormat="1" ht="36.75" customHeight="1">
      <c r="A26" s="1"/>
      <c r="B26" s="1"/>
      <c r="C26" s="1"/>
      <c r="D26" s="1"/>
      <c r="E26" s="1"/>
      <c r="F26" s="1"/>
      <c r="G26" s="1"/>
      <c r="H26" s="1"/>
      <c r="I26" s="1"/>
      <c r="J26" s="181"/>
      <c r="K26" s="195"/>
      <c r="L26" s="172"/>
      <c r="M26" s="63"/>
      <c r="N26" s="63"/>
      <c r="O26" s="63"/>
      <c r="P26" s="63"/>
      <c r="Q26" s="63"/>
      <c r="R26" s="63"/>
      <c r="S26" s="63"/>
    </row>
    <row r="27" spans="10:19" ht="42.75" customHeight="1">
      <c r="J27" s="181"/>
      <c r="M27" s="63"/>
      <c r="N27" s="63"/>
      <c r="O27" s="63"/>
      <c r="P27" s="63"/>
      <c r="Q27" s="63"/>
      <c r="R27" s="63"/>
      <c r="S27" s="63"/>
    </row>
    <row r="28" spans="1:19" s="189" customFormat="1" ht="24.75" customHeight="1">
      <c r="A28" s="1"/>
      <c r="B28" s="1"/>
      <c r="C28" s="1"/>
      <c r="D28" s="1"/>
      <c r="E28" s="1"/>
      <c r="F28" s="1"/>
      <c r="G28" s="1"/>
      <c r="H28" s="1"/>
      <c r="I28" s="1"/>
      <c r="J28" s="181"/>
      <c r="K28" s="195"/>
      <c r="L28" s="195"/>
      <c r="M28" s="63"/>
      <c r="N28" s="63"/>
      <c r="O28" s="63"/>
      <c r="P28" s="63"/>
      <c r="Q28" s="63"/>
      <c r="R28" s="63"/>
      <c r="S28" s="63"/>
    </row>
    <row r="29" spans="1:30" s="196" customFormat="1" ht="21.75" customHeight="1">
      <c r="A29" s="1"/>
      <c r="B29" s="1"/>
      <c r="C29" s="1"/>
      <c r="D29" s="1"/>
      <c r="E29" s="1"/>
      <c r="F29" s="1"/>
      <c r="G29" s="1"/>
      <c r="H29" s="1"/>
      <c r="I29" s="1"/>
      <c r="J29" s="181"/>
      <c r="K29" s="158"/>
      <c r="L29" s="158"/>
      <c r="M29" s="63"/>
      <c r="N29" s="63"/>
      <c r="O29" s="63"/>
      <c r="P29" s="63"/>
      <c r="Q29" s="63"/>
      <c r="R29" s="63"/>
      <c r="S29" s="63"/>
      <c r="T29" s="189"/>
      <c r="U29" s="189"/>
      <c r="V29" s="189"/>
      <c r="W29" s="189"/>
      <c r="X29" s="189"/>
      <c r="Y29" s="189"/>
      <c r="Z29" s="189"/>
      <c r="AA29" s="189"/>
      <c r="AB29" s="189"/>
      <c r="AC29" s="189"/>
      <c r="AD29" s="189"/>
    </row>
    <row r="30" spans="1:30" s="199" customFormat="1" ht="42.75" customHeight="1">
      <c r="A30" s="1"/>
      <c r="B30" s="1"/>
      <c r="C30" s="1"/>
      <c r="D30" s="1"/>
      <c r="E30" s="1"/>
      <c r="F30" s="1"/>
      <c r="G30" s="1"/>
      <c r="H30" s="1"/>
      <c r="I30" s="1"/>
      <c r="J30" s="181"/>
      <c r="K30" s="197"/>
      <c r="L30" s="198"/>
      <c r="M30" s="63"/>
      <c r="N30" s="63"/>
      <c r="O30" s="63"/>
      <c r="P30" s="63"/>
      <c r="Q30" s="63"/>
      <c r="R30" s="63"/>
      <c r="S30" s="63"/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</row>
    <row r="31" spans="1:30" s="177" customFormat="1" ht="30.75" customHeight="1">
      <c r="A31" s="1"/>
      <c r="B31" s="1"/>
      <c r="C31" s="1"/>
      <c r="D31" s="1"/>
      <c r="E31" s="1"/>
      <c r="F31" s="1"/>
      <c r="G31" s="1"/>
      <c r="H31" s="1"/>
      <c r="I31" s="1"/>
      <c r="J31" s="181"/>
      <c r="K31" s="197"/>
      <c r="L31" s="158"/>
      <c r="M31" s="63"/>
      <c r="N31" s="63"/>
      <c r="O31" s="63"/>
      <c r="P31" s="63"/>
      <c r="Q31" s="63"/>
      <c r="R31" s="63"/>
      <c r="S31" s="63"/>
      <c r="T31" s="189"/>
      <c r="U31" s="189"/>
      <c r="V31" s="189"/>
      <c r="W31" s="189"/>
      <c r="X31" s="189"/>
      <c r="Y31" s="189"/>
      <c r="Z31" s="189"/>
      <c r="AA31" s="189"/>
      <c r="AB31" s="189"/>
      <c r="AC31" s="189"/>
      <c r="AD31" s="189"/>
    </row>
    <row r="32" spans="10:19" ht="23.25" customHeight="1">
      <c r="J32" s="181"/>
      <c r="M32" s="63"/>
      <c r="N32" s="63"/>
      <c r="O32" s="63"/>
      <c r="P32" s="63"/>
      <c r="Q32" s="63"/>
      <c r="R32" s="63"/>
      <c r="S32" s="63"/>
    </row>
    <row r="33" spans="10:19" ht="39" customHeight="1">
      <c r="J33" s="181"/>
      <c r="K33" s="172"/>
      <c r="L33" s="200"/>
      <c r="M33" s="63"/>
      <c r="N33" s="63"/>
      <c r="O33" s="63"/>
      <c r="P33" s="63"/>
      <c r="Q33" s="63"/>
      <c r="R33" s="63"/>
      <c r="S33" s="63"/>
    </row>
    <row r="34" spans="10:19" ht="35.25" customHeight="1">
      <c r="J34" s="181"/>
      <c r="K34" s="172"/>
      <c r="L34" s="200"/>
      <c r="M34" s="63"/>
      <c r="N34" s="63"/>
      <c r="O34" s="63"/>
      <c r="P34" s="63"/>
      <c r="Q34" s="63"/>
      <c r="R34" s="63"/>
      <c r="S34" s="63"/>
    </row>
    <row r="35" spans="10:19" ht="35.25" customHeight="1">
      <c r="J35" s="181"/>
      <c r="K35" s="172"/>
      <c r="L35" s="200"/>
      <c r="M35" s="63"/>
      <c r="N35" s="63"/>
      <c r="O35" s="63"/>
      <c r="P35" s="63"/>
      <c r="Q35" s="63"/>
      <c r="R35" s="63"/>
      <c r="S35" s="63"/>
    </row>
    <row r="36" spans="10:19" ht="35.25" customHeight="1">
      <c r="J36" s="181"/>
      <c r="K36" s="172"/>
      <c r="L36" s="200"/>
      <c r="M36" s="63"/>
      <c r="N36" s="63"/>
      <c r="O36" s="63"/>
      <c r="P36" s="63"/>
      <c r="Q36" s="63"/>
      <c r="R36" s="63"/>
      <c r="S36" s="63"/>
    </row>
    <row r="37" spans="10:19" ht="35.25" customHeight="1">
      <c r="J37" s="181"/>
      <c r="K37" s="172"/>
      <c r="L37" s="200"/>
      <c r="M37" s="63"/>
      <c r="N37" s="63"/>
      <c r="O37" s="63"/>
      <c r="P37" s="63"/>
      <c r="Q37" s="63"/>
      <c r="R37" s="63"/>
      <c r="S37" s="63"/>
    </row>
    <row r="38" spans="10:19" ht="35.25" customHeight="1">
      <c r="J38" s="172"/>
      <c r="K38" s="200"/>
      <c r="L38" s="172"/>
      <c r="M38" s="63"/>
      <c r="N38" s="63"/>
      <c r="O38" s="63"/>
      <c r="P38" s="63"/>
      <c r="Q38" s="63"/>
      <c r="R38" s="63"/>
      <c r="S38" s="63"/>
    </row>
    <row r="39" spans="10:19" ht="35.25" customHeight="1">
      <c r="J39" s="172"/>
      <c r="K39" s="200"/>
      <c r="L39" s="172"/>
      <c r="M39" s="63"/>
      <c r="N39" s="63"/>
      <c r="O39" s="63"/>
      <c r="P39" s="63"/>
      <c r="Q39" s="63"/>
      <c r="R39" s="63"/>
      <c r="S39" s="63"/>
    </row>
    <row r="40" spans="10:19" ht="18">
      <c r="J40" s="181"/>
      <c r="K40" s="172"/>
      <c r="L40" s="200"/>
      <c r="M40" s="63"/>
      <c r="N40" s="63"/>
      <c r="O40" s="63"/>
      <c r="P40" s="63"/>
      <c r="Q40" s="63"/>
      <c r="R40" s="63"/>
      <c r="S40" s="63"/>
    </row>
    <row r="41" spans="10:19" ht="18">
      <c r="J41" s="201"/>
      <c r="K41" s="195"/>
      <c r="L41" s="195"/>
      <c r="M41" s="63"/>
      <c r="N41" s="63"/>
      <c r="O41" s="63"/>
      <c r="P41" s="63"/>
      <c r="Q41" s="63"/>
      <c r="R41" s="63"/>
      <c r="S41" s="63"/>
    </row>
    <row r="42" spans="10:19" ht="24.75" customHeight="1">
      <c r="J42" s="181"/>
      <c r="K42" s="202"/>
      <c r="L42" s="202"/>
      <c r="M42" s="63"/>
      <c r="N42" s="63"/>
      <c r="O42" s="63"/>
      <c r="P42" s="63"/>
      <c r="Q42" s="63"/>
      <c r="R42" s="63"/>
      <c r="S42" s="63"/>
    </row>
    <row r="43" spans="10:19" ht="55.5" customHeight="1">
      <c r="J43" s="181"/>
      <c r="K43" s="202"/>
      <c r="L43" s="202"/>
      <c r="M43" s="63"/>
      <c r="N43" s="63"/>
      <c r="O43" s="63"/>
      <c r="P43" s="63"/>
      <c r="Q43" s="63"/>
      <c r="R43" s="63"/>
      <c r="S43" s="63"/>
    </row>
    <row r="44" spans="10:19" ht="69.75" customHeight="1">
      <c r="J44" s="181"/>
      <c r="K44" s="202"/>
      <c r="L44" s="202"/>
      <c r="M44" s="63"/>
      <c r="N44" s="63"/>
      <c r="O44" s="63"/>
      <c r="P44" s="63"/>
      <c r="Q44" s="63"/>
      <c r="R44" s="63"/>
      <c r="S44" s="63"/>
    </row>
    <row r="45" spans="10:19" ht="41.25" customHeight="1">
      <c r="J45" s="181"/>
      <c r="K45" s="202"/>
      <c r="L45" s="202"/>
      <c r="M45" s="63"/>
      <c r="N45" s="63"/>
      <c r="O45" s="63"/>
      <c r="P45" s="63"/>
      <c r="Q45" s="63"/>
      <c r="R45" s="63"/>
      <c r="S45" s="63"/>
    </row>
    <row r="46" spans="10:19" ht="24.75" customHeight="1">
      <c r="J46" s="181"/>
      <c r="K46" s="202"/>
      <c r="L46" s="202"/>
      <c r="M46" s="63"/>
      <c r="N46" s="63"/>
      <c r="O46" s="63"/>
      <c r="P46" s="63"/>
      <c r="Q46" s="63"/>
      <c r="R46" s="63"/>
      <c r="S46" s="63"/>
    </row>
    <row r="47" spans="10:19" ht="21.75" customHeight="1">
      <c r="J47" s="181"/>
      <c r="K47" s="202"/>
      <c r="L47" s="202"/>
      <c r="M47" s="63"/>
      <c r="N47" s="63"/>
      <c r="O47" s="63"/>
      <c r="P47" s="63"/>
      <c r="Q47" s="63"/>
      <c r="R47" s="63"/>
      <c r="S47" s="63"/>
    </row>
    <row r="48" spans="10:19" ht="57" customHeight="1">
      <c r="J48" s="202"/>
      <c r="K48" s="202"/>
      <c r="L48" s="202"/>
      <c r="M48" s="63"/>
      <c r="N48" s="63"/>
      <c r="O48" s="63"/>
      <c r="P48" s="63"/>
      <c r="Q48" s="63"/>
      <c r="R48" s="63"/>
      <c r="S48" s="63"/>
    </row>
    <row r="49" spans="11:19" ht="18">
      <c r="K49" s="197"/>
      <c r="M49" s="63"/>
      <c r="N49" s="63"/>
      <c r="O49" s="63"/>
      <c r="P49" s="63"/>
      <c r="Q49" s="63"/>
      <c r="R49" s="63"/>
      <c r="S49" s="63"/>
    </row>
    <row r="50" spans="10:19" ht="18">
      <c r="J50" s="195"/>
      <c r="K50" s="195"/>
      <c r="L50" s="195"/>
      <c r="M50" s="63"/>
      <c r="N50" s="63"/>
      <c r="O50" s="63"/>
      <c r="P50" s="63"/>
      <c r="Q50" s="63"/>
      <c r="R50" s="63"/>
      <c r="S50" s="63"/>
    </row>
    <row r="51" spans="10:19" ht="18">
      <c r="J51" s="172"/>
      <c r="K51" s="172"/>
      <c r="L51" s="200"/>
      <c r="M51" s="63"/>
      <c r="N51" s="63"/>
      <c r="O51" s="63"/>
      <c r="P51" s="63"/>
      <c r="Q51" s="63"/>
      <c r="R51" s="63"/>
      <c r="S51" s="63"/>
    </row>
    <row r="52" spans="10:19" ht="18">
      <c r="J52" s="185"/>
      <c r="K52" s="185"/>
      <c r="L52" s="185"/>
      <c r="M52" s="63"/>
      <c r="N52" s="63"/>
      <c r="O52" s="63"/>
      <c r="P52" s="63"/>
      <c r="Q52" s="63"/>
      <c r="R52" s="63"/>
      <c r="S52" s="63"/>
    </row>
    <row r="53" spans="10:19" ht="18">
      <c r="J53" s="188"/>
      <c r="M53" s="63"/>
      <c r="N53" s="63"/>
      <c r="O53" s="63"/>
      <c r="P53" s="63"/>
      <c r="Q53" s="63"/>
      <c r="R53" s="63"/>
      <c r="S53" s="63"/>
    </row>
    <row r="54" spans="10:19" ht="18">
      <c r="J54" s="184"/>
      <c r="K54" s="184"/>
      <c r="L54" s="184"/>
      <c r="M54" s="63"/>
      <c r="N54" s="63"/>
      <c r="O54" s="63"/>
      <c r="P54" s="63"/>
      <c r="Q54" s="63"/>
      <c r="R54" s="63"/>
      <c r="S54" s="63"/>
    </row>
    <row r="55" spans="10:19" ht="18">
      <c r="J55" s="184"/>
      <c r="K55" s="184"/>
      <c r="L55" s="184"/>
      <c r="M55" s="63"/>
      <c r="N55" s="63"/>
      <c r="O55" s="63"/>
      <c r="P55" s="63"/>
      <c r="Q55" s="63"/>
      <c r="R55" s="63"/>
      <c r="S55" s="63"/>
    </row>
    <row r="56" spans="13:19" ht="18">
      <c r="M56" s="63"/>
      <c r="N56" s="63"/>
      <c r="O56" s="63"/>
      <c r="P56" s="63"/>
      <c r="Q56" s="63"/>
      <c r="R56" s="63"/>
      <c r="S56" s="63"/>
    </row>
    <row r="57" spans="13:19" ht="18">
      <c r="M57" s="63"/>
      <c r="N57" s="63"/>
      <c r="O57" s="63"/>
      <c r="P57" s="63"/>
      <c r="Q57" s="63"/>
      <c r="R57" s="63"/>
      <c r="S57" s="63"/>
    </row>
    <row r="58" spans="10:19" ht="18">
      <c r="J58" s="203"/>
      <c r="K58" s="203"/>
      <c r="M58" s="63"/>
      <c r="N58" s="63"/>
      <c r="O58" s="63"/>
      <c r="P58" s="63"/>
      <c r="Q58" s="63"/>
      <c r="R58" s="63"/>
      <c r="S58" s="63"/>
    </row>
    <row r="59" spans="10:19" ht="18">
      <c r="J59" s="204"/>
      <c r="K59" s="204"/>
      <c r="M59" s="63"/>
      <c r="N59" s="63"/>
      <c r="O59" s="63"/>
      <c r="P59" s="63"/>
      <c r="Q59" s="63"/>
      <c r="R59" s="63"/>
      <c r="S59" s="63"/>
    </row>
    <row r="60" spans="10:19" ht="18">
      <c r="J60" s="182"/>
      <c r="K60" s="182"/>
      <c r="L60" s="182"/>
      <c r="M60" s="63"/>
      <c r="N60" s="63"/>
      <c r="O60" s="63"/>
      <c r="P60" s="63"/>
      <c r="Q60" s="63"/>
      <c r="R60" s="63"/>
      <c r="S60" s="63"/>
    </row>
    <row r="61" spans="12:14" ht="24.75" customHeight="1">
      <c r="L61" s="191"/>
      <c r="M61" s="63">
        <f>J55+K55+L55</f>
        <v>0</v>
      </c>
      <c r="N61" s="63"/>
    </row>
  </sheetData>
  <sheetProtection selectLockedCells="1" selectUnlockedCells="1"/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8" scale="51" r:id="rId1"/>
  <headerFooter alignWithMargins="0">
    <oddHeader>&amp;R 4. melléklet a …./2020.(VI.25.)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1"/>
  <sheetViews>
    <sheetView view="pageBreakPreview" zoomScale="50" zoomScaleNormal="52" zoomScaleSheetLayoutView="50" workbookViewId="0" topLeftCell="A1">
      <selection activeCell="I6" sqref="I6"/>
    </sheetView>
  </sheetViews>
  <sheetFormatPr defaultColWidth="9.140625" defaultRowHeight="12.75"/>
  <cols>
    <col min="1" max="1" width="9.421875" style="134" customWidth="1"/>
    <col min="2" max="2" width="72.140625" style="134" customWidth="1"/>
    <col min="3" max="3" width="20.140625" style="134" customWidth="1"/>
    <col min="4" max="16384" width="9.140625" style="134" customWidth="1"/>
  </cols>
  <sheetData>
    <row r="1" spans="1:3" ht="56.25" customHeight="1">
      <c r="A1" s="336" t="s">
        <v>205</v>
      </c>
      <c r="B1" s="336"/>
      <c r="C1" s="336"/>
    </row>
    <row r="2" spans="1:4" ht="34.5" customHeight="1">
      <c r="A2" s="135"/>
      <c r="B2" s="135"/>
      <c r="C2" s="205" t="s">
        <v>162</v>
      </c>
      <c r="D2" s="136"/>
    </row>
    <row r="3" spans="1:3" ht="36.75" customHeight="1">
      <c r="A3" s="206" t="s">
        <v>163</v>
      </c>
      <c r="B3" s="137" t="s">
        <v>206</v>
      </c>
      <c r="C3" s="207" t="s">
        <v>207</v>
      </c>
    </row>
    <row r="4" spans="1:3" ht="18">
      <c r="A4" s="139"/>
      <c r="B4" s="208" t="s">
        <v>170</v>
      </c>
      <c r="C4" s="209" t="s">
        <v>171</v>
      </c>
    </row>
    <row r="5" spans="1:3" ht="41.25" customHeight="1">
      <c r="A5" s="210" t="s">
        <v>175</v>
      </c>
      <c r="B5" s="211" t="s">
        <v>208</v>
      </c>
      <c r="C5" s="212">
        <v>307300</v>
      </c>
    </row>
    <row r="6" spans="1:3" ht="78.75" customHeight="1">
      <c r="A6" s="146" t="s">
        <v>177</v>
      </c>
      <c r="B6" s="213" t="s">
        <v>209</v>
      </c>
      <c r="C6" s="214"/>
    </row>
    <row r="7" spans="1:3" ht="32.25" customHeight="1">
      <c r="A7" s="146" t="s">
        <v>178</v>
      </c>
      <c r="B7" s="23" t="s">
        <v>210</v>
      </c>
      <c r="C7" s="214"/>
    </row>
    <row r="8" spans="1:3" ht="71.25" customHeight="1">
      <c r="A8" s="146" t="s">
        <v>179</v>
      </c>
      <c r="B8" s="23" t="s">
        <v>211</v>
      </c>
      <c r="C8" s="214"/>
    </row>
    <row r="9" spans="1:3" ht="30.75" customHeight="1">
      <c r="A9" s="150" t="s">
        <v>180</v>
      </c>
      <c r="B9" s="23" t="s">
        <v>212</v>
      </c>
      <c r="C9" s="215">
        <v>2000</v>
      </c>
    </row>
    <row r="10" spans="1:3" ht="53.25" customHeight="1">
      <c r="A10" s="146" t="s">
        <v>181</v>
      </c>
      <c r="B10" s="216" t="s">
        <v>213</v>
      </c>
      <c r="C10" s="214"/>
    </row>
    <row r="11" spans="1:3" ht="27.75" customHeight="1">
      <c r="A11" s="342" t="s">
        <v>214</v>
      </c>
      <c r="B11" s="342"/>
      <c r="C11" s="217">
        <f>SUM(C5:C10)</f>
        <v>309300</v>
      </c>
    </row>
    <row r="12" spans="1:3" ht="67.5" customHeight="1">
      <c r="A12" s="343" t="s">
        <v>215</v>
      </c>
      <c r="B12" s="343"/>
      <c r="C12" s="343"/>
    </row>
    <row r="21" ht="18">
      <c r="C21" s="134" t="s">
        <v>216</v>
      </c>
    </row>
  </sheetData>
  <sheetProtection selectLockedCells="1" selectUnlockedCells="1"/>
  <mergeCells count="3">
    <mergeCell ref="A1:C1"/>
    <mergeCell ref="A11:B11"/>
    <mergeCell ref="A12:C12"/>
  </mergeCells>
  <printOptions/>
  <pageMargins left="0.75" right="0.75" top="1" bottom="1" header="0.5" footer="0.5118055555555555"/>
  <pageSetup horizontalDpi="300" verticalDpi="300" orientation="portrait" paperSize="9" scale="86" r:id="rId1"/>
  <headerFooter alignWithMargins="0">
    <oddHeader>&amp;R5. melléklet a …./2020.(VI.25.)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Edit</dc:creator>
  <cp:keywords/>
  <dc:description/>
  <cp:lastModifiedBy>Edit</cp:lastModifiedBy>
  <dcterms:created xsi:type="dcterms:W3CDTF">2020-06-16T05:38:59Z</dcterms:created>
  <dcterms:modified xsi:type="dcterms:W3CDTF">2020-06-16T13:20:07Z</dcterms:modified>
  <cp:category/>
  <cp:version/>
  <cp:contentType/>
  <cp:contentStatus/>
</cp:coreProperties>
</file>