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5" activeTab="6"/>
  </bookViews>
  <sheets>
    <sheet name="1. " sheetId="1" r:id="rId1"/>
    <sheet name="2. " sheetId="2" r:id="rId2"/>
    <sheet name="3. " sheetId="3" r:id="rId3"/>
    <sheet name="4." sheetId="4" r:id="rId4"/>
    <sheet name="5. " sheetId="5" r:id="rId5"/>
    <sheet name="6. " sheetId="6" r:id="rId6"/>
    <sheet name="7." sheetId="7" r:id="rId7"/>
    <sheet name="8. " sheetId="8" r:id="rId8"/>
    <sheet name="9. " sheetId="9" r:id="rId9"/>
    <sheet name="10." sheetId="10" r:id="rId10"/>
    <sheet name="11. " sheetId="11" r:id="rId11"/>
    <sheet name="12. " sheetId="12" r:id="rId12"/>
    <sheet name="13. " sheetId="13" r:id="rId13"/>
    <sheet name="14." sheetId="14" r:id="rId14"/>
    <sheet name="15." sheetId="15" r:id="rId15"/>
    <sheet name="16.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Titles" localSheetId="9">'10.'!$1:$4</definedName>
    <definedName name="_xlnm.Print_Titles" localSheetId="10">'11. '!$1:$1</definedName>
    <definedName name="_xlnm.Print_Titles" localSheetId="11">'12. '!$1:$1</definedName>
    <definedName name="_xlnm.Print_Titles" localSheetId="12">'13. '!$1:$1</definedName>
    <definedName name="_xlnm.Print_Titles" localSheetId="13">'14.'!$1:$1</definedName>
    <definedName name="_xlnm.Print_Titles" localSheetId="20">'21'!$3:$6</definedName>
    <definedName name="_xlnm.Print_Titles" localSheetId="2">'3. '!$1:$2</definedName>
    <definedName name="_xlnm.Print_Titles" localSheetId="5">'6. '!$1:$4</definedName>
    <definedName name="_xlnm.Print_Titles" localSheetId="6">'7.'!$1:$4</definedName>
    <definedName name="_xlnm.Print_Titles" localSheetId="8">'9. '!$1:$5</definedName>
    <definedName name="_xlnm.Print_Area" localSheetId="9">'10.'!$A$1:$M$48</definedName>
    <definedName name="_xlnm.Print_Area" localSheetId="11">'12. '!$A$1:$H$82</definedName>
    <definedName name="_xlnm.Print_Area" localSheetId="15">'16.'!$A$1:$H$57</definedName>
    <definedName name="_xlnm.Print_Area" localSheetId="6">'7.'!$A$1:$M$48</definedName>
  </definedNames>
  <calcPr fullCalcOnLoad="1"/>
</workbook>
</file>

<file path=xl/sharedStrings.xml><?xml version="1.0" encoding="utf-8"?>
<sst xmlns="http://schemas.openxmlformats.org/spreadsheetml/2006/main" count="1472" uniqueCount="936">
  <si>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</si>
  <si>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</si>
  <si>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</si>
  <si>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</si>
  <si>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</si>
  <si>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</si>
  <si>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</si>
  <si>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</si>
  <si>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</si>
  <si>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</si>
  <si>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</si>
  <si>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</si>
  <si>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</si>
  <si>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</si>
  <si>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</si>
  <si>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</si>
  <si>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</si>
  <si>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</si>
  <si>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</si>
  <si>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</si>
  <si>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</si>
  <si>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</si>
  <si>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</si>
  <si>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Felújítások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</si>
  <si>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</si>
  <si>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</si>
  <si>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</si>
  <si>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</si>
  <si>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</si>
  <si>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</si>
  <si>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</si>
  <si>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</si>
  <si>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</si>
  <si>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</si>
  <si>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</si>
  <si>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</si>
  <si>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</si>
  <si>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</si>
  <si>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</si>
  <si>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</si>
  <si>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Költségvetési szerv megnevezése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</si>
  <si>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</si>
  <si>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</si>
  <si>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</si>
  <si>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</si>
  <si>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</si>
  <si>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</si>
  <si>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</si>
  <si>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</si>
  <si>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</si>
  <si>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</si>
  <si>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</si>
  <si>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</si>
  <si>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</si>
  <si>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</si>
  <si>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</si>
  <si>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</si>
  <si>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Keszthelyi Polgárőr Egyesület</t>
  </si>
  <si>
    <t>Munka-adókat terhelő járulékok és szoc. hozzá-jár. adó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</si>
  <si>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</si>
  <si>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</si>
  <si>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</si>
  <si>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</si>
  <si>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</si>
  <si>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</si>
  <si>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</si>
  <si>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</si>
  <si>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</si>
  <si>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</si>
  <si>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</si>
  <si>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</si>
  <si>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Beruházások</t>
  </si>
  <si>
    <t>Tám. Áht-n belülre</t>
  </si>
  <si>
    <t>Tám. Áht-n kivülre</t>
  </si>
  <si>
    <t>ingatlan értékesítése</t>
  </si>
  <si>
    <t xml:space="preserve">2. Munkaadókat terhelő járulékok </t>
  </si>
  <si>
    <t>Köztéri berendezések - városi információs táblák készítése</t>
  </si>
  <si>
    <t>Közösségi közlekedés fejlesztésével kapcsolatos egyéb járulékos munkák</t>
  </si>
  <si>
    <t>Karácsonyi díszkivilágítás bővítése</t>
  </si>
  <si>
    <t>Gazdasági Ellátó Szervezet Keszthely</t>
  </si>
  <si>
    <t>Ingatlan felújítás</t>
  </si>
  <si>
    <t>Keszthely Város Önkormányzata Egyesített Szociális Intézménye</t>
  </si>
  <si>
    <t>Keszthelyi Vöröskeresztes Vizimentő Egyesület</t>
  </si>
  <si>
    <t>Magyarok Nagyasszonya Plébánia - Ny-i homlokzat támpillér felújítása</t>
  </si>
  <si>
    <t>2. Felújítások</t>
  </si>
  <si>
    <t>Felhalmozási hiány (A-B) :</t>
  </si>
  <si>
    <t>Önk.jogalkotás 011130</t>
  </si>
  <si>
    <t>Közcélú fogl. 041233</t>
  </si>
  <si>
    <t>Közter.rendj. 031030</t>
  </si>
  <si>
    <t>Fogorvosi szakell. 072313</t>
  </si>
  <si>
    <t>Út, autópálya építés ( 045120 )</t>
  </si>
  <si>
    <t>Önkormányzati jogalkotás ( 011130 )</t>
  </si>
  <si>
    <t>Nem lakóingatlan bérbeadás ( 013350 )</t>
  </si>
  <si>
    <t>Önkormányzati jogalkotás ( 11130 )</t>
  </si>
  <si>
    <t>Szociális ösztöndíjak ( 094260 )</t>
  </si>
  <si>
    <t>Felhalmozási célú bevételek összesen:</t>
  </si>
  <si>
    <t>eből: köt.feladat</t>
  </si>
  <si>
    <t>ebból: köt.feladat</t>
  </si>
  <si>
    <t>ebből: köt.feladat</t>
  </si>
  <si>
    <t>Kötelező feladat</t>
  </si>
  <si>
    <t>Önként vállalt feladat</t>
  </si>
  <si>
    <t>Módosított előirányzat</t>
  </si>
  <si>
    <t>Módosított ei.</t>
  </si>
  <si>
    <t>Közterület rendjének fenntartása (031030)</t>
  </si>
  <si>
    <t>Ár- és belvízvédelemmel összefüggő tevékenység (047410)</t>
  </si>
  <si>
    <t>önk. vállalt feladat</t>
  </si>
  <si>
    <t>1. Beruházások</t>
  </si>
  <si>
    <t>Bünmegelőzés 031060</t>
  </si>
  <si>
    <t>Lombszívó</t>
  </si>
  <si>
    <t>Út, autópálya ép., 045120</t>
  </si>
  <si>
    <t>Kölcsön</t>
  </si>
  <si>
    <t>II.Felhalmozási  költségvetés</t>
  </si>
  <si>
    <t>Civil szervezetek működési támogatása (084031)</t>
  </si>
  <si>
    <t>Da Bibere Zalai Borlovagrend - PM</t>
  </si>
  <si>
    <t>Keszthelyi Életfa Óvoda</t>
  </si>
  <si>
    <t>Szerver</t>
  </si>
  <si>
    <t>Helyi önkormányzatok kiegészítő támogatásai</t>
  </si>
  <si>
    <t>Államháztartáson belüli megelőlegezések</t>
  </si>
  <si>
    <t>Áht-n belüli megelőlegezések vissza-fizetése</t>
  </si>
  <si>
    <t xml:space="preserve">ÁHT-n belüli megelőlegezések </t>
  </si>
  <si>
    <t>Beruhá-zások</t>
  </si>
  <si>
    <t>Egyes szoc. pénzbeli és természetbeli ell. 107060</t>
  </si>
  <si>
    <t xml:space="preserve">Maradvány </t>
  </si>
  <si>
    <t>Gyermekvéd.ell. 104051</t>
  </si>
  <si>
    <t>3. Működési bevételek</t>
  </si>
  <si>
    <t>Balatoni Múzeum</t>
  </si>
  <si>
    <t>Goldmark Károly Művelődési Központ</t>
  </si>
  <si>
    <t>Fejér György Városi Könyvtár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</si>
  <si>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</si>
  <si>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</si>
  <si>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</si>
  <si>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</si>
  <si>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</si>
  <si>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</si>
  <si>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1. Tartós részesedések</t>
  </si>
  <si>
    <t>I. Készletek</t>
  </si>
  <si>
    <t>Eszközök összesen:</t>
  </si>
  <si>
    <t>Források összesen:</t>
  </si>
  <si>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</si>
  <si>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</si>
  <si>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</si>
  <si>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</si>
  <si>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</si>
  <si>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Városüzemeltető Egyszemélyes Nonprofit Kft.</t>
  </si>
  <si>
    <t>Keszthely, Vásár tér 10.</t>
  </si>
  <si>
    <t>Keszthelyi Televízió Szolgáltató Kft.</t>
  </si>
  <si>
    <t>Keszthely, Kossuth L.u. 45</t>
  </si>
  <si>
    <t>Keszthely, 0249/7. hrsz</t>
  </si>
  <si>
    <t>Keszthely Város Önkormányzata 50%-on felüli részesedéssel rendelkezik:</t>
  </si>
  <si>
    <t>KETÉH Kft.</t>
  </si>
  <si>
    <t>Keszthely Város Önkormányzata 25%-on felüli részesedéssel rendelkezik:</t>
  </si>
  <si>
    <t>Nyugat-Balatoni Turisztikai Iroda Nonprofit Kft.</t>
  </si>
  <si>
    <t>Keszthely, Kossuth L. u. 28.</t>
  </si>
  <si>
    <t>Keszthely Város Önkormányzata 25%-ot el nem érő részesedéssel rendelkezik:</t>
  </si>
  <si>
    <t>Municipal Önkormányzati Kárpótlási Jegy Befektető Zrt.</t>
  </si>
  <si>
    <t>Budapest Király u. 1/a.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</si>
  <si>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</si>
  <si>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</si>
  <si>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</si>
  <si>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</si>
  <si>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Siófok, Krúdy sétány 2.</t>
  </si>
  <si>
    <t>10.779 db A104246-115024 sorsz. 20 eFt névértékű</t>
  </si>
  <si>
    <t>Dunántúli Regionális Vízmű Zrt.</t>
  </si>
  <si>
    <t>Siófok, Tanácsház u. 7.</t>
  </si>
  <si>
    <t>895 db A 404500- A405394 sorsz. 10 eFt névértékű</t>
  </si>
  <si>
    <t xml:space="preserve">Innovációs Inkubátorház Kft. </t>
  </si>
  <si>
    <t>Székesfehérvár, Budai kapu 49-51. C. ép. 708.</t>
  </si>
  <si>
    <t>M i n d ö s s z e s e n :</t>
  </si>
  <si>
    <t xml:space="preserve">13.812 db A231143-244954 sorsz. 20 eFt névértékű </t>
  </si>
  <si>
    <t xml:space="preserve">Intézmény neve                 </t>
  </si>
  <si>
    <t xml:space="preserve">Szabad pénzmaradvány </t>
  </si>
  <si>
    <t>F. Gy. Városi Könyvtár</t>
  </si>
  <si>
    <t>Keszthely Város Önkormányzata  Alapellátási Intézet</t>
  </si>
  <si>
    <t>Egyesített Szociális Intézmény</t>
  </si>
  <si>
    <t xml:space="preserve">Keszthely Város Önkormányzata  </t>
  </si>
  <si>
    <t>Önkormányzat összesen</t>
  </si>
  <si>
    <t>Sorszám</t>
  </si>
  <si>
    <t>Adósságot keletkeztető ügyletekből és kezességvállalásokból fennálló kötelezettségek</t>
  </si>
  <si>
    <t>Készfizető kezesség</t>
  </si>
  <si>
    <t>2015.</t>
  </si>
  <si>
    <t>2016.</t>
  </si>
  <si>
    <t>2017.</t>
  </si>
  <si>
    <t>2018-2026.</t>
  </si>
  <si>
    <t xml:space="preserve">Keszthelyi Városüzemeltető Kft - gázmotoros blokkfűtőmű beruházás 2015.12.31-ig. 277/2009. (IX.24.) 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</si>
  <si>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</si>
  <si>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</si>
  <si>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</si>
  <si>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</si>
  <si>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Zala Megyei Önkormányzat - Mozgás Háza 2010.03.10-2029.03.10</t>
  </si>
  <si>
    <t>Hitelkamatok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</si>
  <si>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</si>
  <si>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</si>
  <si>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</si>
  <si>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 xml:space="preserve">Pannon EGTC tagdíj 222/2010. (VII.29.) </t>
  </si>
  <si>
    <t xml:space="preserve">Egészségügyi alapellátáshoz kötődő kiadások (ALI rezsiköltség, közüzemi díjak) </t>
  </si>
  <si>
    <t>A támogatás megnevezése</t>
  </si>
  <si>
    <t>Önkormányzati rendelet/határozat száma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</si>
  <si>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</si>
  <si>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</si>
  <si>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</si>
  <si>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</si>
  <si>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</si>
  <si>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</si>
  <si>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</si>
  <si>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</si>
  <si>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</si>
  <si>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</si>
  <si>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</si>
  <si>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>Telekadó</t>
  </si>
  <si>
    <t>27/1996. (X. 29.)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</si>
  <si>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</si>
  <si>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</si>
  <si>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</si>
  <si>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</si>
  <si>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</si>
  <si>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</si>
  <si>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Eredeti előirányzat</t>
  </si>
  <si>
    <t>Teljesítés</t>
  </si>
  <si>
    <t>T/M %</t>
  </si>
  <si>
    <t xml:space="preserve">Teljesítés    </t>
  </si>
  <si>
    <t>egyéb tárgyi eszköz értékesítés</t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</si>
  <si>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</si>
  <si>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</si>
  <si>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</si>
  <si>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er.előirányzat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</si>
  <si>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</si>
  <si>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</si>
  <si>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</si>
  <si>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</si>
  <si>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</si>
  <si>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</si>
  <si>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</si>
  <si>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</si>
  <si>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9. Államháztartások belüli megelőlegezések</t>
  </si>
  <si>
    <t xml:space="preserve">Működési bevételek </t>
  </si>
  <si>
    <t>előző időszak</t>
  </si>
  <si>
    <t>tárgyi időszak</t>
  </si>
  <si>
    <t>4. Beruházások, felújítások</t>
  </si>
  <si>
    <t>B./ Nemzeti vagyonba tartozó forgóeszközök</t>
  </si>
  <si>
    <t>1. Vásárolt készletek</t>
  </si>
  <si>
    <t>C./ Pénzeszközök</t>
  </si>
  <si>
    <t>II. Pénztárak</t>
  </si>
  <si>
    <t>III. Forintszámlák</t>
  </si>
  <si>
    <t>IV. Devizaszámlák</t>
  </si>
  <si>
    <t>D./ Követelések</t>
  </si>
  <si>
    <t>I. Költségvetési évben esedékes követelések</t>
  </si>
  <si>
    <t>III. Követelés jellegű sajátos elszámolások</t>
  </si>
  <si>
    <t>G./ Saját tőke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</si>
  <si>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</si>
  <si>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</si>
  <si>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</si>
  <si>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</si>
  <si>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</si>
  <si>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2. Szellemi termékek</t>
  </si>
  <si>
    <t>1. - személyi juttatásokra</t>
  </si>
  <si>
    <t>3. - dologi kiadásokra</t>
  </si>
  <si>
    <t>6. - beruházásokra</t>
  </si>
  <si>
    <t>7. - felújításokra</t>
  </si>
  <si>
    <t>III. Kötelezettség jellegű sajátos elszámolások</t>
  </si>
  <si>
    <t xml:space="preserve">1. Kapott előlegek </t>
  </si>
  <si>
    <t xml:space="preserve">3. Más szervezetet megillető bevételek elszámolása </t>
  </si>
  <si>
    <t>4. Forgótőke elszámolása</t>
  </si>
  <si>
    <t>A./ Nemzeti vagyonba tart. befektetett eszközök</t>
  </si>
  <si>
    <t>II. Költségvetési évet követően esedékes követ.</t>
  </si>
  <si>
    <t>II. Költségetési évet követően esedékes kötelezettségek</t>
  </si>
  <si>
    <t>H./ Kötelezettségek</t>
  </si>
  <si>
    <t>1. Vagyoni értékű jogok</t>
  </si>
  <si>
    <t>IV. Koncesszióba, vagyon-kezelésbe adott eszközök</t>
  </si>
  <si>
    <t>3. - közhatalmi bevételre</t>
  </si>
  <si>
    <t>4. - működési bevételre</t>
  </si>
  <si>
    <t>5. - felhalmozási bevételre</t>
  </si>
  <si>
    <t>6. - működési célú átvett pénzeszközre</t>
  </si>
  <si>
    <t>7. - felhalmozási célú átvett pénzeszközre</t>
  </si>
  <si>
    <t>III. Befektetett pü.eszközök</t>
  </si>
  <si>
    <t>1. Adott előlegek</t>
  </si>
  <si>
    <t>III. Egyéb eszközök indulás-kori értéke és változásai</t>
  </si>
  <si>
    <t>E./ Egyéb sajátos eszköz-oldali elszámolások</t>
  </si>
  <si>
    <t>2. Gépek,berend, járművek</t>
  </si>
  <si>
    <t>F./Aktív időbeli elhatárolás</t>
  </si>
  <si>
    <t>9. - finanszírozási kiadásokra</t>
  </si>
  <si>
    <t xml:space="preserve">6. - beruházásokra </t>
  </si>
  <si>
    <t>3. - Halasztott eredmény-szemléletű bevételek elhat.</t>
  </si>
  <si>
    <t>1. Vagyonkez. adott eszk.</t>
  </si>
  <si>
    <t>6. - műk.célú átvett pénzeszk</t>
  </si>
  <si>
    <t>Önkormány-zat eredeti  előirányzat</t>
  </si>
  <si>
    <t>Költségvetési szervek eredeti előirányzata</t>
  </si>
  <si>
    <t xml:space="preserve">Módosított előirányzat </t>
  </si>
  <si>
    <t xml:space="preserve">Teljesítésből </t>
  </si>
  <si>
    <t>Önként váll. feladat</t>
  </si>
  <si>
    <t>Működési bevételek</t>
  </si>
  <si>
    <t>Összesen eredeti előirányzat</t>
  </si>
  <si>
    <t>ÁHT-n belüli megelőlegezések</t>
  </si>
  <si>
    <t xml:space="preserve">Út, autóp.építés 045120 er. ei. </t>
  </si>
  <si>
    <t xml:space="preserve">Parkoló üz. 045170 er. ei. 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</si>
  <si>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</si>
  <si>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előirányzat</t>
    </r>
  </si>
  <si>
    <t>Eredeti előirányzat összesen:</t>
  </si>
  <si>
    <t>Módosított előirányzat összesen:</t>
  </si>
  <si>
    <t xml:space="preserve">Teljesítés összesen: </t>
  </si>
  <si>
    <t>Felhalmozási</t>
  </si>
  <si>
    <t>Önkormányzat er. ei</t>
  </si>
  <si>
    <t>Költségvetési szervek er. ei.</t>
  </si>
  <si>
    <t>Tartalék</t>
  </si>
  <si>
    <t>Összesen er. ei.</t>
  </si>
  <si>
    <t>ebből: köt. feladat</t>
  </si>
  <si>
    <t>Tel.hull. kez. 051030 er. ei.</t>
  </si>
  <si>
    <t xml:space="preserve">Erdősítés 042220 er. ei. </t>
  </si>
  <si>
    <t xml:space="preserve">Utak, üz. 045160 er. ei. </t>
  </si>
  <si>
    <t xml:space="preserve">Nem lakóing. bérbeadása 013350 er. Ei. </t>
  </si>
  <si>
    <t>Zöldter.kez. 066010 er. ei.</t>
  </si>
  <si>
    <t>Közvilágítás 064010 er. ei.</t>
  </si>
  <si>
    <t>Város-és község-gazd. szolg. (főép.) 066020 er. ei.</t>
  </si>
  <si>
    <t>Gyermekjóléti szolg. 104042 er. ei.</t>
  </si>
  <si>
    <t>Tartalékok 900070 er. ei.</t>
  </si>
  <si>
    <t>Ár- és belvíz-véd.tev. 047410 er. ei.</t>
  </si>
  <si>
    <t>Civil szerv. műk.tám. 084031 er. ei.</t>
  </si>
  <si>
    <t>Önk.elszám. 018010 er. ei.</t>
  </si>
  <si>
    <t>Köztemető fennt., műk. 013320 er. ei.</t>
  </si>
  <si>
    <t>Ellátottak pénzbeli jutt.</t>
  </si>
  <si>
    <t>Munkaadókat terhelő járulékok és sz.h.j. adó</t>
  </si>
  <si>
    <t>Szökőkút</t>
  </si>
  <si>
    <t>Önk.jogalkotás 011130 er. ei.</t>
  </si>
  <si>
    <t xml:space="preserve">Város-és község-gazd. szolg. (főép.) 066020 er. ei. </t>
  </si>
  <si>
    <t xml:space="preserve">Műkö-dési </t>
  </si>
  <si>
    <t xml:space="preserve">Összesen er. ei. </t>
  </si>
  <si>
    <t xml:space="preserve">Közcélú fogl. 041233 er. ei. </t>
  </si>
  <si>
    <t>Gyermekvéd.ellátások 104051 er. ei.</t>
  </si>
  <si>
    <t>Fogorvosi szakellátás 072313 er. ei.</t>
  </si>
  <si>
    <t xml:space="preserve">Nem lakóing.bérbeadás 013350 er. ei. </t>
  </si>
  <si>
    <t>Bünmegelőzés 031060 er. ei.</t>
  </si>
  <si>
    <t>Közterület 031030 er. ei.</t>
  </si>
  <si>
    <t>önként váll. Fel.</t>
  </si>
  <si>
    <t>Önk. elszám.018030 er. ei.</t>
  </si>
  <si>
    <t>Egyházak köz.tev084040 er.ei.</t>
  </si>
  <si>
    <t>Támogatás ÁHT-n belülről</t>
  </si>
  <si>
    <t>Kölcsönök vissza-térülése</t>
  </si>
  <si>
    <t>Létszám-keret</t>
  </si>
  <si>
    <t xml:space="preserve">ebből: kötelező feladat </t>
  </si>
  <si>
    <r>
      <rPr>
        <b/>
        <sz val="10"/>
        <rFont val="Book Antiqua"/>
        <family val="1"/>
      </rPr>
      <t>Keszthelyi Életfa Óvoda</t>
    </r>
    <r>
      <rPr>
        <sz val="10"/>
        <rFont val="Book Antiqua"/>
        <family val="1"/>
      </rPr>
      <t xml:space="preserve"> eredeti előir.</t>
    </r>
  </si>
  <si>
    <t>Tám. ÁHT-n belülre</t>
  </si>
  <si>
    <t>Tám. ÁHT-n kívülre</t>
  </si>
  <si>
    <t xml:space="preserve">Kötelezettséggel terhelt maradvány </t>
  </si>
  <si>
    <t>Határozat száma</t>
  </si>
  <si>
    <t>Támogatás összege</t>
  </si>
  <si>
    <t xml:space="preserve">35/2012. (II. 9.) </t>
  </si>
  <si>
    <t xml:space="preserve">KEOP -2012-5-5.0/A/12-2013-0320 Közvilágítás korszerűsítése </t>
  </si>
  <si>
    <t xml:space="preserve">4-6/2013. (I. 23.) </t>
  </si>
  <si>
    <t>TÁMOP-2.4.5-12/3-2012-0036  Helyi innovatív kezdeményezések megvalósítása a keszthelyi kistérségben</t>
  </si>
  <si>
    <t xml:space="preserve">174/2012. (V. 31.) </t>
  </si>
  <si>
    <t xml:space="preserve">271/2013. (VIII. 29.) </t>
  </si>
  <si>
    <t>Adatok: ezer forintban!</t>
  </si>
  <si>
    <t>ESZKÖZÖK</t>
  </si>
  <si>
    <t>Bruttó</t>
  </si>
  <si>
    <t xml:space="preserve">Könyv szerinti 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</si>
  <si>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</si>
  <si>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</si>
  <si>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</si>
  <si>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</si>
  <si>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</si>
  <si>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</si>
  <si>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</si>
  <si>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</si>
  <si>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</si>
  <si>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</si>
  <si>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</si>
  <si>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</si>
  <si>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</si>
  <si>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</si>
  <si>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</si>
  <si>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</si>
  <si>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</si>
  <si>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</si>
  <si>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</si>
  <si>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</si>
  <si>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</si>
  <si>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</si>
  <si>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</si>
  <si>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</si>
  <si>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</si>
  <si>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</si>
  <si>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</si>
  <si>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</si>
  <si>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</si>
  <si>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</si>
  <si>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</si>
  <si>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</si>
  <si>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</si>
  <si>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</si>
  <si>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</si>
  <si>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</si>
  <si>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</si>
  <si>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</si>
  <si>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</si>
  <si>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</si>
  <si>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19.</t>
  </si>
  <si>
    <t>20.</t>
  </si>
  <si>
    <t>21.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</si>
  <si>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</si>
  <si>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</si>
  <si>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</si>
  <si>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</si>
  <si>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</si>
  <si>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</si>
  <si>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</si>
  <si>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</si>
  <si>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</si>
  <si>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</si>
  <si>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</si>
  <si>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</si>
  <si>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</si>
  <si>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</si>
  <si>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</si>
  <si>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</si>
  <si>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</si>
  <si>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</si>
  <si>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</si>
  <si>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</si>
  <si>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</si>
  <si>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</si>
  <si>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</si>
  <si>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</si>
  <si>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</si>
  <si>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</si>
  <si>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</si>
  <si>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</si>
  <si>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</si>
  <si>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</si>
  <si>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</si>
  <si>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</si>
  <si>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</si>
  <si>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</si>
  <si>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</si>
  <si>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</si>
  <si>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</si>
  <si>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</si>
  <si>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</si>
  <si>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</si>
  <si>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</si>
  <si>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</si>
  <si>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</si>
  <si>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</si>
  <si>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</si>
  <si>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</si>
  <si>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</si>
  <si>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</si>
  <si>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</si>
  <si>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</si>
  <si>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</si>
  <si>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</si>
  <si>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</si>
  <si>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</si>
  <si>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</si>
  <si>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</si>
  <si>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</si>
  <si>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52.</t>
  </si>
  <si>
    <t>II. Költségvetési évet követően esedékes követelések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</si>
  <si>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</si>
  <si>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</si>
  <si>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</si>
  <si>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F) AKTÍV IDŐBELI ELHATÁROLÁSOK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</si>
  <si>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</si>
  <si>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</si>
  <si>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</si>
  <si>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</si>
  <si>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</si>
  <si>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</si>
  <si>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</si>
  <si>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</si>
  <si>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</si>
  <si>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</si>
  <si>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Mennyiség
(db)</t>
  </si>
  <si>
    <t>Értéke
(E Ft)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</si>
  <si>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</si>
  <si>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</si>
  <si>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</si>
  <si>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</si>
  <si>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</si>
  <si>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</si>
  <si>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</si>
  <si>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</si>
  <si>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</si>
  <si>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</si>
  <si>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</si>
  <si>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</si>
  <si>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</si>
  <si>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</si>
  <si>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</si>
  <si>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</si>
  <si>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</si>
  <si>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</si>
  <si>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</si>
  <si>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</si>
  <si>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</si>
  <si>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</si>
  <si>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</si>
  <si>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</si>
  <si>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</si>
  <si>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</si>
  <si>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</si>
  <si>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1. Felhalmozási bevételek</t>
  </si>
  <si>
    <t>7. Maradvány igénybevétele</t>
  </si>
  <si>
    <t>Önkormányzatok működési támogatásai</t>
  </si>
  <si>
    <t>Felhalmozási  bevételek</t>
  </si>
  <si>
    <t>részesedés értékesítés</t>
  </si>
  <si>
    <t>Maradvány igénybevétele</t>
  </si>
  <si>
    <t>Felhalmozási bevételek összesen (A+D)</t>
  </si>
  <si>
    <t>Felhalmozási kiadások összesen (B+C)</t>
  </si>
  <si>
    <t xml:space="preserve">3/2013. (I. 23.) </t>
  </si>
  <si>
    <t>K) PASSZÍV IDŐBELI ELHATÁROLÁSOK</t>
  </si>
  <si>
    <t>I) EGYÉB SAJÁTOS ESZKÖZOLDALI ELSZÁMOLÁSOK</t>
  </si>
  <si>
    <t>Költségvetési szervek megnevezése</t>
  </si>
  <si>
    <t>Pénzeszközök állománya</t>
  </si>
  <si>
    <t>Változás</t>
  </si>
  <si>
    <t>Keszthely Város Önkormányzata Alapellátási Intézete</t>
  </si>
  <si>
    <t>Keszthely Város Egyesített Szociális Intézménye</t>
  </si>
  <si>
    <t>Sétányfejlesztés és a közterületek megújítása a keszthelyi Balatonparton II. ütem</t>
  </si>
  <si>
    <t>Balaton-part II. járulékos költségei</t>
  </si>
  <si>
    <t>Balaton-part forgalom szabályozó eszköz</t>
  </si>
  <si>
    <t xml:space="preserve">É-NY-dunántúli kerékpárút kiegészítő költségei, meglévő kerékpárutak javítása </t>
  </si>
  <si>
    <t xml:space="preserve">Bokréta út és csapakédvíz elvezetés tervezése </t>
  </si>
  <si>
    <t xml:space="preserve">Petőfi utca- Rákóczi utca kereszteződés aszfaltozása </t>
  </si>
  <si>
    <t>Telekvásárlás sportcsarnokhoz</t>
  </si>
  <si>
    <t>Keszthelyi 3823. hrsz ingatlan vételár</t>
  </si>
  <si>
    <t>Sörház u. 9.</t>
  </si>
  <si>
    <t>Sportlétesítmények, edzőtáborok működtetése és támogatása (081030)</t>
  </si>
  <si>
    <t xml:space="preserve">Városi sportcsarnok beruházás előkészítése, tervezése </t>
  </si>
  <si>
    <t>Köztemető fenntartása, működtetése (013320)</t>
  </si>
  <si>
    <t xml:space="preserve">Új köztemető bővítése </t>
  </si>
  <si>
    <t>Zöldterület kezelés ( 066010 )</t>
  </si>
  <si>
    <t>Közvilágítás korszerűsítési pályázat egyéb járulékos költségei</t>
  </si>
  <si>
    <t>Közvilágítási lámpák elhelyezése meglévő oszlopra, kandelláberek kiépítése</t>
  </si>
  <si>
    <t>György bíró utcai  közvilágítási hálózat fejlesztése</t>
  </si>
  <si>
    <t xml:space="preserve">Balogh F. utcai garázsok közvilágításának kiépítése </t>
  </si>
  <si>
    <t>Közvilágítás tervezése</t>
  </si>
  <si>
    <t>Sétáló utca déli végén áramvételezési pont kialakítás</t>
  </si>
  <si>
    <t>IV.Béla park sétány közvilágítás tervezése</t>
  </si>
  <si>
    <t>Libás strand Nyugati bekötőút</t>
  </si>
  <si>
    <t>Napelemes kiserőmű létesítése</t>
  </si>
  <si>
    <t xml:space="preserve">Csapadékelvezető rendszer tervezése és kivitelezése lakossági felvetés megoldására </t>
  </si>
  <si>
    <t>Keszthely város vízjogi üzemeltetési engedélye</t>
  </si>
  <si>
    <t xml:space="preserve">Csapás út - Martinovics utcai kereszteződés csapadékvízének elvezetése </t>
  </si>
  <si>
    <t xml:space="preserve">Újzámori árok gépi munkái </t>
  </si>
  <si>
    <t>Zrinyi utcai árok bekötése a Munkácsy utcai rendszerbe</t>
  </si>
  <si>
    <t xml:space="preserve">Toldi utcai áteresz és árok kiépítése </t>
  </si>
  <si>
    <t>Petőfi utcán két db víznyelő kiépítése</t>
  </si>
  <si>
    <t xml:space="preserve">Szent Miklós utcai garázssor vízelvezetés III. ütem </t>
  </si>
  <si>
    <t xml:space="preserve">Kerékpárút alatti átereszek bővítése </t>
  </si>
  <si>
    <t>Szent Imre árok burkolása a Zámor u. 2. ing.mentén</t>
  </si>
  <si>
    <t>György bíró utcai  csapadékcsatorna bővítése (víznyelőkkel), tisztítása</t>
  </si>
  <si>
    <t>Fő téri Jet Vill aknák vízelvezetésének kiépítése</t>
  </si>
  <si>
    <t xml:space="preserve">Kertvárosi Ifjúság  útja szennyvízcsatorna átépítése </t>
  </si>
  <si>
    <t>Város-és község-gazd. szolg. (főép.) 066020</t>
  </si>
  <si>
    <t>"Zöld város" pályázat koncepció</t>
  </si>
  <si>
    <t>Mártírok útja konyha infrastruktúrális fejlesztése</t>
  </si>
  <si>
    <t>Önkormányzatok és önkorm.hivatalok jogalkotó és általános igazgatási tevékenysége (011130)</t>
  </si>
  <si>
    <t xml:space="preserve">TÁMOP - nyomtató </t>
  </si>
  <si>
    <t>TÁMOP - Laptop, op.rendszer, irodai program 5db</t>
  </si>
  <si>
    <t>ÁROP pályázat - számítógépbeszerzés</t>
  </si>
  <si>
    <t>Petőfi Sándor emléktábla elhelyezése</t>
  </si>
  <si>
    <t>Bűnmegelőzés (031060)</t>
  </si>
  <si>
    <t xml:space="preserve">Bűnmegelőzési iroda </t>
  </si>
  <si>
    <t>Vezeték nélküli internet kiépítés</t>
  </si>
  <si>
    <t>Keszthelyi Polgármesteri Hivatal</t>
  </si>
  <si>
    <t>Páncélszekrény anyakönyvvezető részére</t>
  </si>
  <si>
    <t xml:space="preserve">Mobiltelefon </t>
  </si>
  <si>
    <t>Szalagfüggöny</t>
  </si>
  <si>
    <t>Stúdió berendezés</t>
  </si>
  <si>
    <t>Kisértékű informatikai eszközök</t>
  </si>
  <si>
    <t>Kisértékű egyéb berendezések, felszerelések</t>
  </si>
  <si>
    <t xml:space="preserve">Diszkivilágítás </t>
  </si>
  <si>
    <t>Páramennyezet, párafal</t>
  </si>
  <si>
    <t>Ebtelep kialakítás</t>
  </si>
  <si>
    <t>Segédmotor kerékpár</t>
  </si>
  <si>
    <t>Kéttornyú vár kombínó mászóval</t>
  </si>
  <si>
    <t xml:space="preserve">Kisteherautó </t>
  </si>
  <si>
    <t>Mosogatógép</t>
  </si>
  <si>
    <t>Fénymásolók</t>
  </si>
  <si>
    <t>Állvány</t>
  </si>
  <si>
    <t>Ívhajlító</t>
  </si>
  <si>
    <t>Sporteszköz</t>
  </si>
  <si>
    <t>Galambriasztó</t>
  </si>
  <si>
    <t>Kemence</t>
  </si>
  <si>
    <t>Gázos sütő</t>
  </si>
  <si>
    <t>Grill sütő</t>
  </si>
  <si>
    <t>Gyros sütő</t>
  </si>
  <si>
    <t>Asztali szalagos sütő</t>
  </si>
  <si>
    <t>Informatikai eszközök beszerzése</t>
  </si>
  <si>
    <t>Betegszállító autó</t>
  </si>
  <si>
    <t>Gagarin Utcai Tagóvoda - árnyékoló</t>
  </si>
  <si>
    <t>Keszthely Város Alapellátási Intézete</t>
  </si>
  <si>
    <t>Ügyeleti autó</t>
  </si>
  <si>
    <t>Könyv vásárlás - hagyaték</t>
  </si>
  <si>
    <t xml:space="preserve">HUNTÉKA - QULTO szoftvercsomag </t>
  </si>
  <si>
    <t>Számítógép szerver</t>
  </si>
  <si>
    <t>Projektor</t>
  </si>
  <si>
    <t>Számítógép</t>
  </si>
  <si>
    <t>Tervezés, lebonyolítás, műszaki ellenőrzés</t>
  </si>
  <si>
    <t>Zenepavilon állagmegóvása</t>
  </si>
  <si>
    <t xml:space="preserve">Kertvárosi - Csapásúti kerékpárút terv felüvizsgálata, kiegészítése és egyéb díjak </t>
  </si>
  <si>
    <t xml:space="preserve">Lovassy utca belső szakaszának útfelújítása II. ütem </t>
  </si>
  <si>
    <t xml:space="preserve">Balogh Ferenc u. I/A,B,C előtt aszfaltozás </t>
  </si>
  <si>
    <t xml:space="preserve">Epreskert u. kavicsozása, csapadékvízes rendszer felújítása </t>
  </si>
  <si>
    <t>Magvető utca Viola utca térségében meredek szakasz aszfaltozása 150 m2</t>
  </si>
  <si>
    <t>Árnyas köz meredek szakasz aszfalt. 150 m2</t>
  </si>
  <si>
    <t>Verébhegyi u. aszfaltburkolat felújítása</t>
  </si>
  <si>
    <t>Nagy Lajos király u. pályázati önrész, műszaki ellenőri költség</t>
  </si>
  <si>
    <t xml:space="preserve">SUN Teniszklub </t>
  </si>
  <si>
    <t xml:space="preserve">Mazsola Kerékpáros Sportegyesület (épületek + KRESZ park) </t>
  </si>
  <si>
    <t xml:space="preserve">Georgikon u 4., Kossuth u. 5. udvari romos épületek bontása </t>
  </si>
  <si>
    <t xml:space="preserve">Kossuth u. 2. - Kisfaludy utca tető és homlokzat </t>
  </si>
  <si>
    <r>
      <t>Kossuth u.</t>
    </r>
    <r>
      <rPr>
        <strike/>
        <sz val="11"/>
        <rFont val="Book Antiqua"/>
        <family val="1"/>
      </rPr>
      <t xml:space="preserve"> 22</t>
    </r>
    <r>
      <rPr>
        <sz val="11"/>
        <rFont val="Book Antiqua"/>
        <family val="1"/>
      </rPr>
      <t>. 24. utcafront tetőfelújítás</t>
    </r>
  </si>
  <si>
    <t>Kossuth u. 3. fsz. 2. tetőfelújítás</t>
  </si>
  <si>
    <t>Keszthelyi Életfa Óvoda Sopron u. Tagóvoda</t>
  </si>
  <si>
    <t>Kosssuth u. 42. tetőfelújítás</t>
  </si>
  <si>
    <t>Kossuth u. 30. - 636. hrsz homlokzat felújítás, nyílászáró csere, belső udvar mellékép. bontás</t>
  </si>
  <si>
    <t>Köznevelési intézményben tanulók oktatásának szakmai feladatai ( 092111 )</t>
  </si>
  <si>
    <t>Csány-Szendrey AMI</t>
  </si>
  <si>
    <t>Csány-Szendrey AMI Belvárosi Tagintézmény tornapálya burkolat</t>
  </si>
  <si>
    <t xml:space="preserve"> Óvodai nevelés, ellátás működtetés feladatai  (091140)</t>
  </si>
  <si>
    <t>KEOP-2014-4.10.0/N Fotovoltaikus rendszerek kialakítása (Kísérleti u. 10/A., Gagarin u. 6.)</t>
  </si>
  <si>
    <t>KEOP-5.5.0/A/12-2013-0058 Épületenergetikai fejlesztések az Alapellátási Intézet és Sopron utcai Óvoda épületeinél</t>
  </si>
  <si>
    <t xml:space="preserve">KEOP-2015-5.7.0 Keszthelyi Életfa Óvoda Gagarin Utcai Tagóvoda </t>
  </si>
  <si>
    <t>ingatlan felújítás (Műhely)</t>
  </si>
  <si>
    <t xml:space="preserve">ingatlan felújítás (Kísérleti u. fafelület) </t>
  </si>
  <si>
    <t>Csány-Szendrey AMI - ablakok</t>
  </si>
  <si>
    <t>Egry Iskola - ablakok, térkő</t>
  </si>
  <si>
    <t>Vajda János Gimnázium - ablakok, kazán</t>
  </si>
  <si>
    <t>GESZ telephely - útépítése</t>
  </si>
  <si>
    <t>AGILITY park</t>
  </si>
  <si>
    <t>HEMO kazán</t>
  </si>
  <si>
    <t>gép felújítás (3 db John Deer)</t>
  </si>
  <si>
    <t>Közgazdasági ablakcsere</t>
  </si>
  <si>
    <t>Asbóth S. SZKI kollégium fűtéskorszerűsítése</t>
  </si>
  <si>
    <t>Zöldmező u. Iskola - kazánfelújítása</t>
  </si>
  <si>
    <t>F.Gy. Zeneiskola - ablak</t>
  </si>
  <si>
    <t>F.Gy. Zeneiskola - fűtéskorszerűsítés</t>
  </si>
  <si>
    <t>Életfa Óvoda - kazán</t>
  </si>
  <si>
    <t>Csány-Szendrey AMI - riasztó</t>
  </si>
  <si>
    <t>Főzőüst javítás</t>
  </si>
  <si>
    <t>Fő téri szökőkút rendszer</t>
  </si>
  <si>
    <t>Fűtés kaszkád és időjáráskövető szabályozó</t>
  </si>
  <si>
    <t>Új kazánház</t>
  </si>
  <si>
    <t>Fűtés és HMV leválasztás</t>
  </si>
  <si>
    <t>Gázóra csere</t>
  </si>
  <si>
    <t>Egyéb működési célú támogatások ÁHT-n belülre</t>
  </si>
  <si>
    <t xml:space="preserve">Keszthely és Környéke Kistérségi Többcélú Társulás ebből: </t>
  </si>
  <si>
    <t>Belső ellenőr</t>
  </si>
  <si>
    <t>Tagdíj</t>
  </si>
  <si>
    <t>Szociális ágazati pótlék</t>
  </si>
  <si>
    <t>Szociális ágazati kiegészítő pótlék</t>
  </si>
  <si>
    <t>Kompenzáció</t>
  </si>
  <si>
    <t>Zalaegerszegi Szakképzési Centrum</t>
  </si>
  <si>
    <t>2014.évi beszámoló elszámolás</t>
  </si>
  <si>
    <t>Rendszeres szociális segély visszafizetés</t>
  </si>
  <si>
    <t>2013. évi beszámoló felülvizsgálat</t>
  </si>
  <si>
    <t xml:space="preserve">Z.M. Rendőrfőkapitányság - nyári közös járőrszolgálat </t>
  </si>
  <si>
    <t>Arany János Tehetséggondozó Program</t>
  </si>
  <si>
    <t>Gyermekjóléti szolgáltatások (104042)</t>
  </si>
  <si>
    <t>Keszthely és Környéke Kistérségi Többcélú Társulás SZSZK</t>
  </si>
  <si>
    <t>Házi segítségnyújtás (107052)</t>
  </si>
  <si>
    <t>Jelzőrendszeres seg.nyújtás (107053 )</t>
  </si>
  <si>
    <t>Családsegítés ( 107054 )</t>
  </si>
  <si>
    <t>Egyéb működési célú támogatások ÁHT-n kívülre</t>
  </si>
  <si>
    <t>Ár- és belvíz-védelmi tevékenység ( 047410 )</t>
  </si>
  <si>
    <t>Lakossági víz- és csatornaszolgáltatás</t>
  </si>
  <si>
    <t>Közutak, hidak üzemeltetése, fenntartása (045160)</t>
  </si>
  <si>
    <t xml:space="preserve">Északnyugat Magyarországi Közlekedési Központ Zrt. - helyijárat </t>
  </si>
  <si>
    <t>Északnyugat Magyarországi Közlekedési Központ Zrt. - veszteség kiegyenlítés</t>
  </si>
  <si>
    <t>Köznevelési int. tanulók nappali rendsz.okt.(092111)</t>
  </si>
  <si>
    <t>VÜZ Kft - Csik F. Tanuszoda, EEB 75</t>
  </si>
  <si>
    <t>Keszthelyi HUSZ Kft - kezességvállalás</t>
  </si>
  <si>
    <t>Szent Erzsébet Alapítvány - EEB 150</t>
  </si>
  <si>
    <t>Bethlen Gábor Nyugdíjas Klub - EEB 20</t>
  </si>
  <si>
    <t>Balatoni Borbarát Hölgyek Egyesülete - EEB, VSB</t>
  </si>
  <si>
    <t>Újkori Középiskolás Helikoni Ünn. Alapítvány</t>
  </si>
  <si>
    <t>Magyar Vöröskereszt Zala Megyei Szervezete</t>
  </si>
  <si>
    <t>Keszthelyi Turisztikai Egyesület - PM 300, VSB 200</t>
  </si>
  <si>
    <t>Magyar Máltai Szeretetszolgálat Keszthelyi Csoportja - PM ált. 132, EEB 250</t>
  </si>
  <si>
    <t xml:space="preserve">Nyugat-Balatoni Turisztikai Iroda Nonprofit Kft </t>
  </si>
  <si>
    <t>Rákóczi Szövetség - PM ált.</t>
  </si>
  <si>
    <t>Magyar Politikai Foglyok Szövetsége Zala Megyei Szervezete - PM ált.</t>
  </si>
  <si>
    <t>Kehidámák Aerobic Klub - PM ált.</t>
  </si>
  <si>
    <t>Göcseji Múzeum - PM ált.</t>
  </si>
  <si>
    <t>Nemzeti Táncszínház Non-profit Kft - PM ált.</t>
  </si>
  <si>
    <t>Zala Megye Polgári Védelmi Szövetség - PM ált.</t>
  </si>
  <si>
    <t>Peter Cerny Alapítvány a Beteg Koraszülöttek Gyógyításáért Közhasznú Szervezet - PM ált.</t>
  </si>
  <si>
    <t>Értelmi Fogyatékos Gyermekekért Alapítvány-PM</t>
  </si>
  <si>
    <t>Magyar Jamboree Alapítvány - PM ált.</t>
  </si>
  <si>
    <t>Zalaegerszeg Mentőállomásért Alapítvány - PM ált.</t>
  </si>
  <si>
    <t>Geogikon Alapítvány - PM ált.</t>
  </si>
  <si>
    <t>Belvárosi Kereskedők Egyesülete Keszthely Történeti Belvárosi Kulturális Életéért - EEB 50, VSB 500</t>
  </si>
  <si>
    <t>Helikon Kórus és Baráti Köre Egyesület - EEB</t>
  </si>
  <si>
    <t>Keszthelyi Közgazdasági Szakközépiskoláért Alapítvány - EEB</t>
  </si>
  <si>
    <t>Látásfogyatékosok Keszthelyi Kistérségi Egyesülete - EEB</t>
  </si>
  <si>
    <t>Zámor Térségéért Egyesület - EEB</t>
  </si>
  <si>
    <t>Egry J.Általános és Műv. Iskola Alapítvány - EEB</t>
  </si>
  <si>
    <t>Salve Regina Kulturális Egyesület - PM</t>
  </si>
  <si>
    <t>Magyar Madártani és Természetvédelmi Egyesület Zala Megyei Helyi Csoportja - PM</t>
  </si>
  <si>
    <t>Vajda János Öregdiákok Egyesülete</t>
  </si>
  <si>
    <t>Nagycsaládosok Keszthelyi Egyesülete - PM</t>
  </si>
  <si>
    <t>Vakok és Gyengénlátók Zala Megyei Egyesülete-PM</t>
  </si>
  <si>
    <t>Medicopter Alapítvány - PM</t>
  </si>
  <si>
    <t>Civil a Civilekért Egyesület - EEB</t>
  </si>
  <si>
    <t>Festetics György Zeneiskola Baráti Köre - EEB</t>
  </si>
  <si>
    <t>Társadalmi Egyesülések Zala Megyei Szöv. - EEB</t>
  </si>
  <si>
    <t>"Teréz - Egy nap a holnapért" Alapítvány - PM</t>
  </si>
  <si>
    <t>Sportlétesítmények, edzőtáborok műk.  (081030)</t>
  </si>
  <si>
    <t>Keszthelyi Kilóméterek Egyesület</t>
  </si>
  <si>
    <t>Spartacus Sportkör Keszthely - PM 150, EEB 100</t>
  </si>
  <si>
    <t>Georgikon Diáksport Egyesület</t>
  </si>
  <si>
    <t>BEFAG Erdész Lövészklub</t>
  </si>
  <si>
    <t>Keszthely Városi Diáksport Egyesület</t>
  </si>
  <si>
    <t>SZ-L Bau Egyesület</t>
  </si>
  <si>
    <t>Shotokan Sportegyesület Keszthely</t>
  </si>
  <si>
    <t>Keszthelyi Haladás Sportegyesület</t>
  </si>
  <si>
    <t xml:space="preserve">Futball Club </t>
  </si>
  <si>
    <t>Pelso Sportegyesület</t>
  </si>
  <si>
    <t xml:space="preserve">KESOTE </t>
  </si>
  <si>
    <t>Keszthelyi Kiscápák Sportegyesület - EEB</t>
  </si>
  <si>
    <t>Keszthelyi Yachtklub</t>
  </si>
  <si>
    <t>Vajda János Gimnázium Diáksport SE</t>
  </si>
  <si>
    <t>Keszthely és Vidéke Boksz Team</t>
  </si>
  <si>
    <t>Keszthelyi Tollaslabda Egyesület</t>
  </si>
  <si>
    <t>SUN Tenisz Klub</t>
  </si>
  <si>
    <t>Mazsola SE</t>
  </si>
  <si>
    <t>Helikon Tenisz Club - PM</t>
  </si>
  <si>
    <t>Balaton Triatlon és Szabadidő Sportegyesület</t>
  </si>
  <si>
    <t xml:space="preserve">Strandkézilabda Egyesület </t>
  </si>
  <si>
    <t xml:space="preserve">Egyházak közösségi és hitéleti tev.tám. (018040) </t>
  </si>
  <si>
    <t>Magyarok Nagyasszonya Plébánia - PM ált. 356, képv. céltart. 16</t>
  </si>
  <si>
    <t>Keszthelyi Református Egyházközség - PM ált.</t>
  </si>
  <si>
    <t>Szeghalmy Bálint Református Egyházi Közhasznú Alapítvány - PM ált.</t>
  </si>
  <si>
    <t>Ranolder János Római Katolikus Általános Iskola - EEB</t>
  </si>
  <si>
    <t>Farkas Edit Római Katolikus Szakképző Iskola és Kollégium - EEB</t>
  </si>
  <si>
    <t>Keszthelyi HUSZ Hulladékszállító Egyszemélyes Nonprofit Kft. - 300/2014. (XI. 27.)  2015. 01. 01-2015. 12. 31-ig (Folyószámlahitel 22.000 eFt, Forgóeszközfinanszírozási kölcsön 8.000 eFt.)</t>
  </si>
  <si>
    <t>2018-2030</t>
  </si>
  <si>
    <t>2018-2029.</t>
  </si>
  <si>
    <t>2018-2030.</t>
  </si>
  <si>
    <t>2018.</t>
  </si>
  <si>
    <t xml:space="preserve">Zala Volán Közlekedési Zrt. / ÉNYKK Zrt. </t>
  </si>
  <si>
    <t>Nemzeti Kat. Program Nonprofit Kft. (adatbázis frissítése) 13/2010. ( I. 28.)</t>
  </si>
  <si>
    <t xml:space="preserve">BAHART Zrt. tőkeemelése - átütemezve </t>
  </si>
  <si>
    <t>Saját bevétel</t>
  </si>
  <si>
    <t>Saját bevétel tárgyévet követő</t>
  </si>
  <si>
    <t>1. évben</t>
  </si>
  <si>
    <t>2. évben</t>
  </si>
  <si>
    <t>3. évben</t>
  </si>
  <si>
    <t xml:space="preserve">Helyi adóból és a települési adóból származó bevétel </t>
  </si>
  <si>
    <t>Önkormányzati vagyon és az önkormányzatot megillető vagyoni értékű jog értékesítéséből és hasznosításából származó bevétel</t>
  </si>
  <si>
    <t>Az osztalék, a koncessziós díj és a hozambevétel</t>
  </si>
  <si>
    <t>Tárgyi eszköz és az immateriális jószág, részvény, részesedés, vállalat értékesítéséből vagy privatizációból származó bevétel</t>
  </si>
  <si>
    <t>Bírság-, pótlék és díjbevétel</t>
  </si>
  <si>
    <t>Kezesség-, illetve garanciavállalással kapcsolatos megtérülés</t>
  </si>
  <si>
    <t>Saját bevétel 50%</t>
  </si>
  <si>
    <t>Egyéb felhalmozási célú kiadások ÁHT-n kívülre</t>
  </si>
  <si>
    <t>Út, autópálya építés (045120)</t>
  </si>
  <si>
    <t xml:space="preserve">VÜZ Nonprofit Kft.- Balatonparti sétány II. ütem </t>
  </si>
  <si>
    <t>VÜZ Nonprofit Kft.- Keszthely Bercsényi u. - Pál u. - Georgikon u. csomópont burkolatának felújítása</t>
  </si>
  <si>
    <t>Önkormányzatok és önkormányzati hivatalok jogalkotó és ált. igazgatási tevékenysége (011130)</t>
  </si>
  <si>
    <t xml:space="preserve">Keszthely TV Kft. </t>
  </si>
  <si>
    <r>
      <t>VÜZ Nonprofit Kft. -</t>
    </r>
    <r>
      <rPr>
        <strike/>
        <sz val="11"/>
        <rFont val="Book Antiqua"/>
        <family val="1"/>
      </rPr>
      <t xml:space="preserve"> Szigetfürdő pályázati önrész</t>
    </r>
    <r>
      <rPr>
        <sz val="11"/>
        <rFont val="Book Antiqua"/>
        <family val="1"/>
      </rPr>
      <t>-Kossuth L.u. törött gránitkövek cseréje</t>
    </r>
  </si>
  <si>
    <t xml:space="preserve">Zala Megye Népművészetéért Alapítvány </t>
  </si>
  <si>
    <t>Egyházak, közösségi és hitéleti tevékenységének támogatása (084040 )</t>
  </si>
  <si>
    <t xml:space="preserve">Ágapritó </t>
  </si>
  <si>
    <t>Immateriális javak beszerzése</t>
  </si>
  <si>
    <t>Kazán beszerzés  bölcsődébe</t>
  </si>
  <si>
    <t>Gagarin Utcai Tagóvoda - kazán</t>
  </si>
  <si>
    <t xml:space="preserve">KEOP-2015-5.7.0 Polgármester Hivatal déli és nyugati homlokzat felújítása és energetikai korszerűsítés kiviteli tervei </t>
  </si>
  <si>
    <t>Ingatlanfelújítás</t>
  </si>
  <si>
    <t>Egyéb tárgyi eszköz beszerzés</t>
  </si>
  <si>
    <t>házi segítségnyújtás</t>
  </si>
  <si>
    <t>jelzőrendszeres házi segítségnyújtás</t>
  </si>
  <si>
    <t>Családsegítő és gyermekjóléti szolgálat</t>
  </si>
  <si>
    <t xml:space="preserve">Keszthelyi Polgármesteri  Hivatal </t>
  </si>
  <si>
    <t xml:space="preserve">Európai uniós forrásból finanszírozott támogatással megvalósuló programok, projektek bevételei, kiadásai, valamint az önkormányzat ilyen  projektekhez történő hozzájárulásai </t>
  </si>
  <si>
    <t>NYDOP-2.1.1/F-12-2012-0016 Sétányfejlesztés és a közterületek megújítása a keszthelyi Balaton-parton (II. ütem)</t>
  </si>
  <si>
    <t>ÁROP-1.A.5-2013-2013-0119 Keszthely Város Önkormányzata intézményeinek szervezetfejlesztése</t>
  </si>
  <si>
    <t xml:space="preserve">KEOP-2014-4.10.0/N Fotovoltaikus rendszerek kialakítása </t>
  </si>
  <si>
    <t xml:space="preserve">208/2014. (VIII. 15.) </t>
  </si>
  <si>
    <t>TÁMOP-2.4.5-12/7-2012-0609 Rugalmas foglalkoztatási formák bevezetése az önkormányzati intézményekben Keszthelyen</t>
  </si>
  <si>
    <t xml:space="preserve">ÁROP-1.A.3-2014-2014-0080  Területi együttműködéseket segítő esélyegyenlőségi programok a Keszthelyi járásban </t>
  </si>
  <si>
    <t>Kiadás</t>
  </si>
  <si>
    <t>VAGYONKIMUTATÁS
a könyvviteli mérlegben értékkel szereplő eszközökről
2015.</t>
  </si>
  <si>
    <t xml:space="preserve">Vagyonkimutatás az érték nélkül kimutatott eszközökről  (2015) </t>
  </si>
  <si>
    <t>Keszthelyi Polgármeseteri Hivatal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</si>
  <si>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</si>
  <si>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t xml:space="preserve">Keszthelyi Polgármesteri Hivatal </t>
    </r>
    <r>
      <rPr>
        <sz val="9"/>
        <rFont val="Book Antiqua"/>
        <family val="1"/>
      </rPr>
      <t>eredeti ei.</t>
    </r>
  </si>
  <si>
    <t>7. -  felhalmozási célú átvett pénzeszközre</t>
  </si>
  <si>
    <t xml:space="preserve">8. Letétre, megőrzésre, fedezetre átvett pénzeszközök </t>
  </si>
  <si>
    <t>J./ Passzív időbeli elhatárolások</t>
  </si>
  <si>
    <t>2. - Költségek, ráfordítások passzív időbeli elhat.</t>
  </si>
  <si>
    <t>2. Önkormányzatok működési támogatásai</t>
  </si>
  <si>
    <t>4. Működési célú támogatások ÁHT-n belülről</t>
  </si>
  <si>
    <t>4.  Egyéb működési célú támogatások ÁHT-n belülre</t>
  </si>
  <si>
    <t>5. Egyéb működési célú támogatások ÁHT-n kivülre</t>
  </si>
  <si>
    <t>6. Ellátottak pénzbeli juttatásai</t>
  </si>
  <si>
    <t>7. Működési célú tartalék</t>
  </si>
  <si>
    <t>8. Kölcsön nyújtása</t>
  </si>
  <si>
    <t>9. Működési hitel törlesztés</t>
  </si>
  <si>
    <t>5. Kölcsön nyújtása</t>
  </si>
  <si>
    <t>5. Működési célú átvett pénzeszközök</t>
  </si>
  <si>
    <t>6. Kölcsönök visszatérülése</t>
  </si>
  <si>
    <t>2. Önkormányzatok felhalm. Támogatásai</t>
  </si>
  <si>
    <t xml:space="preserve">3. Felhalmozási célú támogatások ÁHT-n belülről </t>
  </si>
  <si>
    <t xml:space="preserve">5. Kölcsön visszatérülés </t>
  </si>
  <si>
    <t>6. Maradvány igénybevétele</t>
  </si>
  <si>
    <t>7. Felhalmozási célú hitelek felvétele</t>
  </si>
  <si>
    <t>4. Felhalmozási célú átvett  pénzeszközök</t>
  </si>
  <si>
    <t>3. Egyéb felhalm. célú tám. ÁHT-n kívülre</t>
  </si>
  <si>
    <t>4. Felhalmozási tartalék</t>
  </si>
  <si>
    <t>7. Felhalmozási célú hitel törlesztése</t>
  </si>
  <si>
    <t>6. Részesedés vásárlás</t>
  </si>
  <si>
    <t>Felhalmozási célú támogatások ÁHT-n belülről</t>
  </si>
  <si>
    <t>Felhalmozási célú átvett pénzeszközök</t>
  </si>
  <si>
    <t xml:space="preserve">kölcsön visszatérülése </t>
  </si>
  <si>
    <t>egyéb felhalmozási célú átvett pénzeszközök</t>
  </si>
  <si>
    <t>Egyéb felhalmozási célú kiadások</t>
  </si>
  <si>
    <t xml:space="preserve">kölcsön nyújtása ÁHT-n kívülre </t>
  </si>
  <si>
    <t xml:space="preserve">egyéb felhalm. célú támogatások ÁHT-n kívülre </t>
  </si>
  <si>
    <t xml:space="preserve">fejlesztési tartalék </t>
  </si>
  <si>
    <t>Önkormányzatok felhalmozási célú támogatása</t>
  </si>
  <si>
    <t>Kötelező feladatok</t>
  </si>
  <si>
    <t>Önként vállalt feladatok</t>
  </si>
  <si>
    <t>Helyi önkormányzatok működésének általános tám.</t>
  </si>
  <si>
    <t>Települési önkormányzatok egyes köznev. fel tám.</t>
  </si>
  <si>
    <t>Települési önkormányzatok szociáis, gyermekjóléti és gyermekétkeztetési feladatainak támogatása</t>
  </si>
  <si>
    <t>Települési önkormányzatok kult.feladatainak tám.</t>
  </si>
  <si>
    <t>Elszámolásból származó bevételek</t>
  </si>
  <si>
    <t xml:space="preserve">Működési célú támogatások államháztartáson belülről </t>
  </si>
  <si>
    <t>Elvonások</t>
  </si>
  <si>
    <t xml:space="preserve">Egyéb működési célú támogatások ÁHT-n belülről 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</si>
  <si>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</si>
  <si>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</si>
  <si>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</si>
  <si>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</si>
  <si>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Talajterhelési díj</t>
  </si>
  <si>
    <t>Iparűzési adó</t>
  </si>
  <si>
    <t>Bírság, pótlék, közigazgatási bírság</t>
  </si>
  <si>
    <t>Működési célú átvett pénzeszközök</t>
  </si>
  <si>
    <t>Kölcsön visszatérülése</t>
  </si>
  <si>
    <t xml:space="preserve">Egyéb működési célú átvett pénzeszközök </t>
  </si>
  <si>
    <t>Munkaadókat terhelő járulékok és szociális hozzájárulási adó</t>
  </si>
  <si>
    <t xml:space="preserve">Egyéb működési célú támogatások ÁHT-n belülre </t>
  </si>
  <si>
    <t>Kölcsön  nyújtása ÁHT-n kívülre</t>
  </si>
  <si>
    <t>Működési hiány-/többlet+ (A-B) :</t>
  </si>
  <si>
    <t>Engedélyezett létszám:</t>
  </si>
  <si>
    <t>ebből: Önkormányzat - 2 fő választott tisztségviselő</t>
  </si>
  <si>
    <t>III. Maradvány igénybevétele</t>
  </si>
  <si>
    <t>Önkormányzat működési támogatásai</t>
  </si>
  <si>
    <t xml:space="preserve">Működési célú támog. ÁHT-n belülről </t>
  </si>
  <si>
    <t>Kölcsön visszatérülés</t>
  </si>
  <si>
    <t>Egyéb működési célú átvett pénzeszközök</t>
  </si>
  <si>
    <t>Önk. felhalmozási támogatása</t>
  </si>
  <si>
    <t>Egyéb felhalm. célú átvett pénzeszköz</t>
  </si>
  <si>
    <t xml:space="preserve">Felhalmozási </t>
  </si>
  <si>
    <t xml:space="preserve">Működési </t>
  </si>
  <si>
    <t>Ingatlan értékesítés</t>
  </si>
  <si>
    <t xml:space="preserve">Közhatalmi bevételek </t>
  </si>
  <si>
    <t xml:space="preserve">Önkormányzatok működési támogatásai </t>
  </si>
  <si>
    <t xml:space="preserve">Műk. célú támog. ÁHT-n belülről </t>
  </si>
  <si>
    <t xml:space="preserve">Ingatlan értékesítés </t>
  </si>
  <si>
    <t xml:space="preserve">Önkormányzatok felhalm. tám. </t>
  </si>
  <si>
    <t>Felhalm. célú támog. ÁHT-n belülről</t>
  </si>
  <si>
    <t>III. Maradvány</t>
  </si>
  <si>
    <t>Támogatási célú fin. műv. 018030 er. ei.</t>
  </si>
  <si>
    <t>Önk. funkcióra nem sorolható bev. 900020</t>
  </si>
  <si>
    <t>Óvodai nevelés 091140</t>
  </si>
  <si>
    <t xml:space="preserve">Munkanélküli aktív korúak ell. 105010  er. ei. </t>
  </si>
  <si>
    <t>Működési célú átvett péneszköz</t>
  </si>
  <si>
    <t>Egyéb tárgyi eszköz értékesítés</t>
  </si>
  <si>
    <t>Támogatások ÁHT-n belülről</t>
  </si>
  <si>
    <t>Felhalmozási célú pénzeszköz-átvétel</t>
  </si>
  <si>
    <t xml:space="preserve">I. Működési bevételek </t>
  </si>
  <si>
    <t>III. Irányító szervi támogatás</t>
  </si>
  <si>
    <t>IV. Maradvány</t>
  </si>
  <si>
    <t xml:space="preserve">Tartalék </t>
  </si>
  <si>
    <t xml:space="preserve">Kölcsön </t>
  </si>
  <si>
    <t>Részesedés</t>
  </si>
  <si>
    <t>Támogatás ÁHT-n belülre</t>
  </si>
  <si>
    <t>Támogatás ÁHT-n kívülre</t>
  </si>
  <si>
    <t xml:space="preserve">Támogatás ÁHT-n kívülre </t>
  </si>
  <si>
    <t xml:space="preserve">Felhalmozási tartalék </t>
  </si>
  <si>
    <t>III. Irányító szervi  támogatás</t>
  </si>
  <si>
    <t>Köznevelési  int. szakmai fel. tám. 092111 er. ei.</t>
  </si>
  <si>
    <t>Gimnáziumi int. szakmai tám. 092211 er.ei.</t>
  </si>
  <si>
    <t>Hallgatói ösztöndíj 094260</t>
  </si>
  <si>
    <t>Sportlétesítmények, edzőtáborok 081030 er. ei.</t>
  </si>
  <si>
    <t xml:space="preserve">Óvodai nevelés 091140 er.ei. </t>
  </si>
  <si>
    <t>Házi segítségnyújtás 107052</t>
  </si>
  <si>
    <t>Munka-adókat terhelő járulékok és szhj. adó</t>
  </si>
  <si>
    <t>Családsegítés107054 er. ei.</t>
  </si>
  <si>
    <t xml:space="preserve">Jelzőrendszeres házi segítségny.107053 er. ei. </t>
  </si>
  <si>
    <t>Szakközépiskolai oktatás 092270 er. ei.</t>
  </si>
  <si>
    <t>Kölcsön nyújtás</t>
  </si>
  <si>
    <t>Közfogl. Létszáma</t>
  </si>
  <si>
    <t>Forgatási és befektetési célú fin mű. 900060</t>
  </si>
  <si>
    <t>Lekötött bankbetét</t>
  </si>
  <si>
    <t xml:space="preserve">Egyéb szoc. Természetbeni ell. 107060 er. </t>
  </si>
  <si>
    <t>Forgatási és befekt. célú finanszírozási műv. 900060</t>
  </si>
  <si>
    <t>Működési átvett pénzeszközök</t>
  </si>
  <si>
    <t>Önkormányzatok elszámolásai a központi költségvetéssel. (018010 )</t>
  </si>
  <si>
    <t>Állami támogatás visszafizetés</t>
  </si>
  <si>
    <t>KLIK Tankerület - képv.céltart., PM</t>
  </si>
  <si>
    <t xml:space="preserve">Autóbusz állomás mögötti parkoló felúj. </t>
  </si>
  <si>
    <t xml:space="preserve">John DEERE traktor </t>
  </si>
  <si>
    <t>Gimnáziumi okt.szakmai feladatai tám. (092211)</t>
  </si>
  <si>
    <t>Közvilágítás (064010)</t>
  </si>
  <si>
    <t>Nem lakóingatlan bérbeadása (013350)</t>
  </si>
  <si>
    <t xml:space="preserve">állami támogatás  </t>
  </si>
  <si>
    <t>IV.ÁHT-n belüli megelőlegezések vissza-fizetése</t>
  </si>
  <si>
    <t>Része-sedés</t>
  </si>
  <si>
    <t>Lekötött bankbetétek megszüntetése</t>
  </si>
  <si>
    <t>Elvonások és befizetések</t>
  </si>
  <si>
    <t>IV. Lekötött bankbetét megszüntetése</t>
  </si>
  <si>
    <t>III.  Bankbetét elhelyezése</t>
  </si>
  <si>
    <t>Bankbetét elhelyezése</t>
  </si>
  <si>
    <t>Részesedések vásárlás</t>
  </si>
  <si>
    <t>Egyéb felhalm. kiadások</t>
  </si>
  <si>
    <t>Egyéb felhalm. k.</t>
  </si>
  <si>
    <t xml:space="preserve">egyéb felhalm. célú támogatások ÁHT-n belülre </t>
  </si>
  <si>
    <t>10. Lekötött bankbetét megszüntetése</t>
  </si>
  <si>
    <t>11. Államháztartáson belüli megelőlegezések visszafizetések</t>
  </si>
  <si>
    <t>10.Bankbetét elhelyezése</t>
  </si>
  <si>
    <t>2015. évi teljesítés</t>
  </si>
  <si>
    <t>Kötelezettségvállalás a következő évekre</t>
  </si>
  <si>
    <t>Készletek</t>
  </si>
  <si>
    <t xml:space="preserve">Keszthely Város Önkormányzata </t>
  </si>
  <si>
    <t>C) PÉNZESZKÖZÖK (49+50+51+52)</t>
  </si>
  <si>
    <t>E) EGYÉB SAJÁTOS ESZKÖZOLDALI ELSZÁMOLÁSOK (58+59)</t>
  </si>
  <si>
    <t>ESZKÖZÖK ÖSSZESEN  (45+48+53+57+60+61)</t>
  </si>
  <si>
    <t xml:space="preserve">Apát utcai árok átalakítása Cholnoky 40  mentén </t>
  </si>
  <si>
    <t>Szakközépiskolai okt. szakmai felad.tám. (092270)</t>
  </si>
  <si>
    <t xml:space="preserve">KEOP-2015-5.7.0 Középületek kiemelt jelentőségű energetikai fejlesztése a Keszthelyi Polgármesteri Hivatal és a Keszthelyi Életfa Óvoda Gagarin Utcai Tagóvodájában </t>
  </si>
  <si>
    <t>177/2015. (VIII.19.)</t>
  </si>
  <si>
    <t>Keszthelyi HUSZ Hulladékszállító Egyszemélyes Nonprofit Kft.</t>
  </si>
  <si>
    <t xml:space="preserve">Összesen: 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</si>
</sst>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0.0000%"/>
    <numFmt numFmtId="172" formatCode="0.0%"/>
    <numFmt numFmtId="173" formatCode="_-* #,##0.000\ _F_t_-;\-* #,##0.000\ _F_t_-;_-* &quot;-&quot;??\ _F_t_-;_-@_-"/>
    <numFmt numFmtId="174" formatCode="00"/>
    <numFmt numFmtId="175" formatCode="#,###\ _F_t;\-#,###\ _F_t"/>
    <numFmt numFmtId="176" formatCode="0.000%"/>
    <numFmt numFmtId="177" formatCode="0.000"/>
    <numFmt numFmtId="178" formatCode="0.00000%"/>
    <numFmt numFmtId="179" formatCode="0.0000000"/>
    <numFmt numFmtId="180" formatCode="0.000000"/>
    <numFmt numFmtId="181" formatCode="0.00000"/>
    <numFmt numFmtId="182" formatCode="_-* #,##0.000\ _F_t_-;\-* #,##0.000\ _F_t_-;_-* \-??\ _F_t_-;_-@_-"/>
    <numFmt numFmtId="183" formatCode="0.000000%"/>
    <numFmt numFmtId="184" formatCode="_-* #,##0.0000\ _F_t_-;\-* #,##0.0000\ _F_t_-;_-* \-??\ _F_t_-;_-@_-"/>
    <numFmt numFmtId="185" formatCode="#,###"/>
    <numFmt numFmtId="186" formatCode="#"/>
    <numFmt numFmtId="187" formatCode="#,##0.0"/>
    <numFmt numFmtId="188" formatCode="#,###__;\-#,###__"/>
    <numFmt numFmtId="189" formatCode="#,###__"/>
    <numFmt numFmtId="190" formatCode="0.0000"/>
    <numFmt numFmtId="191" formatCode="#,##0;[Red]#,##0"/>
    <numFmt numFmtId="192" formatCode="0;[Red]0"/>
    <numFmt numFmtId="193" formatCode="_-* #,##0.0\ _F_t_-;\-* #,##0.0\ _F_t_-;_-* &quot;-&quot;??\ _F_t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Book Antiqua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12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strike/>
      <sz val="11"/>
      <name val="Book Antiqua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9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4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60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16" borderId="7" applyNumberFormat="0" applyFont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" borderId="1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166" fontId="2" fillId="0" borderId="10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2" fillId="0" borderId="12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166" fontId="13" fillId="0" borderId="0" xfId="41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1" fillId="0" borderId="0" xfId="41" applyNumberFormat="1" applyFont="1" applyAlignment="1">
      <alignment/>
    </xf>
    <xf numFmtId="0" fontId="1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1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wrapText="1" indent="2"/>
    </xf>
    <xf numFmtId="0" fontId="5" fillId="0" borderId="26" xfId="0" applyFont="1" applyBorder="1" applyAlignment="1">
      <alignment wrapText="1"/>
    </xf>
    <xf numFmtId="0" fontId="4" fillId="0" borderId="26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left" wrapText="1" inden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wrapText="1"/>
    </xf>
    <xf numFmtId="0" fontId="4" fillId="0" borderId="35" xfId="0" applyFont="1" applyBorder="1" applyAlignment="1">
      <alignment horizontal="left" wrapText="1" indent="1"/>
    </xf>
    <xf numFmtId="0" fontId="4" fillId="0" borderId="36" xfId="0" applyFont="1" applyBorder="1" applyAlignment="1">
      <alignment horizontal="left" wrapText="1" indent="1"/>
    </xf>
    <xf numFmtId="0" fontId="5" fillId="0" borderId="37" xfId="0" applyFont="1" applyBorder="1" applyAlignment="1">
      <alignment wrapText="1"/>
    </xf>
    <xf numFmtId="0" fontId="4" fillId="0" borderId="36" xfId="0" applyFont="1" applyBorder="1" applyAlignment="1">
      <alignment horizontal="left" wrapText="1"/>
    </xf>
    <xf numFmtId="166" fontId="2" fillId="0" borderId="38" xfId="41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8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3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4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42" xfId="0" applyFont="1" applyBorder="1" applyAlignment="1">
      <alignment horizontal="left" vertical="center" wrapText="1"/>
    </xf>
    <xf numFmtId="0" fontId="3" fillId="0" borderId="39" xfId="0" applyFont="1" applyBorder="1" applyAlignment="1">
      <alignment wrapText="1"/>
    </xf>
    <xf numFmtId="0" fontId="14" fillId="0" borderId="1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/>
    </xf>
    <xf numFmtId="0" fontId="4" fillId="0" borderId="43" xfId="0" applyFont="1" applyBorder="1" applyAlignment="1">
      <alignment horizontal="left" wrapText="1" indent="1"/>
    </xf>
    <xf numFmtId="0" fontId="5" fillId="0" borderId="44" xfId="0" applyFont="1" applyBorder="1" applyAlignment="1">
      <alignment wrapText="1"/>
    </xf>
    <xf numFmtId="0" fontId="8" fillId="0" borderId="4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center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wrapText="1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41" applyNumberFormat="1" applyFont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46" xfId="41" applyNumberFormat="1" applyFont="1" applyFill="1" applyBorder="1" applyAlignment="1">
      <alignment/>
    </xf>
    <xf numFmtId="166" fontId="3" fillId="0" borderId="21" xfId="41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" fillId="0" borderId="47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vertical="center" wrapText="1"/>
    </xf>
    <xf numFmtId="0" fontId="4" fillId="0" borderId="39" xfId="0" applyFont="1" applyBorder="1" applyAlignment="1">
      <alignment/>
    </xf>
    <xf numFmtId="165" fontId="4" fillId="0" borderId="50" xfId="41" applyNumberFormat="1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8" fillId="0" borderId="45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wrapText="1"/>
    </xf>
    <xf numFmtId="1" fontId="3" fillId="0" borderId="11" xfId="41" applyNumberFormat="1" applyFont="1" applyBorder="1" applyAlignment="1">
      <alignment/>
    </xf>
    <xf numFmtId="0" fontId="2" fillId="0" borderId="13" xfId="0" applyFont="1" applyBorder="1" applyAlignment="1">
      <alignment/>
    </xf>
    <xf numFmtId="165" fontId="4" fillId="0" borderId="11" xfId="41" applyNumberFormat="1" applyFont="1" applyFill="1" applyBorder="1" applyAlignment="1" applyProtection="1">
      <alignment/>
      <protection/>
    </xf>
    <xf numFmtId="165" fontId="5" fillId="0" borderId="11" xfId="41" applyNumberFormat="1" applyFont="1" applyFill="1" applyBorder="1" applyAlignment="1" applyProtection="1">
      <alignment/>
      <protection/>
    </xf>
    <xf numFmtId="165" fontId="2" fillId="0" borderId="50" xfId="41" applyNumberFormat="1" applyFont="1" applyFill="1" applyBorder="1" applyAlignment="1" applyProtection="1">
      <alignment/>
      <protection/>
    </xf>
    <xf numFmtId="165" fontId="2" fillId="0" borderId="11" xfId="41" applyNumberFormat="1" applyFont="1" applyFill="1" applyBorder="1" applyAlignment="1" applyProtection="1">
      <alignment/>
      <protection/>
    </xf>
    <xf numFmtId="165" fontId="3" fillId="0" borderId="50" xfId="41" applyNumberFormat="1" applyFont="1" applyFill="1" applyBorder="1" applyAlignment="1" applyProtection="1">
      <alignment/>
      <protection/>
    </xf>
    <xf numFmtId="165" fontId="3" fillId="0" borderId="53" xfId="41" applyNumberFormat="1" applyFont="1" applyFill="1" applyBorder="1" applyAlignment="1" applyProtection="1">
      <alignment/>
      <protection/>
    </xf>
    <xf numFmtId="165" fontId="2" fillId="0" borderId="53" xfId="41" applyNumberFormat="1" applyFont="1" applyFill="1" applyBorder="1" applyAlignment="1" applyProtection="1">
      <alignment/>
      <protection/>
    </xf>
    <xf numFmtId="165" fontId="3" fillId="0" borderId="54" xfId="41" applyNumberFormat="1" applyFont="1" applyFill="1" applyBorder="1" applyAlignment="1" applyProtection="1">
      <alignment/>
      <protection/>
    </xf>
    <xf numFmtId="165" fontId="2" fillId="0" borderId="36" xfId="41" applyNumberFormat="1" applyFont="1" applyFill="1" applyBorder="1" applyAlignment="1" applyProtection="1">
      <alignment/>
      <protection/>
    </xf>
    <xf numFmtId="165" fontId="2" fillId="0" borderId="55" xfId="41" applyNumberFormat="1" applyFont="1" applyFill="1" applyBorder="1" applyAlignment="1" applyProtection="1">
      <alignment/>
      <protection/>
    </xf>
    <xf numFmtId="165" fontId="3" fillId="0" borderId="56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2" fillId="0" borderId="37" xfId="41" applyNumberFormat="1" applyFont="1" applyFill="1" applyBorder="1" applyAlignment="1" applyProtection="1">
      <alignment/>
      <protection/>
    </xf>
    <xf numFmtId="165" fontId="3" fillId="0" borderId="50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left" wrapText="1"/>
      <protection/>
    </xf>
    <xf numFmtId="165" fontId="3" fillId="0" borderId="36" xfId="41" applyNumberFormat="1" applyFont="1" applyFill="1" applyBorder="1" applyAlignment="1" applyProtection="1">
      <alignment horizontal="left" wrapText="1"/>
      <protection/>
    </xf>
    <xf numFmtId="165" fontId="2" fillId="0" borderId="11" xfId="41" applyNumberFormat="1" applyFont="1" applyFill="1" applyBorder="1" applyAlignment="1" applyProtection="1">
      <alignment horizontal="left" wrapText="1"/>
      <protection/>
    </xf>
    <xf numFmtId="165" fontId="3" fillId="0" borderId="56" xfId="41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54" xfId="41" applyNumberFormat="1" applyFont="1" applyFill="1" applyBorder="1" applyAlignment="1" applyProtection="1">
      <alignment/>
      <protection/>
    </xf>
    <xf numFmtId="0" fontId="4" fillId="0" borderId="37" xfId="0" applyFont="1" applyBorder="1" applyAlignment="1">
      <alignment horizontal="left" wrapText="1" indent="1"/>
    </xf>
    <xf numFmtId="0" fontId="5" fillId="0" borderId="57" xfId="0" applyFont="1" applyBorder="1" applyAlignment="1">
      <alignment horizontal="center"/>
    </xf>
    <xf numFmtId="0" fontId="4" fillId="0" borderId="11" xfId="0" applyFont="1" applyBorder="1" applyAlignment="1">
      <alignment horizontal="left" wrapText="1" indent="1"/>
    </xf>
    <xf numFmtId="0" fontId="2" fillId="0" borderId="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1" fontId="2" fillId="0" borderId="47" xfId="41" applyNumberFormat="1" applyFont="1" applyFill="1" applyBorder="1" applyAlignment="1">
      <alignment/>
    </xf>
    <xf numFmtId="0" fontId="10" fillId="0" borderId="11" xfId="0" applyFont="1" applyBorder="1" applyAlignment="1">
      <alignment vertical="center" wrapText="1"/>
    </xf>
    <xf numFmtId="165" fontId="2" fillId="0" borderId="10" xfId="41" applyNumberFormat="1" applyFont="1" applyFill="1" applyBorder="1" applyAlignment="1" applyProtection="1">
      <alignment/>
      <protection/>
    </xf>
    <xf numFmtId="0" fontId="2" fillId="0" borderId="58" xfId="0" applyFont="1" applyBorder="1" applyAlignment="1">
      <alignment/>
    </xf>
    <xf numFmtId="165" fontId="2" fillId="0" borderId="56" xfId="41" applyNumberFormat="1" applyFont="1" applyFill="1" applyBorder="1" applyAlignment="1" applyProtection="1">
      <alignment/>
      <protection/>
    </xf>
    <xf numFmtId="165" fontId="2" fillId="0" borderId="18" xfId="41" applyNumberFormat="1" applyFont="1" applyFill="1" applyBorder="1" applyAlignment="1" applyProtection="1">
      <alignment/>
      <protection/>
    </xf>
    <xf numFmtId="0" fontId="5" fillId="0" borderId="59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4" fillId="0" borderId="38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61" xfId="0" applyFont="1" applyBorder="1" applyAlignment="1">
      <alignment horizontal="center"/>
    </xf>
    <xf numFmtId="1" fontId="2" fillId="0" borderId="16" xfId="41" applyNumberFormat="1" applyFont="1" applyFill="1" applyBorder="1" applyAlignment="1">
      <alignment/>
    </xf>
    <xf numFmtId="1" fontId="2" fillId="0" borderId="62" xfId="41" applyNumberFormat="1" applyFont="1" applyFill="1" applyBorder="1" applyAlignment="1">
      <alignment/>
    </xf>
    <xf numFmtId="1" fontId="2" fillId="0" borderId="63" xfId="41" applyNumberFormat="1" applyFont="1" applyFill="1" applyBorder="1" applyAlignment="1">
      <alignment/>
    </xf>
    <xf numFmtId="1" fontId="2" fillId="0" borderId="48" xfId="41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6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6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5" fontId="2" fillId="0" borderId="12" xfId="41" applyNumberFormat="1" applyFont="1" applyFill="1" applyBorder="1" applyAlignment="1" applyProtection="1">
      <alignment/>
      <protection/>
    </xf>
    <xf numFmtId="165" fontId="2" fillId="0" borderId="0" xfId="41" applyNumberFormat="1" applyFont="1" applyFill="1" applyBorder="1" applyAlignment="1" applyProtection="1">
      <alignment/>
      <protection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left" wrapText="1" indent="2"/>
    </xf>
    <xf numFmtId="165" fontId="2" fillId="0" borderId="69" xfId="41" applyNumberFormat="1" applyFont="1" applyFill="1" applyBorder="1" applyAlignment="1" applyProtection="1">
      <alignment/>
      <protection/>
    </xf>
    <xf numFmtId="0" fontId="4" fillId="0" borderId="24" xfId="0" applyFont="1" applyBorder="1" applyAlignment="1">
      <alignment horizontal="left" wrapText="1" indent="1"/>
    </xf>
    <xf numFmtId="0" fontId="3" fillId="0" borderId="18" xfId="64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3" fillId="0" borderId="21" xfId="64" applyFont="1" applyBorder="1" applyAlignment="1">
      <alignment horizontal="center" vertical="center" wrapText="1"/>
      <protection/>
    </xf>
    <xf numFmtId="0" fontId="2" fillId="0" borderId="11" xfId="64" applyFont="1" applyBorder="1">
      <alignment/>
      <protection/>
    </xf>
    <xf numFmtId="0" fontId="4" fillId="0" borderId="70" xfId="64" applyFont="1" applyBorder="1" applyAlignment="1">
      <alignment horizontal="center"/>
      <protection/>
    </xf>
    <xf numFmtId="0" fontId="13" fillId="0" borderId="0" xfId="64">
      <alignment/>
      <protection/>
    </xf>
    <xf numFmtId="0" fontId="5" fillId="0" borderId="38" xfId="64" applyFont="1" applyBorder="1" applyAlignment="1">
      <alignment horizontal="center" vertical="center" wrapText="1"/>
      <protection/>
    </xf>
    <xf numFmtId="166" fontId="4" fillId="0" borderId="0" xfId="64" applyNumberFormat="1" applyFont="1">
      <alignment/>
      <protection/>
    </xf>
    <xf numFmtId="0" fontId="4" fillId="0" borderId="11" xfId="64" applyFont="1" applyBorder="1" applyAlignment="1">
      <alignment wrapText="1"/>
      <protection/>
    </xf>
    <xf numFmtId="0" fontId="4" fillId="0" borderId="13" xfId="64" applyFont="1" applyBorder="1" applyAlignment="1">
      <alignment horizontal="center"/>
      <protection/>
    </xf>
    <xf numFmtId="0" fontId="5" fillId="0" borderId="71" xfId="64" applyFont="1" applyBorder="1" applyAlignment="1">
      <alignment horizontal="center" vertical="center" wrapText="1"/>
      <protection/>
    </xf>
    <xf numFmtId="0" fontId="5" fillId="0" borderId="65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166" fontId="4" fillId="0" borderId="39" xfId="45" applyNumberFormat="1" applyFont="1" applyBorder="1" applyAlignment="1">
      <alignment vertical="center"/>
    </xf>
    <xf numFmtId="166" fontId="4" fillId="0" borderId="39" xfId="45" applyNumberFormat="1" applyFont="1" applyBorder="1" applyAlignment="1">
      <alignment/>
    </xf>
    <xf numFmtId="0" fontId="4" fillId="0" borderId="72" xfId="64" applyFont="1" applyBorder="1" applyAlignment="1">
      <alignment horizontal="left"/>
      <protection/>
    </xf>
    <xf numFmtId="166" fontId="4" fillId="0" borderId="72" xfId="45" applyNumberFormat="1" applyFont="1" applyBorder="1" applyAlignment="1">
      <alignment horizontal="right"/>
    </xf>
    <xf numFmtId="0" fontId="4" fillId="0" borderId="62" xfId="64" applyFont="1" applyBorder="1" applyAlignment="1">
      <alignment horizontal="left"/>
      <protection/>
    </xf>
    <xf numFmtId="0" fontId="4" fillId="0" borderId="11" xfId="64" applyFont="1" applyBorder="1" applyAlignment="1">
      <alignment horizontal="left"/>
      <protection/>
    </xf>
    <xf numFmtId="166" fontId="5" fillId="0" borderId="52" xfId="45" applyNumberFormat="1" applyFont="1" applyBorder="1" applyAlignment="1">
      <alignment/>
    </xf>
    <xf numFmtId="0" fontId="22" fillId="0" borderId="0" xfId="64" applyFont="1" applyBorder="1" applyAlignment="1">
      <alignment/>
      <protection/>
    </xf>
    <xf numFmtId="0" fontId="4" fillId="0" borderId="11" xfId="64" applyFont="1" applyBorder="1" applyAlignment="1">
      <alignment vertical="center"/>
      <protection/>
    </xf>
    <xf numFmtId="0" fontId="4" fillId="0" borderId="0" xfId="64" applyFont="1">
      <alignment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73" xfId="64" applyFont="1" applyBorder="1">
      <alignment/>
      <protection/>
    </xf>
    <xf numFmtId="0" fontId="3" fillId="0" borderId="0" xfId="64" applyFont="1" applyBorder="1">
      <alignment/>
      <protection/>
    </xf>
    <xf numFmtId="166" fontId="2" fillId="0" borderId="0" xfId="45" applyNumberFormat="1" applyFont="1" applyBorder="1" applyAlignment="1">
      <alignment/>
    </xf>
    <xf numFmtId="0" fontId="2" fillId="0" borderId="0" xfId="64" applyFont="1" applyBorder="1">
      <alignment/>
      <protection/>
    </xf>
    <xf numFmtId="166" fontId="2" fillId="0" borderId="0" xfId="64" applyNumberFormat="1" applyFont="1" applyBorder="1">
      <alignment/>
      <protection/>
    </xf>
    <xf numFmtId="166" fontId="2" fillId="0" borderId="0" xfId="45" applyNumberFormat="1" applyFont="1" applyBorder="1" applyAlignment="1">
      <alignment vertical="top"/>
    </xf>
    <xf numFmtId="166" fontId="9" fillId="0" borderId="0" xfId="45" applyNumberFormat="1" applyFont="1" applyBorder="1" applyAlignment="1">
      <alignment/>
    </xf>
    <xf numFmtId="166" fontId="3" fillId="0" borderId="74" xfId="45" applyNumberFormat="1" applyFont="1" applyBorder="1" applyAlignment="1">
      <alignment horizontal="center" vertical="center"/>
    </xf>
    <xf numFmtId="166" fontId="3" fillId="0" borderId="40" xfId="45" applyNumberFormat="1" applyFont="1" applyBorder="1" applyAlignment="1">
      <alignment horizontal="center" vertical="center"/>
    </xf>
    <xf numFmtId="166" fontId="3" fillId="0" borderId="52" xfId="45" applyNumberFormat="1" applyFont="1" applyBorder="1" applyAlignment="1">
      <alignment horizontal="center" vertical="center"/>
    </xf>
    <xf numFmtId="166" fontId="3" fillId="0" borderId="0" xfId="45" applyNumberFormat="1" applyFont="1" applyBorder="1" applyAlignment="1">
      <alignment horizontal="center" vertical="center"/>
    </xf>
    <xf numFmtId="0" fontId="20" fillId="0" borderId="0" xfId="64" applyFont="1" applyBorder="1" applyAlignment="1">
      <alignment horizontal="center"/>
      <protection/>
    </xf>
    <xf numFmtId="43" fontId="2" fillId="0" borderId="0" xfId="45" applyFont="1" applyBorder="1" applyAlignment="1">
      <alignment/>
    </xf>
    <xf numFmtId="166" fontId="21" fillId="0" borderId="0" xfId="64" applyNumberFormat="1" applyFont="1" applyAlignment="1">
      <alignment/>
      <protection/>
    </xf>
    <xf numFmtId="166" fontId="2" fillId="0" borderId="11" xfId="45" applyNumberFormat="1" applyFont="1" applyBorder="1" applyAlignment="1">
      <alignment/>
    </xf>
    <xf numFmtId="166" fontId="3" fillId="0" borderId="11" xfId="45" applyNumberFormat="1" applyFont="1" applyBorder="1" applyAlignment="1">
      <alignment/>
    </xf>
    <xf numFmtId="166" fontId="2" fillId="0" borderId="39" xfId="45" applyNumberFormat="1" applyFont="1" applyBorder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166" fontId="2" fillId="0" borderId="38" xfId="41" applyNumberFormat="1" applyFont="1" applyBorder="1" applyAlignment="1">
      <alignment/>
    </xf>
    <xf numFmtId="166" fontId="3" fillId="0" borderId="0" xfId="41" applyNumberFormat="1" applyFont="1" applyBorder="1" applyAlignment="1">
      <alignment/>
    </xf>
    <xf numFmtId="166" fontId="2" fillId="0" borderId="12" xfId="41" applyNumberFormat="1" applyFont="1" applyBorder="1" applyAlignment="1">
      <alignment/>
    </xf>
    <xf numFmtId="166" fontId="2" fillId="0" borderId="62" xfId="41" applyNumberFormat="1" applyFont="1" applyBorder="1" applyAlignment="1">
      <alignment/>
    </xf>
    <xf numFmtId="166" fontId="2" fillId="0" borderId="11" xfId="41" applyNumberFormat="1" applyFont="1" applyBorder="1" applyAlignment="1">
      <alignment/>
    </xf>
    <xf numFmtId="166" fontId="3" fillId="0" borderId="39" xfId="41" applyNumberFormat="1" applyFont="1" applyBorder="1" applyAlignment="1">
      <alignment/>
    </xf>
    <xf numFmtId="166" fontId="3" fillId="0" borderId="40" xfId="41" applyNumberFormat="1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38" xfId="0" applyFont="1" applyBorder="1" applyAlignment="1">
      <alignment wrapText="1"/>
    </xf>
    <xf numFmtId="166" fontId="2" fillId="0" borderId="15" xfId="41" applyNumberFormat="1" applyFont="1" applyBorder="1" applyAlignment="1">
      <alignment/>
    </xf>
    <xf numFmtId="0" fontId="3" fillId="0" borderId="75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6" fontId="2" fillId="0" borderId="10" xfId="41" applyNumberFormat="1" applyFont="1" applyBorder="1" applyAlignment="1">
      <alignment/>
    </xf>
    <xf numFmtId="166" fontId="3" fillId="0" borderId="47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2" fillId="0" borderId="7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horizontal="center"/>
    </xf>
    <xf numFmtId="166" fontId="3" fillId="0" borderId="52" xfId="41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wrapText="1"/>
    </xf>
    <xf numFmtId="0" fontId="4" fillId="0" borderId="38" xfId="0" applyFont="1" applyFill="1" applyBorder="1" applyAlignment="1">
      <alignment horizontal="center"/>
    </xf>
    <xf numFmtId="166" fontId="4" fillId="0" borderId="38" xfId="41" applyNumberFormat="1" applyFont="1" applyFill="1" applyBorder="1" applyAlignment="1">
      <alignment/>
    </xf>
    <xf numFmtId="166" fontId="4" fillId="0" borderId="78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166" fontId="4" fillId="0" borderId="39" xfId="0" applyNumberFormat="1" applyFont="1" applyFill="1" applyBorder="1" applyAlignment="1">
      <alignment/>
    </xf>
    <xf numFmtId="0" fontId="4" fillId="0" borderId="76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66" fontId="4" fillId="0" borderId="11" xfId="41" applyNumberFormat="1" applyFont="1" applyBorder="1" applyAlignment="1">
      <alignment horizontal="center" vertical="center"/>
    </xf>
    <xf numFmtId="0" fontId="5" fillId="0" borderId="45" xfId="0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1" fontId="2" fillId="0" borderId="7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25" borderId="11" xfId="41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6" fontId="2" fillId="0" borderId="16" xfId="41" applyNumberFormat="1" applyFont="1" applyFill="1" applyBorder="1" applyAlignment="1">
      <alignment/>
    </xf>
    <xf numFmtId="166" fontId="2" fillId="0" borderId="62" xfId="41" applyNumberFormat="1" applyFont="1" applyFill="1" applyBorder="1" applyAlignment="1">
      <alignment/>
    </xf>
    <xf numFmtId="166" fontId="2" fillId="0" borderId="63" xfId="41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7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7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66" fontId="3" fillId="0" borderId="16" xfId="41" applyNumberFormat="1" applyFont="1" applyFill="1" applyBorder="1" applyAlignment="1">
      <alignment/>
    </xf>
    <xf numFmtId="166" fontId="3" fillId="0" borderId="62" xfId="41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166" fontId="3" fillId="0" borderId="63" xfId="41" applyNumberFormat="1" applyFont="1" applyFill="1" applyBorder="1" applyAlignment="1">
      <alignment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62" xfId="0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0" fontId="2" fillId="0" borderId="39" xfId="76" applyNumberFormat="1" applyFont="1" applyFill="1" applyBorder="1" applyAlignment="1">
      <alignment/>
    </xf>
    <xf numFmtId="166" fontId="2" fillId="25" borderId="62" xfId="41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3" fillId="0" borderId="11" xfId="41" applyNumberFormat="1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165" fontId="3" fillId="0" borderId="10" xfId="41" applyNumberFormat="1" applyFont="1" applyFill="1" applyBorder="1" applyAlignment="1">
      <alignment horizontal="left" vertical="center" wrapText="1"/>
    </xf>
    <xf numFmtId="166" fontId="2" fillId="0" borderId="11" xfId="41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 vertical="center" wrapText="1"/>
    </xf>
    <xf numFmtId="165" fontId="2" fillId="0" borderId="51" xfId="41" applyNumberFormat="1" applyFont="1" applyFill="1" applyBorder="1" applyAlignment="1">
      <alignment horizontal="left" wrapText="1" indent="1"/>
    </xf>
    <xf numFmtId="165" fontId="2" fillId="0" borderId="58" xfId="41" applyNumberFormat="1" applyFont="1" applyFill="1" applyBorder="1" applyAlignment="1">
      <alignment horizontal="left" wrapText="1" indent="1"/>
    </xf>
    <xf numFmtId="165" fontId="2" fillId="0" borderId="11" xfId="41" applyNumberFormat="1" applyFont="1" applyFill="1" applyBorder="1" applyAlignment="1">
      <alignment horizontal="left" wrapText="1" indent="1"/>
    </xf>
    <xf numFmtId="165" fontId="2" fillId="0" borderId="79" xfId="41" applyNumberFormat="1" applyFont="1" applyFill="1" applyBorder="1" applyAlignment="1">
      <alignment horizontal="left" wrapText="1" indent="1"/>
    </xf>
    <xf numFmtId="167" fontId="2" fillId="0" borderId="79" xfId="41" applyNumberFormat="1" applyFont="1" applyFill="1" applyBorder="1" applyAlignment="1">
      <alignment horizontal="left" wrapText="1" indent="1"/>
    </xf>
    <xf numFmtId="166" fontId="2" fillId="0" borderId="80" xfId="41" applyNumberFormat="1" applyFont="1" applyFill="1" applyBorder="1" applyAlignment="1">
      <alignment/>
    </xf>
    <xf numFmtId="167" fontId="2" fillId="0" borderId="81" xfId="41" applyNumberFormat="1" applyFont="1" applyFill="1" applyBorder="1" applyAlignment="1">
      <alignment horizontal="left" wrapText="1" indent="1"/>
    </xf>
    <xf numFmtId="165" fontId="3" fillId="0" borderId="51" xfId="41" applyNumberFormat="1" applyFont="1" applyFill="1" applyBorder="1" applyAlignment="1">
      <alignment horizontal="left" vertical="center" wrapText="1"/>
    </xf>
    <xf numFmtId="166" fontId="3" fillId="0" borderId="10" xfId="41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45" xfId="0" applyFont="1" applyFill="1" applyBorder="1" applyAlignment="1">
      <alignment wrapText="1"/>
    </xf>
    <xf numFmtId="165" fontId="2" fillId="0" borderId="62" xfId="41" applyNumberFormat="1" applyFont="1" applyFill="1" applyBorder="1" applyAlignment="1">
      <alignment horizontal="left" wrapText="1" indent="1"/>
    </xf>
    <xf numFmtId="165" fontId="3" fillId="0" borderId="0" xfId="41" applyNumberFormat="1" applyFont="1" applyFill="1" applyBorder="1" applyAlignment="1">
      <alignment horizontal="left" vertical="center" wrapText="1"/>
    </xf>
    <xf numFmtId="165" fontId="2" fillId="0" borderId="81" xfId="41" applyNumberFormat="1" applyFont="1" applyFill="1" applyBorder="1" applyAlignment="1">
      <alignment horizontal="left" wrapText="1" indent="1"/>
    </xf>
    <xf numFmtId="166" fontId="2" fillId="0" borderId="82" xfId="41" applyNumberFormat="1" applyFont="1" applyFill="1" applyBorder="1" applyAlignment="1">
      <alignment/>
    </xf>
    <xf numFmtId="166" fontId="2" fillId="0" borderId="83" xfId="41" applyNumberFormat="1" applyFont="1" applyFill="1" applyBorder="1" applyAlignment="1">
      <alignment/>
    </xf>
    <xf numFmtId="166" fontId="2" fillId="0" borderId="84" xfId="41" applyNumberFormat="1" applyFont="1" applyFill="1" applyBorder="1" applyAlignment="1">
      <alignment/>
    </xf>
    <xf numFmtId="10" fontId="2" fillId="0" borderId="58" xfId="76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/>
    </xf>
    <xf numFmtId="10" fontId="2" fillId="0" borderId="18" xfId="76" applyNumberFormat="1" applyFont="1" applyFill="1" applyBorder="1" applyAlignment="1">
      <alignment/>
    </xf>
    <xf numFmtId="10" fontId="3" fillId="0" borderId="18" xfId="76" applyNumberFormat="1" applyFont="1" applyFill="1" applyBorder="1" applyAlignment="1">
      <alignment/>
    </xf>
    <xf numFmtId="10" fontId="3" fillId="0" borderId="85" xfId="76" applyNumberFormat="1" applyFont="1" applyFill="1" applyBorder="1" applyAlignment="1">
      <alignment vertical="center" wrapText="1"/>
    </xf>
    <xf numFmtId="10" fontId="2" fillId="0" borderId="12" xfId="76" applyNumberFormat="1" applyFont="1" applyFill="1" applyBorder="1" applyAlignment="1">
      <alignment/>
    </xf>
    <xf numFmtId="10" fontId="2" fillId="0" borderId="0" xfId="76" applyNumberFormat="1" applyFont="1" applyFill="1" applyBorder="1" applyAlignment="1">
      <alignment/>
    </xf>
    <xf numFmtId="10" fontId="3" fillId="0" borderId="86" xfId="76" applyNumberFormat="1" applyFont="1" applyFill="1" applyBorder="1" applyAlignment="1">
      <alignment vertical="center" wrapText="1"/>
    </xf>
    <xf numFmtId="10" fontId="3" fillId="0" borderId="11" xfId="76" applyNumberFormat="1" applyFont="1" applyFill="1" applyBorder="1" applyAlignment="1">
      <alignment/>
    </xf>
    <xf numFmtId="10" fontId="2" fillId="0" borderId="21" xfId="76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87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/>
    </xf>
    <xf numFmtId="165" fontId="2" fillId="0" borderId="88" xfId="41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10" fontId="2" fillId="0" borderId="10" xfId="76" applyNumberFormat="1" applyFont="1" applyFill="1" applyBorder="1" applyAlignment="1">
      <alignment/>
    </xf>
    <xf numFmtId="0" fontId="4" fillId="0" borderId="31" xfId="0" applyFont="1" applyBorder="1" applyAlignment="1">
      <alignment horizontal="left" wrapText="1" indent="1"/>
    </xf>
    <xf numFmtId="0" fontId="3" fillId="0" borderId="8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166" fontId="3" fillId="0" borderId="40" xfId="41" applyNumberFormat="1" applyFont="1" applyBorder="1" applyAlignment="1">
      <alignment vertical="center" wrapText="1"/>
    </xf>
    <xf numFmtId="166" fontId="3" fillId="0" borderId="40" xfId="41" applyNumberFormat="1" applyFont="1" applyBorder="1" applyAlignment="1">
      <alignment horizontal="center" vertical="center"/>
    </xf>
    <xf numFmtId="166" fontId="3" fillId="0" borderId="52" xfId="41" applyNumberFormat="1" applyFont="1" applyBorder="1" applyAlignment="1">
      <alignment horizontal="center" vertical="center" wrapText="1"/>
    </xf>
    <xf numFmtId="166" fontId="2" fillId="0" borderId="10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wrapText="1"/>
    </xf>
    <xf numFmtId="166" fontId="3" fillId="0" borderId="11" xfId="41" applyNumberFormat="1" applyFont="1" applyFill="1" applyBorder="1" applyAlignment="1">
      <alignment horizontal="center"/>
    </xf>
    <xf numFmtId="166" fontId="3" fillId="0" borderId="39" xfId="41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166" fontId="3" fillId="0" borderId="90" xfId="41" applyNumberFormat="1" applyFont="1" applyBorder="1" applyAlignment="1">
      <alignment horizontal="center" vertical="center"/>
    </xf>
    <xf numFmtId="166" fontId="3" fillId="0" borderId="90" xfId="41" applyNumberFormat="1" applyFont="1" applyBorder="1" applyAlignment="1">
      <alignment horizontal="center" vertical="center" wrapText="1"/>
    </xf>
    <xf numFmtId="166" fontId="2" fillId="0" borderId="62" xfId="41" applyNumberFormat="1" applyFont="1" applyFill="1" applyBorder="1" applyAlignment="1">
      <alignment/>
    </xf>
    <xf numFmtId="166" fontId="3" fillId="0" borderId="62" xfId="41" applyNumberFormat="1" applyFont="1" applyFill="1" applyBorder="1" applyAlignment="1">
      <alignment vertical="top" wrapText="1"/>
    </xf>
    <xf numFmtId="166" fontId="3" fillId="0" borderId="62" xfId="41" applyNumberFormat="1" applyFont="1" applyFill="1" applyBorder="1" applyAlignment="1">
      <alignment/>
    </xf>
    <xf numFmtId="166" fontId="13" fillId="0" borderId="62" xfId="41" applyNumberFormat="1" applyFont="1" applyFill="1" applyBorder="1" applyAlignment="1">
      <alignment/>
    </xf>
    <xf numFmtId="166" fontId="2" fillId="0" borderId="62" xfId="41" applyNumberFormat="1" applyFont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3" fillId="0" borderId="11" xfId="41" applyNumberFormat="1" applyFont="1" applyFill="1" applyBorder="1" applyAlignment="1">
      <alignment/>
    </xf>
    <xf numFmtId="166" fontId="13" fillId="0" borderId="11" xfId="41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16" xfId="41" applyNumberFormat="1" applyFont="1" applyBorder="1" applyAlignment="1">
      <alignment horizontal="center" vertical="center" wrapText="1"/>
    </xf>
    <xf numFmtId="166" fontId="3" fillId="0" borderId="10" xfId="41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5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wrapText="1"/>
    </xf>
    <xf numFmtId="166" fontId="3" fillId="0" borderId="18" xfId="41" applyNumberFormat="1" applyFont="1" applyFill="1" applyBorder="1" applyAlignment="1">
      <alignment horizontal="center"/>
    </xf>
    <xf numFmtId="166" fontId="2" fillId="0" borderId="39" xfId="0" applyNumberFormat="1" applyFont="1" applyBorder="1" applyAlignment="1">
      <alignment/>
    </xf>
    <xf numFmtId="166" fontId="3" fillId="0" borderId="52" xfId="41" applyNumberFormat="1" applyFont="1" applyBorder="1" applyAlignment="1">
      <alignment horizontal="center" vertical="center"/>
    </xf>
    <xf numFmtId="0" fontId="3" fillId="0" borderId="42" xfId="64" applyFont="1" applyBorder="1" applyAlignment="1">
      <alignment wrapText="1"/>
      <protection/>
    </xf>
    <xf numFmtId="166" fontId="3" fillId="0" borderId="38" xfId="45" applyNumberFormat="1" applyFont="1" applyBorder="1" applyAlignment="1">
      <alignment/>
    </xf>
    <xf numFmtId="0" fontId="3" fillId="0" borderId="38" xfId="64" applyFont="1" applyBorder="1">
      <alignment/>
      <protection/>
    </xf>
    <xf numFmtId="166" fontId="3" fillId="0" borderId="78" xfId="45" applyNumberFormat="1" applyFont="1" applyBorder="1" applyAlignment="1">
      <alignment/>
    </xf>
    <xf numFmtId="0" fontId="2" fillId="0" borderId="13" xfId="64" applyFont="1" applyBorder="1" applyAlignment="1">
      <alignment wrapText="1"/>
      <protection/>
    </xf>
    <xf numFmtId="0" fontId="2" fillId="0" borderId="11" xfId="64" applyFont="1" applyBorder="1" applyAlignment="1">
      <alignment wrapText="1"/>
      <protection/>
    </xf>
    <xf numFmtId="0" fontId="2" fillId="0" borderId="13" xfId="64" applyFont="1" applyBorder="1" applyAlignment="1">
      <alignment horizontal="left" wrapText="1"/>
      <protection/>
    </xf>
    <xf numFmtId="166" fontId="3" fillId="0" borderId="39" xfId="45" applyNumberFormat="1" applyFont="1" applyBorder="1" applyAlignment="1">
      <alignment/>
    </xf>
    <xf numFmtId="0" fontId="3" fillId="0" borderId="11" xfId="64" applyFont="1" applyBorder="1">
      <alignment/>
      <protection/>
    </xf>
    <xf numFmtId="0" fontId="3" fillId="0" borderId="13" xfId="64" applyFont="1" applyBorder="1" applyAlignment="1">
      <alignment wrapText="1"/>
      <protection/>
    </xf>
    <xf numFmtId="0" fontId="2" fillId="0" borderId="11" xfId="64" applyFont="1" applyFill="1" applyBorder="1" applyAlignment="1">
      <alignment wrapText="1"/>
      <protection/>
    </xf>
    <xf numFmtId="0" fontId="3" fillId="0" borderId="45" xfId="64" applyFont="1" applyBorder="1">
      <alignment/>
      <protection/>
    </xf>
    <xf numFmtId="166" fontId="3" fillId="0" borderId="18" xfId="45" applyNumberFormat="1" applyFont="1" applyBorder="1" applyAlignment="1">
      <alignment/>
    </xf>
    <xf numFmtId="0" fontId="3" fillId="0" borderId="18" xfId="64" applyFont="1" applyBorder="1">
      <alignment/>
      <protection/>
    </xf>
    <xf numFmtId="166" fontId="3" fillId="0" borderId="21" xfId="45" applyNumberFormat="1" applyFont="1" applyBorder="1" applyAlignment="1">
      <alignment/>
    </xf>
    <xf numFmtId="0" fontId="2" fillId="0" borderId="77" xfId="64" applyFont="1" applyFill="1" applyBorder="1" applyAlignment="1">
      <alignment wrapText="1"/>
      <protection/>
    </xf>
    <xf numFmtId="0" fontId="2" fillId="0" borderId="13" xfId="64" applyFont="1" applyFill="1" applyBorder="1" applyAlignment="1">
      <alignment wrapText="1"/>
      <protection/>
    </xf>
    <xf numFmtId="166" fontId="2" fillId="0" borderId="62" xfId="45" applyNumberFormat="1" applyFont="1" applyBorder="1" applyAlignment="1">
      <alignment/>
    </xf>
    <xf numFmtId="0" fontId="3" fillId="0" borderId="11" xfId="64" applyFont="1" applyBorder="1" applyAlignment="1">
      <alignment wrapText="1"/>
      <protection/>
    </xf>
    <xf numFmtId="166" fontId="3" fillId="0" borderId="62" xfId="45" applyNumberFormat="1" applyFont="1" applyBorder="1" applyAlignment="1">
      <alignment/>
    </xf>
    <xf numFmtId="0" fontId="2" fillId="0" borderId="13" xfId="64" applyFont="1" applyBorder="1" applyAlignment="1">
      <alignment horizontal="left"/>
      <protection/>
    </xf>
    <xf numFmtId="0" fontId="2" fillId="0" borderId="13" xfId="64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6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41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10" fillId="0" borderId="76" xfId="0" applyFont="1" applyBorder="1" applyAlignment="1">
      <alignment vertical="center" wrapText="1"/>
    </xf>
    <xf numFmtId="0" fontId="3" fillId="0" borderId="48" xfId="0" applyFont="1" applyBorder="1" applyAlignment="1">
      <alignment wrapText="1"/>
    </xf>
    <xf numFmtId="0" fontId="3" fillId="0" borderId="91" xfId="0" applyFont="1" applyBorder="1" applyAlignment="1">
      <alignment wrapText="1"/>
    </xf>
    <xf numFmtId="0" fontId="14" fillId="0" borderId="77" xfId="0" applyFont="1" applyBorder="1" applyAlignment="1">
      <alignment horizontal="left" vertical="center" wrapText="1" indent="1"/>
    </xf>
    <xf numFmtId="0" fontId="14" fillId="0" borderId="42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10" fillId="0" borderId="45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0" fontId="2" fillId="0" borderId="18" xfId="41" applyNumberFormat="1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10" fillId="0" borderId="7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76" xfId="0" applyFont="1" applyBorder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65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165" fontId="3" fillId="0" borderId="47" xfId="41" applyNumberFormat="1" applyFont="1" applyFill="1" applyBorder="1" applyAlignment="1">
      <alignment horizontal="left" vertical="center" wrapText="1"/>
    </xf>
    <xf numFmtId="165" fontId="3" fillId="0" borderId="83" xfId="41" applyNumberFormat="1" applyFont="1" applyFill="1" applyBorder="1" applyAlignment="1">
      <alignment horizontal="left" vertical="center" wrapText="1"/>
    </xf>
    <xf numFmtId="10" fontId="2" fillId="0" borderId="11" xfId="76" applyNumberFormat="1" applyFont="1" applyFill="1" applyBorder="1" applyAlignment="1">
      <alignment horizontal="left" wrapText="1" indent="1"/>
    </xf>
    <xf numFmtId="165" fontId="2" fillId="0" borderId="12" xfId="41" applyNumberFormat="1" applyFont="1" applyFill="1" applyBorder="1" applyAlignment="1">
      <alignment horizontal="left" wrapText="1" indent="1"/>
    </xf>
    <xf numFmtId="0" fontId="11" fillId="0" borderId="76" xfId="0" applyFont="1" applyBorder="1" applyAlignment="1">
      <alignment/>
    </xf>
    <xf numFmtId="165" fontId="2" fillId="0" borderId="63" xfId="41" applyNumberFormat="1" applyFont="1" applyFill="1" applyBorder="1" applyAlignment="1">
      <alignment horizontal="left" wrapText="1" indent="1"/>
    </xf>
    <xf numFmtId="165" fontId="3" fillId="0" borderId="11" xfId="41" applyNumberFormat="1" applyFont="1" applyFill="1" applyBorder="1" applyAlignment="1">
      <alignment horizontal="left" vertical="center" wrapText="1"/>
    </xf>
    <xf numFmtId="165" fontId="3" fillId="0" borderId="39" xfId="41" applyNumberFormat="1" applyFont="1" applyFill="1" applyBorder="1" applyAlignment="1">
      <alignment horizontal="left" vertical="center" wrapText="1"/>
    </xf>
    <xf numFmtId="0" fontId="8" fillId="0" borderId="7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/>
    </xf>
    <xf numFmtId="0" fontId="3" fillId="0" borderId="49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10" fontId="2" fillId="0" borderId="21" xfId="76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0" fontId="2" fillId="0" borderId="47" xfId="76" applyNumberFormat="1" applyFont="1" applyFill="1" applyBorder="1" applyAlignment="1">
      <alignment/>
    </xf>
    <xf numFmtId="9" fontId="2" fillId="0" borderId="10" xfId="76" applyFont="1" applyFill="1" applyBorder="1" applyAlignment="1">
      <alignment vertical="center" wrapText="1"/>
    </xf>
    <xf numFmtId="172" fontId="2" fillId="0" borderId="10" xfId="76" applyNumberFormat="1" applyFont="1" applyFill="1" applyBorder="1" applyAlignment="1">
      <alignment vertical="center" wrapText="1"/>
    </xf>
    <xf numFmtId="10" fontId="2" fillId="0" borderId="10" xfId="76" applyNumberFormat="1" applyFont="1" applyFill="1" applyBorder="1" applyAlignment="1">
      <alignment vertical="center" wrapText="1"/>
    </xf>
    <xf numFmtId="176" fontId="2" fillId="0" borderId="10" xfId="76" applyNumberFormat="1" applyFont="1" applyFill="1" applyBorder="1" applyAlignment="1">
      <alignment vertical="center" wrapText="1"/>
    </xf>
    <xf numFmtId="9" fontId="2" fillId="0" borderId="10" xfId="76" applyNumberFormat="1" applyFont="1" applyFill="1" applyBorder="1" applyAlignment="1">
      <alignment vertical="center" wrapText="1"/>
    </xf>
    <xf numFmtId="9" fontId="3" fillId="0" borderId="39" xfId="76" applyFont="1" applyFill="1" applyBorder="1" applyAlignment="1">
      <alignment vertical="center" wrapText="1"/>
    </xf>
    <xf numFmtId="9" fontId="3" fillId="0" borderId="47" xfId="76" applyFont="1" applyFill="1" applyBorder="1" applyAlignment="1">
      <alignment vertical="center" wrapText="1"/>
    </xf>
    <xf numFmtId="172" fontId="3" fillId="0" borderId="47" xfId="76" applyNumberFormat="1" applyFont="1" applyFill="1" applyBorder="1" applyAlignment="1">
      <alignment vertical="center" wrapText="1"/>
    </xf>
    <xf numFmtId="10" fontId="3" fillId="0" borderId="47" xfId="76" applyNumberFormat="1" applyFont="1" applyFill="1" applyBorder="1" applyAlignment="1">
      <alignment vertical="center" wrapText="1"/>
    </xf>
    <xf numFmtId="172" fontId="2" fillId="0" borderId="0" xfId="76" applyNumberFormat="1" applyFont="1" applyFill="1" applyBorder="1" applyAlignment="1">
      <alignment vertical="center" wrapText="1"/>
    </xf>
    <xf numFmtId="10" fontId="3" fillId="0" borderId="39" xfId="76" applyNumberFormat="1" applyFont="1" applyFill="1" applyBorder="1" applyAlignment="1">
      <alignment vertical="center" wrapText="1"/>
    </xf>
    <xf numFmtId="9" fontId="2" fillId="0" borderId="16" xfId="76" applyFont="1" applyFill="1" applyBorder="1" applyAlignment="1">
      <alignment vertical="center" wrapText="1"/>
    </xf>
    <xf numFmtId="9" fontId="3" fillId="0" borderId="47" xfId="76" applyNumberFormat="1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10" fontId="3" fillId="0" borderId="92" xfId="76" applyNumberFormat="1" applyFont="1" applyFill="1" applyBorder="1" applyAlignment="1">
      <alignment vertical="center" wrapText="1"/>
    </xf>
    <xf numFmtId="172" fontId="2" fillId="0" borderId="18" xfId="76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0" fontId="2" fillId="0" borderId="18" xfId="76" applyNumberFormat="1" applyFont="1" applyFill="1" applyBorder="1" applyAlignment="1">
      <alignment vertical="center" wrapText="1"/>
    </xf>
    <xf numFmtId="10" fontId="3" fillId="0" borderId="21" xfId="76" applyNumberFormat="1" applyFont="1" applyFill="1" applyBorder="1" applyAlignment="1">
      <alignment vertical="center" wrapText="1"/>
    </xf>
    <xf numFmtId="9" fontId="2" fillId="0" borderId="47" xfId="76" applyFont="1" applyFill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10" fontId="3" fillId="0" borderId="18" xfId="76" applyNumberFormat="1" applyFont="1" applyBorder="1" applyAlignment="1">
      <alignment wrapText="1"/>
    </xf>
    <xf numFmtId="9" fontId="3" fillId="0" borderId="18" xfId="76" applyNumberFormat="1" applyFont="1" applyBorder="1" applyAlignment="1">
      <alignment wrapText="1"/>
    </xf>
    <xf numFmtId="172" fontId="3" fillId="0" borderId="18" xfId="76" applyNumberFormat="1" applyFont="1" applyBorder="1" applyAlignment="1">
      <alignment wrapText="1"/>
    </xf>
    <xf numFmtId="10" fontId="3" fillId="0" borderId="21" xfId="76" applyNumberFormat="1" applyFont="1" applyBorder="1" applyAlignment="1">
      <alignment wrapText="1"/>
    </xf>
    <xf numFmtId="0" fontId="2" fillId="25" borderId="10" xfId="0" applyFont="1" applyFill="1" applyBorder="1" applyAlignment="1">
      <alignment vertical="center" wrapText="1"/>
    </xf>
    <xf numFmtId="0" fontId="3" fillId="0" borderId="45" xfId="0" applyFont="1" applyBorder="1" applyAlignment="1">
      <alignment horizontal="left"/>
    </xf>
    <xf numFmtId="10" fontId="3" fillId="0" borderId="18" xfId="76" applyNumberFormat="1" applyFont="1" applyBorder="1" applyAlignment="1">
      <alignment/>
    </xf>
    <xf numFmtId="9" fontId="3" fillId="0" borderId="18" xfId="76" applyNumberFormat="1" applyFont="1" applyBorder="1" applyAlignment="1">
      <alignment/>
    </xf>
    <xf numFmtId="10" fontId="3" fillId="0" borderId="21" xfId="76" applyNumberFormat="1" applyFont="1" applyBorder="1" applyAlignment="1">
      <alignment/>
    </xf>
    <xf numFmtId="172" fontId="3" fillId="0" borderId="18" xfId="76" applyNumberFormat="1" applyFont="1" applyBorder="1" applyAlignment="1">
      <alignment/>
    </xf>
    <xf numFmtId="172" fontId="2" fillId="0" borderId="11" xfId="76" applyNumberFormat="1" applyFont="1" applyFill="1" applyBorder="1" applyAlignment="1">
      <alignment/>
    </xf>
    <xf numFmtId="172" fontId="2" fillId="0" borderId="39" xfId="76" applyNumberFormat="1" applyFont="1" applyFill="1" applyBorder="1" applyAlignment="1">
      <alignment/>
    </xf>
    <xf numFmtId="9" fontId="2" fillId="0" borderId="11" xfId="76" applyNumberFormat="1" applyFont="1" applyFill="1" applyBorder="1" applyAlignment="1">
      <alignment/>
    </xf>
    <xf numFmtId="9" fontId="2" fillId="0" borderId="11" xfId="76" applyFont="1" applyFill="1" applyBorder="1" applyAlignment="1">
      <alignment/>
    </xf>
    <xf numFmtId="9" fontId="2" fillId="0" borderId="10" xfId="76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" fontId="2" fillId="0" borderId="64" xfId="41" applyNumberFormat="1" applyFont="1" applyFill="1" applyBorder="1" applyAlignment="1">
      <alignment/>
    </xf>
    <xf numFmtId="9" fontId="2" fillId="0" borderId="39" xfId="76" applyFont="1" applyFill="1" applyBorder="1" applyAlignment="1">
      <alignment/>
    </xf>
    <xf numFmtId="9" fontId="2" fillId="0" borderId="18" xfId="76" applyFont="1" applyFill="1" applyBorder="1" applyAlignment="1">
      <alignment/>
    </xf>
    <xf numFmtId="171" fontId="2" fillId="0" borderId="18" xfId="76" applyNumberFormat="1" applyFont="1" applyFill="1" applyBorder="1" applyAlignment="1">
      <alignment/>
    </xf>
    <xf numFmtId="10" fontId="2" fillId="0" borderId="23" xfId="76" applyNumberFormat="1" applyFont="1" applyFill="1" applyBorder="1" applyAlignment="1">
      <alignment/>
    </xf>
    <xf numFmtId="10" fontId="2" fillId="0" borderId="92" xfId="76" applyNumberFormat="1" applyFont="1" applyFill="1" applyBorder="1" applyAlignment="1">
      <alignment/>
    </xf>
    <xf numFmtId="10" fontId="2" fillId="0" borderId="80" xfId="76" applyNumberFormat="1" applyFont="1" applyFill="1" applyBorder="1" applyAlignment="1">
      <alignment/>
    </xf>
    <xf numFmtId="10" fontId="2" fillId="0" borderId="39" xfId="76" applyNumberFormat="1" applyFont="1" applyFill="1" applyBorder="1" applyAlignment="1">
      <alignment horizontal="left" wrapText="1" indent="1"/>
    </xf>
    <xf numFmtId="0" fontId="5" fillId="0" borderId="9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 indent="2"/>
    </xf>
    <xf numFmtId="0" fontId="4" fillId="0" borderId="94" xfId="0" applyFont="1" applyBorder="1" applyAlignment="1">
      <alignment horizontal="left" wrapText="1" indent="1"/>
    </xf>
    <xf numFmtId="0" fontId="4" fillId="0" borderId="95" xfId="0" applyFont="1" applyBorder="1" applyAlignment="1">
      <alignment/>
    </xf>
    <xf numFmtId="0" fontId="4" fillId="0" borderId="36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0" fontId="5" fillId="0" borderId="36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 indent="1"/>
    </xf>
    <xf numFmtId="165" fontId="2" fillId="0" borderId="51" xfId="41" applyNumberFormat="1" applyFont="1" applyFill="1" applyBorder="1" applyAlignment="1" applyProtection="1">
      <alignment/>
      <protection/>
    </xf>
    <xf numFmtId="165" fontId="2" fillId="0" borderId="58" xfId="41" applyNumberFormat="1" applyFont="1" applyFill="1" applyBorder="1" applyAlignment="1" applyProtection="1">
      <alignment/>
      <protection/>
    </xf>
    <xf numFmtId="166" fontId="5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 wrapText="1" shrinkToFit="1"/>
    </xf>
    <xf numFmtId="166" fontId="2" fillId="0" borderId="62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 horizontal="right"/>
    </xf>
    <xf numFmtId="166" fontId="2" fillId="0" borderId="63" xfId="41" applyNumberFormat="1" applyFont="1" applyFill="1" applyBorder="1" applyAlignment="1">
      <alignment horizontal="right"/>
    </xf>
    <xf numFmtId="166" fontId="3" fillId="0" borderId="62" xfId="41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wrapText="1"/>
    </xf>
    <xf numFmtId="1" fontId="15" fillId="0" borderId="21" xfId="41" applyNumberFormat="1" applyFont="1" applyFill="1" applyBorder="1" applyAlignment="1">
      <alignment horizontal="center"/>
    </xf>
    <xf numFmtId="1" fontId="2" fillId="0" borderId="38" xfId="41" applyNumberFormat="1" applyFont="1" applyFill="1" applyBorder="1" applyAlignment="1">
      <alignment/>
    </xf>
    <xf numFmtId="1" fontId="2" fillId="0" borderId="78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/>
    </xf>
    <xf numFmtId="1" fontId="2" fillId="0" borderId="39" xfId="41" applyNumberFormat="1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1" fontId="2" fillId="0" borderId="12" xfId="41" applyNumberFormat="1" applyFont="1" applyFill="1" applyBorder="1" applyAlignment="1">
      <alignment/>
    </xf>
    <xf numFmtId="166" fontId="2" fillId="0" borderId="58" xfId="41" applyNumberFormat="1" applyFont="1" applyFill="1" applyBorder="1" applyAlignment="1">
      <alignment/>
    </xf>
    <xf numFmtId="166" fontId="2" fillId="0" borderId="39" xfId="41" applyNumberFormat="1" applyFont="1" applyFill="1" applyBorder="1" applyAlignment="1">
      <alignment/>
    </xf>
    <xf numFmtId="0" fontId="3" fillId="0" borderId="7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1" fontId="2" fillId="0" borderId="18" xfId="41" applyNumberFormat="1" applyFont="1" applyFill="1" applyBorder="1" applyAlignment="1">
      <alignment/>
    </xf>
    <xf numFmtId="0" fontId="2" fillId="0" borderId="96" xfId="0" applyFont="1" applyBorder="1" applyAlignment="1">
      <alignment/>
    </xf>
    <xf numFmtId="0" fontId="5" fillId="0" borderId="0" xfId="0" applyFont="1" applyFill="1" applyAlignment="1">
      <alignment wrapText="1" shrinkToFit="1"/>
    </xf>
    <xf numFmtId="1" fontId="2" fillId="0" borderId="15" xfId="41" applyNumberFormat="1" applyFont="1" applyFill="1" applyBorder="1" applyAlignment="1">
      <alignment/>
    </xf>
    <xf numFmtId="0" fontId="3" fillId="0" borderId="13" xfId="0" applyFont="1" applyBorder="1" applyAlignment="1">
      <alignment horizontal="left" indent="1"/>
    </xf>
    <xf numFmtId="1" fontId="2" fillId="0" borderId="10" xfId="41" applyNumberFormat="1" applyFont="1" applyFill="1" applyBorder="1" applyAlignment="1">
      <alignment/>
    </xf>
    <xf numFmtId="1" fontId="2" fillId="0" borderId="91" xfId="41" applyNumberFormat="1" applyFont="1" applyFill="1" applyBorder="1" applyAlignment="1">
      <alignment/>
    </xf>
    <xf numFmtId="0" fontId="3" fillId="0" borderId="7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 indent="1"/>
    </xf>
    <xf numFmtId="1" fontId="3" fillId="0" borderId="11" xfId="0" applyNumberFormat="1" applyFont="1" applyBorder="1" applyAlignment="1">
      <alignment/>
    </xf>
    <xf numFmtId="0" fontId="32" fillId="0" borderId="46" xfId="66" applyFont="1" applyFill="1" applyBorder="1" applyAlignment="1" applyProtection="1">
      <alignment horizontal="center" vertical="center" textRotation="90"/>
      <protection/>
    </xf>
    <xf numFmtId="0" fontId="23" fillId="0" borderId="0" xfId="65">
      <alignment/>
      <protection/>
    </xf>
    <xf numFmtId="0" fontId="30" fillId="0" borderId="0" xfId="67" applyFill="1">
      <alignment/>
      <protection/>
    </xf>
    <xf numFmtId="0" fontId="28" fillId="0" borderId="0" xfId="67" applyFont="1" applyFill="1">
      <alignment/>
      <protection/>
    </xf>
    <xf numFmtId="0" fontId="30" fillId="0" borderId="0" xfId="67" applyFont="1" applyFill="1">
      <alignment/>
      <protection/>
    </xf>
    <xf numFmtId="3" fontId="30" fillId="0" borderId="0" xfId="67" applyNumberFormat="1" applyFont="1" applyFill="1" applyAlignment="1">
      <alignment horizontal="center"/>
      <protection/>
    </xf>
    <xf numFmtId="0" fontId="23" fillId="0" borderId="0" xfId="66" applyFill="1" applyAlignment="1" applyProtection="1">
      <alignment vertical="center" wrapText="1"/>
      <protection/>
    </xf>
    <xf numFmtId="0" fontId="23" fillId="0" borderId="0" xfId="66" applyFill="1" applyAlignment="1" applyProtection="1">
      <alignment horizontal="center" vertical="center"/>
      <protection/>
    </xf>
    <xf numFmtId="49" fontId="23" fillId="0" borderId="0" xfId="66" applyNumberFormat="1" applyFont="1" applyFill="1" applyAlignment="1" applyProtection="1">
      <alignment horizontal="center" vertical="center"/>
      <protection/>
    </xf>
    <xf numFmtId="0" fontId="30" fillId="0" borderId="0" xfId="67" applyFont="1" applyFill="1" applyAlignment="1">
      <alignment/>
      <protection/>
    </xf>
    <xf numFmtId="0" fontId="26" fillId="0" borderId="0" xfId="66" applyFont="1" applyFill="1" applyAlignment="1" applyProtection="1">
      <alignment horizontal="center" vertical="center"/>
      <protection/>
    </xf>
    <xf numFmtId="0" fontId="27" fillId="0" borderId="89" xfId="67" applyFont="1" applyFill="1" applyBorder="1" applyAlignment="1">
      <alignment horizontal="center" vertical="center"/>
      <protection/>
    </xf>
    <xf numFmtId="0" fontId="27" fillId="0" borderId="40" xfId="67" applyFont="1" applyFill="1" applyBorder="1" applyAlignment="1">
      <alignment horizontal="center" vertical="center" wrapText="1"/>
      <protection/>
    </xf>
    <xf numFmtId="0" fontId="27" fillId="0" borderId="52" xfId="67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right" indent="1"/>
      <protection/>
    </xf>
    <xf numFmtId="0" fontId="28" fillId="0" borderId="11" xfId="67" applyFont="1" applyFill="1" applyBorder="1" applyAlignment="1">
      <alignment horizontal="right" indent="1"/>
      <protection/>
    </xf>
    <xf numFmtId="0" fontId="28" fillId="0" borderId="13" xfId="67" applyFont="1" applyFill="1" applyBorder="1" applyProtection="1">
      <alignment/>
      <protection locked="0"/>
    </xf>
    <xf numFmtId="0" fontId="28" fillId="0" borderId="76" xfId="67" applyFont="1" applyFill="1" applyBorder="1" applyProtection="1">
      <alignment/>
      <protection locked="0"/>
    </xf>
    <xf numFmtId="0" fontId="28" fillId="0" borderId="12" xfId="67" applyFont="1" applyFill="1" applyBorder="1" applyAlignment="1">
      <alignment horizontal="right" indent="1"/>
      <protection/>
    </xf>
    <xf numFmtId="0" fontId="33" fillId="0" borderId="0" xfId="67" applyFont="1" applyFill="1">
      <alignment/>
      <protection/>
    </xf>
    <xf numFmtId="0" fontId="28" fillId="0" borderId="0" xfId="67" applyFont="1" applyFill="1" applyProtection="1">
      <alignment/>
      <protection/>
    </xf>
    <xf numFmtId="3" fontId="30" fillId="0" borderId="0" xfId="67" applyNumberFormat="1" applyFont="1" applyFill="1" applyProtection="1">
      <alignment/>
      <protection/>
    </xf>
    <xf numFmtId="0" fontId="30" fillId="0" borderId="0" xfId="67" applyFont="1" applyFill="1" applyProtection="1">
      <alignment/>
      <protection/>
    </xf>
    <xf numFmtId="0" fontId="23" fillId="0" borderId="0" xfId="66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30" fillId="0" borderId="0" xfId="67" applyFont="1" applyFill="1" applyAlignment="1" applyProtection="1">
      <alignment/>
      <protection/>
    </xf>
    <xf numFmtId="0" fontId="27" fillId="0" borderId="71" xfId="67" applyFont="1" applyFill="1" applyBorder="1" applyAlignment="1">
      <alignment horizontal="center" vertical="center"/>
      <protection/>
    </xf>
    <xf numFmtId="0" fontId="27" fillId="0" borderId="46" xfId="67" applyFont="1" applyFill="1" applyBorder="1" applyAlignment="1">
      <alignment horizontal="center" vertical="center" wrapText="1"/>
      <protection/>
    </xf>
    <xf numFmtId="0" fontId="27" fillId="0" borderId="65" xfId="67" applyFont="1" applyFill="1" applyBorder="1" applyAlignment="1">
      <alignment horizontal="center" vertical="center" wrapText="1"/>
      <protection/>
    </xf>
    <xf numFmtId="0" fontId="28" fillId="0" borderId="14" xfId="67" applyFont="1" applyFill="1" applyBorder="1" applyProtection="1">
      <alignment/>
      <protection locked="0"/>
    </xf>
    <xf numFmtId="0" fontId="29" fillId="0" borderId="89" xfId="67" applyFont="1" applyFill="1" applyBorder="1" applyProtection="1">
      <alignment/>
      <protection locked="0"/>
    </xf>
    <xf numFmtId="0" fontId="28" fillId="0" borderId="40" xfId="67" applyFont="1" applyFill="1" applyBorder="1" applyAlignment="1">
      <alignment horizontal="right" indent="1"/>
      <protection/>
    </xf>
    <xf numFmtId="0" fontId="34" fillId="0" borderId="0" xfId="67" applyFont="1" applyFill="1">
      <alignment/>
      <protection/>
    </xf>
    <xf numFmtId="1" fontId="3" fillId="0" borderId="49" xfId="0" applyNumberFormat="1" applyFont="1" applyBorder="1" applyAlignment="1">
      <alignment/>
    </xf>
    <xf numFmtId="166" fontId="3" fillId="0" borderId="47" xfId="0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0" fontId="4" fillId="0" borderId="11" xfId="0" applyFont="1" applyBorder="1" applyAlignment="1">
      <alignment horizontal="left" indent="4"/>
    </xf>
    <xf numFmtId="0" fontId="5" fillId="0" borderId="23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2" fillId="25" borderId="12" xfId="64" applyFont="1" applyFill="1" applyBorder="1" applyAlignment="1">
      <alignment horizontal="left" vertical="center" wrapText="1"/>
      <protection/>
    </xf>
    <xf numFmtId="0" fontId="2" fillId="0" borderId="11" xfId="64" applyFont="1" applyBorder="1" applyAlignment="1">
      <alignment horizontal="left" vertical="center" wrapText="1"/>
      <protection/>
    </xf>
    <xf numFmtId="166" fontId="2" fillId="0" borderId="11" xfId="45" applyNumberFormat="1" applyFont="1" applyBorder="1" applyAlignment="1">
      <alignment horizontal="center" vertical="center"/>
    </xf>
    <xf numFmtId="166" fontId="2" fillId="0" borderId="12" xfId="45" applyNumberFormat="1" applyFont="1" applyBorder="1" applyAlignment="1">
      <alignment horizontal="center" vertical="center"/>
    </xf>
    <xf numFmtId="166" fontId="2" fillId="25" borderId="11" xfId="45" applyNumberFormat="1" applyFont="1" applyFill="1" applyBorder="1" applyAlignment="1">
      <alignment horizontal="center" vertical="center"/>
    </xf>
    <xf numFmtId="166" fontId="2" fillId="0" borderId="11" xfId="45" applyNumberFormat="1" applyFont="1" applyBorder="1" applyAlignment="1">
      <alignment horizontal="center" vertical="center"/>
    </xf>
    <xf numFmtId="166" fontId="2" fillId="0" borderId="10" xfId="45" applyNumberFormat="1" applyFont="1" applyFill="1" applyBorder="1" applyAlignment="1">
      <alignment horizontal="center" vertical="center"/>
    </xf>
    <xf numFmtId="166" fontId="2" fillId="0" borderId="39" xfId="45" applyNumberFormat="1" applyFont="1" applyBorder="1" applyAlignment="1">
      <alignment horizontal="center" vertical="center"/>
    </xf>
    <xf numFmtId="0" fontId="2" fillId="0" borderId="0" xfId="66" applyFont="1" applyFill="1" applyAlignment="1" applyProtection="1">
      <alignment vertical="center" wrapText="1"/>
      <protection/>
    </xf>
    <xf numFmtId="0" fontId="11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49" fontId="14" fillId="0" borderId="45" xfId="66" applyNumberFormat="1" applyFont="1" applyFill="1" applyBorder="1" applyAlignment="1" applyProtection="1">
      <alignment horizontal="center" vertical="center" wrapText="1"/>
      <protection/>
    </xf>
    <xf numFmtId="49" fontId="14" fillId="0" borderId="18" xfId="66" applyNumberFormat="1" applyFont="1" applyFill="1" applyBorder="1" applyAlignment="1" applyProtection="1">
      <alignment horizontal="center" vertical="center"/>
      <protection/>
    </xf>
    <xf numFmtId="49" fontId="14" fillId="0" borderId="21" xfId="66" applyNumberFormat="1" applyFont="1" applyFill="1" applyBorder="1" applyAlignment="1" applyProtection="1">
      <alignment horizontal="center" vertical="center"/>
      <protection/>
    </xf>
    <xf numFmtId="0" fontId="14" fillId="0" borderId="13" xfId="67" applyFont="1" applyFill="1" applyBorder="1" applyAlignment="1" applyProtection="1">
      <alignment vertical="center" wrapText="1"/>
      <protection/>
    </xf>
    <xf numFmtId="174" fontId="10" fillId="0" borderId="10" xfId="66" applyNumberFormat="1" applyFont="1" applyFill="1" applyBorder="1" applyAlignment="1" applyProtection="1">
      <alignment horizontal="center" vertical="center"/>
      <protection/>
    </xf>
    <xf numFmtId="175" fontId="10" fillId="0" borderId="47" xfId="66" applyNumberFormat="1" applyFont="1" applyFill="1" applyBorder="1" applyAlignment="1" applyProtection="1">
      <alignment vertical="center"/>
      <protection locked="0"/>
    </xf>
    <xf numFmtId="174" fontId="10" fillId="0" borderId="11" xfId="66" applyNumberFormat="1" applyFont="1" applyFill="1" applyBorder="1" applyAlignment="1" applyProtection="1">
      <alignment horizontal="center" vertical="center"/>
      <protection/>
    </xf>
    <xf numFmtId="175" fontId="10" fillId="0" borderId="39" xfId="66" applyNumberFormat="1" applyFont="1" applyFill="1" applyBorder="1" applyAlignment="1" applyProtection="1">
      <alignment vertical="center"/>
      <protection locked="0"/>
    </xf>
    <xf numFmtId="175" fontId="14" fillId="0" borderId="39" xfId="66" applyNumberFormat="1" applyFont="1" applyFill="1" applyBorder="1" applyAlignment="1" applyProtection="1">
      <alignment vertical="center"/>
      <protection/>
    </xf>
    <xf numFmtId="175" fontId="14" fillId="0" borderId="39" xfId="66" applyNumberFormat="1" applyFont="1" applyFill="1" applyBorder="1" applyAlignment="1" applyProtection="1">
      <alignment vertical="center"/>
      <protection locked="0"/>
    </xf>
    <xf numFmtId="0" fontId="14" fillId="0" borderId="45" xfId="66" applyFont="1" applyFill="1" applyBorder="1" applyAlignment="1" applyProtection="1">
      <alignment horizontal="left" vertical="center" wrapText="1"/>
      <protection/>
    </xf>
    <xf numFmtId="174" fontId="10" fillId="0" borderId="18" xfId="66" applyNumberFormat="1" applyFont="1" applyFill="1" applyBorder="1" applyAlignment="1" applyProtection="1">
      <alignment horizontal="center" vertical="center"/>
      <protection/>
    </xf>
    <xf numFmtId="175" fontId="14" fillId="0" borderId="21" xfId="66" applyNumberFormat="1" applyFont="1" applyFill="1" applyBorder="1" applyAlignment="1" applyProtection="1">
      <alignment vertical="center"/>
      <protection/>
    </xf>
    <xf numFmtId="0" fontId="10" fillId="0" borderId="0" xfId="67" applyFont="1" applyFill="1" applyProtection="1">
      <alignment/>
      <protection/>
    </xf>
    <xf numFmtId="0" fontId="37" fillId="0" borderId="0" xfId="67" applyFont="1" applyFill="1" applyProtection="1">
      <alignment/>
      <protection/>
    </xf>
    <xf numFmtId="3" fontId="37" fillId="0" borderId="0" xfId="67" applyNumberFormat="1" applyFont="1" applyFill="1" applyProtection="1">
      <alignment/>
      <protection/>
    </xf>
    <xf numFmtId="0" fontId="2" fillId="0" borderId="0" xfId="65" applyFont="1">
      <alignment/>
      <protection/>
    </xf>
    <xf numFmtId="0" fontId="38" fillId="0" borderId="45" xfId="67" applyFont="1" applyFill="1" applyBorder="1" applyAlignment="1" applyProtection="1">
      <alignment horizontal="center" vertical="center" wrapText="1"/>
      <protection/>
    </xf>
    <xf numFmtId="0" fontId="38" fillId="0" borderId="18" xfId="67" applyFont="1" applyFill="1" applyBorder="1" applyAlignment="1" applyProtection="1">
      <alignment horizontal="center" vertical="center" wrapText="1"/>
      <protection/>
    </xf>
    <xf numFmtId="0" fontId="38" fillId="0" borderId="21" xfId="67" applyFont="1" applyFill="1" applyBorder="1" applyAlignment="1" applyProtection="1">
      <alignment horizontal="center" vertical="center" wrapText="1"/>
      <protection/>
    </xf>
    <xf numFmtId="0" fontId="14" fillId="0" borderId="42" xfId="67" applyFont="1" applyFill="1" applyBorder="1" applyAlignment="1" applyProtection="1">
      <alignment vertical="center" wrapText="1"/>
      <protection/>
    </xf>
    <xf numFmtId="174" fontId="10" fillId="0" borderId="38" xfId="66" applyNumberFormat="1" applyFont="1" applyFill="1" applyBorder="1" applyAlignment="1" applyProtection="1">
      <alignment horizontal="center" vertical="center"/>
      <protection/>
    </xf>
    <xf numFmtId="0" fontId="39" fillId="0" borderId="13" xfId="67" applyFont="1" applyFill="1" applyBorder="1" applyAlignment="1" applyProtection="1">
      <alignment horizontal="left" vertical="center" wrapText="1" indent="1"/>
      <protection/>
    </xf>
    <xf numFmtId="0" fontId="14" fillId="0" borderId="45" xfId="67" applyFont="1" applyFill="1" applyBorder="1" applyAlignment="1" applyProtection="1">
      <alignment vertical="center" wrapText="1"/>
      <protection/>
    </xf>
    <xf numFmtId="0" fontId="4" fillId="0" borderId="13" xfId="64" applyFont="1" applyBorder="1" applyAlignment="1">
      <alignment wrapText="1"/>
      <protection/>
    </xf>
    <xf numFmtId="0" fontId="4" fillId="0" borderId="76" xfId="64" applyFont="1" applyBorder="1" applyAlignment="1">
      <alignment wrapText="1"/>
      <protection/>
    </xf>
    <xf numFmtId="166" fontId="4" fillId="25" borderId="11" xfId="45" applyNumberFormat="1" applyFont="1" applyFill="1" applyBorder="1" applyAlignment="1">
      <alignment/>
    </xf>
    <xf numFmtId="166" fontId="4" fillId="0" borderId="11" xfId="45" applyNumberFormat="1" applyFont="1" applyBorder="1" applyAlignment="1">
      <alignment/>
    </xf>
    <xf numFmtId="173" fontId="4" fillId="0" borderId="0" xfId="45" applyNumberFormat="1" applyFont="1" applyAlignment="1">
      <alignment/>
    </xf>
    <xf numFmtId="0" fontId="4" fillId="0" borderId="14" xfId="64" applyFont="1" applyBorder="1" applyAlignment="1">
      <alignment wrapText="1"/>
      <protection/>
    </xf>
    <xf numFmtId="14" fontId="5" fillId="0" borderId="18" xfId="64" applyNumberFormat="1" applyFont="1" applyBorder="1" applyAlignment="1">
      <alignment horizontal="center"/>
      <protection/>
    </xf>
    <xf numFmtId="0" fontId="5" fillId="0" borderId="0" xfId="64" applyFont="1" applyBorder="1" applyAlignment="1">
      <alignment vertical="center" wrapText="1"/>
      <protection/>
    </xf>
    <xf numFmtId="166" fontId="4" fillId="0" borderId="12" xfId="45" applyNumberFormat="1" applyFont="1" applyBorder="1" applyAlignment="1">
      <alignment/>
    </xf>
    <xf numFmtId="166" fontId="4" fillId="25" borderId="12" xfId="45" applyNumberFormat="1" applyFont="1" applyFill="1" applyBorder="1" applyAlignment="1">
      <alignment/>
    </xf>
    <xf numFmtId="0" fontId="5" fillId="0" borderId="89" xfId="64" applyFont="1" applyBorder="1" applyAlignment="1">
      <alignment horizontal="center"/>
      <protection/>
    </xf>
    <xf numFmtId="166" fontId="5" fillId="0" borderId="40" xfId="45" applyNumberFormat="1" applyFont="1" applyBorder="1" applyAlignment="1">
      <alignment/>
    </xf>
    <xf numFmtId="166" fontId="3" fillId="0" borderId="92" xfId="41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wrapText="1"/>
    </xf>
    <xf numFmtId="166" fontId="3" fillId="0" borderId="23" xfId="41" applyNumberFormat="1" applyFont="1" applyBorder="1" applyAlignment="1">
      <alignment wrapText="1"/>
    </xf>
    <xf numFmtId="0" fontId="5" fillId="0" borderId="37" xfId="0" applyFont="1" applyBorder="1" applyAlignment="1">
      <alignment horizontal="left" wrapText="1"/>
    </xf>
    <xf numFmtId="0" fontId="5" fillId="0" borderId="97" xfId="0" applyFont="1" applyBorder="1" applyAlignment="1">
      <alignment horizontal="left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165" fontId="5" fillId="2" borderId="50" xfId="41" applyNumberFormat="1" applyFont="1" applyFill="1" applyBorder="1" applyAlignment="1" applyProtection="1">
      <alignment/>
      <protection/>
    </xf>
    <xf numFmtId="165" fontId="5" fillId="2" borderId="53" xfId="41" applyNumberFormat="1" applyFont="1" applyFill="1" applyBorder="1" applyAlignment="1" applyProtection="1">
      <alignment/>
      <protection/>
    </xf>
    <xf numFmtId="165" fontId="3" fillId="2" borderId="50" xfId="41" applyNumberFormat="1" applyFont="1" applyFill="1" applyBorder="1" applyAlignment="1" applyProtection="1">
      <alignment/>
      <protection/>
    </xf>
    <xf numFmtId="165" fontId="4" fillId="2" borderId="50" xfId="41" applyNumberFormat="1" applyFont="1" applyFill="1" applyBorder="1" applyAlignment="1" applyProtection="1">
      <alignment vertical="center"/>
      <protection/>
    </xf>
    <xf numFmtId="165" fontId="4" fillId="2" borderId="53" xfId="41" applyNumberFormat="1" applyFont="1" applyFill="1" applyBorder="1" applyAlignment="1" applyProtection="1">
      <alignment vertical="center"/>
      <protection/>
    </xf>
    <xf numFmtId="165" fontId="4" fillId="2" borderId="50" xfId="41" applyNumberFormat="1" applyFont="1" applyFill="1" applyBorder="1" applyAlignment="1" applyProtection="1">
      <alignment/>
      <protection/>
    </xf>
    <xf numFmtId="165" fontId="4" fillId="2" borderId="53" xfId="41" applyNumberFormat="1" applyFont="1" applyFill="1" applyBorder="1" applyAlignment="1" applyProtection="1">
      <alignment/>
      <protection/>
    </xf>
    <xf numFmtId="165" fontId="5" fillId="0" borderId="50" xfId="41" applyNumberFormat="1" applyFont="1" applyFill="1" applyBorder="1" applyAlignment="1" applyProtection="1">
      <alignment/>
      <protection/>
    </xf>
    <xf numFmtId="165" fontId="5" fillId="0" borderId="50" xfId="41" applyNumberFormat="1" applyFont="1" applyFill="1" applyBorder="1" applyAlignment="1" applyProtection="1">
      <alignment vertical="center"/>
      <protection/>
    </xf>
    <xf numFmtId="165" fontId="4" fillId="0" borderId="50" xfId="41" applyNumberFormat="1" applyFont="1" applyFill="1" applyBorder="1" applyAlignment="1" applyProtection="1">
      <alignment horizontal="left"/>
      <protection/>
    </xf>
    <xf numFmtId="165" fontId="5" fillId="0" borderId="53" xfId="41" applyNumberFormat="1" applyFont="1" applyFill="1" applyBorder="1" applyAlignment="1" applyProtection="1">
      <alignment/>
      <protection/>
    </xf>
    <xf numFmtId="165" fontId="4" fillId="0" borderId="53" xfId="41" applyNumberFormat="1" applyFont="1" applyFill="1" applyBorder="1" applyAlignment="1" applyProtection="1">
      <alignment vertical="center"/>
      <protection/>
    </xf>
    <xf numFmtId="165" fontId="4" fillId="0" borderId="53" xfId="41" applyNumberFormat="1" applyFont="1" applyFill="1" applyBorder="1" applyAlignment="1" applyProtection="1">
      <alignment/>
      <protection/>
    </xf>
    <xf numFmtId="165" fontId="4" fillId="0" borderId="55" xfId="41" applyNumberFormat="1" applyFont="1" applyFill="1" applyBorder="1" applyAlignment="1" applyProtection="1">
      <alignment/>
      <protection/>
    </xf>
    <xf numFmtId="165" fontId="4" fillId="2" borderId="55" xfId="41" applyNumberFormat="1" applyFont="1" applyFill="1" applyBorder="1" applyAlignment="1" applyProtection="1">
      <alignment/>
      <protection/>
    </xf>
    <xf numFmtId="0" fontId="4" fillId="0" borderId="100" xfId="0" applyFont="1" applyBorder="1" applyAlignment="1">
      <alignment horizontal="left" wrapText="1" indent="1"/>
    </xf>
    <xf numFmtId="165" fontId="4" fillId="2" borderId="11" xfId="41" applyNumberFormat="1" applyFont="1" applyFill="1" applyBorder="1" applyAlignment="1" applyProtection="1">
      <alignment/>
      <protection/>
    </xf>
    <xf numFmtId="0" fontId="4" fillId="0" borderId="88" xfId="0" applyFont="1" applyBorder="1" applyAlignment="1">
      <alignment horizontal="left" wrapText="1" indent="1"/>
    </xf>
    <xf numFmtId="165" fontId="2" fillId="0" borderId="101" xfId="41" applyNumberFormat="1" applyFont="1" applyFill="1" applyBorder="1" applyAlignment="1" applyProtection="1">
      <alignment/>
      <protection/>
    </xf>
    <xf numFmtId="165" fontId="4" fillId="0" borderId="88" xfId="41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 horizontal="center" vertical="center"/>
    </xf>
    <xf numFmtId="165" fontId="4" fillId="0" borderId="102" xfId="41" applyNumberFormat="1" applyFont="1" applyFill="1" applyBorder="1" applyAlignment="1" applyProtection="1">
      <alignment/>
      <protection/>
    </xf>
    <xf numFmtId="165" fontId="4" fillId="2" borderId="88" xfId="41" applyNumberFormat="1" applyFont="1" applyFill="1" applyBorder="1" applyAlignment="1" applyProtection="1">
      <alignment/>
      <protection/>
    </xf>
    <xf numFmtId="0" fontId="4" fillId="0" borderId="103" xfId="0" applyFont="1" applyBorder="1" applyAlignment="1">
      <alignment horizontal="left" wrapText="1" indent="1"/>
    </xf>
    <xf numFmtId="165" fontId="4" fillId="0" borderId="54" xfId="41" applyNumberFormat="1" applyFont="1" applyFill="1" applyBorder="1" applyAlignment="1" applyProtection="1">
      <alignment/>
      <protection/>
    </xf>
    <xf numFmtId="165" fontId="4" fillId="2" borderId="54" xfId="41" applyNumberFormat="1" applyFont="1" applyFill="1" applyBorder="1" applyAlignment="1" applyProtection="1">
      <alignment/>
      <protection/>
    </xf>
    <xf numFmtId="0" fontId="4" fillId="0" borderId="68" xfId="0" applyFont="1" applyBorder="1" applyAlignment="1">
      <alignment horizontal="left" wrapText="1" indent="1"/>
    </xf>
    <xf numFmtId="165" fontId="4" fillId="0" borderId="69" xfId="41" applyNumberFormat="1" applyFont="1" applyFill="1" applyBorder="1" applyAlignment="1" applyProtection="1">
      <alignment/>
      <protection/>
    </xf>
    <xf numFmtId="165" fontId="4" fillId="2" borderId="69" xfId="41" applyNumberFormat="1" applyFont="1" applyFill="1" applyBorder="1" applyAlignment="1" applyProtection="1">
      <alignment/>
      <protection/>
    </xf>
    <xf numFmtId="165" fontId="5" fillId="2" borderId="11" xfId="41" applyNumberFormat="1" applyFont="1" applyFill="1" applyBorder="1" applyAlignment="1" applyProtection="1">
      <alignment/>
      <protection/>
    </xf>
    <xf numFmtId="0" fontId="5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left" wrapText="1" indent="1"/>
    </xf>
    <xf numFmtId="165" fontId="4" fillId="0" borderId="106" xfId="41" applyNumberFormat="1" applyFont="1" applyFill="1" applyBorder="1" applyAlignment="1" applyProtection="1">
      <alignment/>
      <protection/>
    </xf>
    <xf numFmtId="165" fontId="4" fillId="0" borderId="10" xfId="41" applyNumberFormat="1" applyFont="1" applyFill="1" applyBorder="1" applyAlignment="1" applyProtection="1">
      <alignment/>
      <protection/>
    </xf>
    <xf numFmtId="165" fontId="4" fillId="2" borderId="37" xfId="41" applyNumberFormat="1" applyFont="1" applyFill="1" applyBorder="1" applyAlignment="1" applyProtection="1">
      <alignment/>
      <protection/>
    </xf>
    <xf numFmtId="165" fontId="5" fillId="0" borderId="106" xfId="41" applyNumberFormat="1" applyFont="1" applyFill="1" applyBorder="1" applyAlignment="1" applyProtection="1">
      <alignment/>
      <protection/>
    </xf>
    <xf numFmtId="165" fontId="4" fillId="0" borderId="107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/>
      <protection/>
    </xf>
    <xf numFmtId="165" fontId="4" fillId="0" borderId="12" xfId="41" applyNumberFormat="1" applyFont="1" applyFill="1" applyBorder="1" applyAlignment="1" applyProtection="1">
      <alignment/>
      <protection/>
    </xf>
    <xf numFmtId="0" fontId="5" fillId="0" borderId="108" xfId="0" applyFont="1" applyBorder="1" applyAlignment="1">
      <alignment horizontal="center" vertical="center"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2" fillId="0" borderId="100" xfId="41" applyNumberFormat="1" applyFont="1" applyFill="1" applyBorder="1" applyAlignment="1" applyProtection="1">
      <alignment/>
      <protection/>
    </xf>
    <xf numFmtId="165" fontId="4" fillId="2" borderId="62" xfId="41" applyNumberFormat="1" applyFont="1" applyFill="1" applyBorder="1" applyAlignment="1" applyProtection="1">
      <alignment/>
      <protection/>
    </xf>
    <xf numFmtId="0" fontId="5" fillId="0" borderId="96" xfId="0" applyFont="1" applyBorder="1" applyAlignment="1">
      <alignment horizontal="center"/>
    </xf>
    <xf numFmtId="165" fontId="4" fillId="2" borderId="0" xfId="41" applyNumberFormat="1" applyFont="1" applyFill="1" applyBorder="1" applyAlignment="1" applyProtection="1">
      <alignment/>
      <protection/>
    </xf>
    <xf numFmtId="165" fontId="3" fillId="2" borderId="36" xfId="41" applyNumberFormat="1" applyFont="1" applyFill="1" applyBorder="1" applyAlignment="1" applyProtection="1">
      <alignment/>
      <protection/>
    </xf>
    <xf numFmtId="165" fontId="3" fillId="2" borderId="11" xfId="41" applyNumberFormat="1" applyFont="1" applyFill="1" applyBorder="1" applyAlignment="1" applyProtection="1">
      <alignment/>
      <protection/>
    </xf>
    <xf numFmtId="165" fontId="4" fillId="0" borderId="56" xfId="41" applyNumberFormat="1" applyFont="1" applyFill="1" applyBorder="1" applyAlignment="1" applyProtection="1">
      <alignment/>
      <protection/>
    </xf>
    <xf numFmtId="0" fontId="5" fillId="0" borderId="109" xfId="0" applyFont="1" applyBorder="1" applyAlignment="1">
      <alignment horizontal="center"/>
    </xf>
    <xf numFmtId="165" fontId="5" fillId="0" borderId="110" xfId="41" applyNumberFormat="1" applyFont="1" applyFill="1" applyBorder="1" applyAlignment="1" applyProtection="1">
      <alignment/>
      <protection/>
    </xf>
    <xf numFmtId="165" fontId="3" fillId="0" borderId="110" xfId="41" applyNumberFormat="1" applyFont="1" applyFill="1" applyBorder="1" applyAlignment="1" applyProtection="1">
      <alignment/>
      <protection/>
    </xf>
    <xf numFmtId="165" fontId="4" fillId="0" borderId="50" xfId="41" applyNumberFormat="1" applyFont="1" applyFill="1" applyBorder="1" applyAlignment="1" applyProtection="1">
      <alignment horizontal="left" indent="3"/>
      <protection/>
    </xf>
    <xf numFmtId="165" fontId="3" fillId="0" borderId="111" xfId="41" applyNumberFormat="1" applyFont="1" applyFill="1" applyBorder="1" applyAlignment="1" applyProtection="1">
      <alignment/>
      <protection/>
    </xf>
    <xf numFmtId="165" fontId="4" fillId="0" borderId="50" xfId="41" applyNumberFormat="1" applyFont="1" applyFill="1" applyBorder="1" applyAlignment="1" applyProtection="1">
      <alignment vertical="center"/>
      <protection/>
    </xf>
    <xf numFmtId="165" fontId="4" fillId="0" borderId="54" xfId="41" applyNumberFormat="1" applyFont="1" applyFill="1" applyBorder="1" applyAlignment="1" applyProtection="1">
      <alignment vertical="center"/>
      <protection/>
    </xf>
    <xf numFmtId="165" fontId="4" fillId="0" borderId="11" xfId="41" applyNumberFormat="1" applyFont="1" applyFill="1" applyBorder="1" applyAlignment="1" applyProtection="1">
      <alignment vertical="center"/>
      <protection/>
    </xf>
    <xf numFmtId="165" fontId="5" fillId="0" borderId="54" xfId="41" applyNumberFormat="1" applyFont="1" applyFill="1" applyBorder="1" applyAlignment="1" applyProtection="1">
      <alignment/>
      <protection/>
    </xf>
    <xf numFmtId="0" fontId="4" fillId="0" borderId="112" xfId="0" applyFont="1" applyBorder="1" applyAlignment="1">
      <alignment horizontal="left" wrapText="1" indent="1"/>
    </xf>
    <xf numFmtId="165" fontId="2" fillId="0" borderId="106" xfId="41" applyNumberFormat="1" applyFont="1" applyFill="1" applyBorder="1" applyAlignment="1" applyProtection="1">
      <alignment/>
      <protection/>
    </xf>
    <xf numFmtId="0" fontId="5" fillId="0" borderId="108" xfId="0" applyFont="1" applyBorder="1" applyAlignment="1">
      <alignment horizontal="center"/>
    </xf>
    <xf numFmtId="165" fontId="4" fillId="0" borderId="12" xfId="41" applyNumberFormat="1" applyFont="1" applyFill="1" applyBorder="1" applyAlignment="1" applyProtection="1">
      <alignment vertical="center"/>
      <protection/>
    </xf>
    <xf numFmtId="165" fontId="4" fillId="0" borderId="55" xfId="41" applyNumberFormat="1" applyFont="1" applyFill="1" applyBorder="1" applyAlignment="1" applyProtection="1">
      <alignment vertical="center"/>
      <protection/>
    </xf>
    <xf numFmtId="0" fontId="5" fillId="0" borderId="70" xfId="0" applyFont="1" applyBorder="1" applyAlignment="1">
      <alignment horizontal="center"/>
    </xf>
    <xf numFmtId="165" fontId="4" fillId="0" borderId="72" xfId="41" applyNumberFormat="1" applyFont="1" applyFill="1" applyBorder="1" applyAlignment="1" applyProtection="1">
      <alignment vertical="center"/>
      <protection/>
    </xf>
    <xf numFmtId="0" fontId="5" fillId="0" borderId="93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5" fontId="5" fillId="0" borderId="10" xfId="41" applyNumberFormat="1" applyFont="1" applyFill="1" applyBorder="1" applyAlignment="1" applyProtection="1">
      <alignment vertical="center"/>
      <protection/>
    </xf>
    <xf numFmtId="0" fontId="5" fillId="0" borderId="113" xfId="0" applyFont="1" applyBorder="1" applyAlignment="1">
      <alignment horizontal="center"/>
    </xf>
    <xf numFmtId="165" fontId="4" fillId="0" borderId="18" xfId="41" applyNumberFormat="1" applyFont="1" applyFill="1" applyBorder="1" applyAlignment="1" applyProtection="1">
      <alignment vertical="center"/>
      <protection/>
    </xf>
    <xf numFmtId="0" fontId="5" fillId="0" borderId="114" xfId="0" applyFont="1" applyBorder="1" applyAlignment="1">
      <alignment horizontal="center"/>
    </xf>
    <xf numFmtId="0" fontId="4" fillId="0" borderId="46" xfId="0" applyFont="1" applyBorder="1" applyAlignment="1">
      <alignment horizontal="left" wrapText="1" indent="1"/>
    </xf>
    <xf numFmtId="165" fontId="4" fillId="0" borderId="46" xfId="41" applyNumberFormat="1" applyFont="1" applyFill="1" applyBorder="1" applyAlignment="1" applyProtection="1">
      <alignment vertical="center"/>
      <protection/>
    </xf>
    <xf numFmtId="165" fontId="4" fillId="0" borderId="38" xfId="41" applyNumberFormat="1" applyFont="1" applyFill="1" applyBorder="1" applyAlignment="1" applyProtection="1">
      <alignment vertical="center"/>
      <protection/>
    </xf>
    <xf numFmtId="165" fontId="2" fillId="0" borderId="95" xfId="41" applyNumberFormat="1" applyFont="1" applyFill="1" applyBorder="1" applyAlignment="1" applyProtection="1">
      <alignment/>
      <protection/>
    </xf>
    <xf numFmtId="0" fontId="2" fillId="0" borderId="115" xfId="0" applyFont="1" applyBorder="1" applyAlignment="1">
      <alignment/>
    </xf>
    <xf numFmtId="0" fontId="5" fillId="0" borderId="93" xfId="0" applyFont="1" applyBorder="1" applyAlignment="1">
      <alignment horizontal="center" wrapText="1"/>
    </xf>
    <xf numFmtId="0" fontId="5" fillId="0" borderId="116" xfId="0" applyFont="1" applyBorder="1" applyAlignment="1">
      <alignment horizontal="left" wrapText="1"/>
    </xf>
    <xf numFmtId="165" fontId="2" fillId="0" borderId="112" xfId="41" applyNumberFormat="1" applyFont="1" applyFill="1" applyBorder="1" applyAlignment="1" applyProtection="1">
      <alignment/>
      <protection/>
    </xf>
    <xf numFmtId="165" fontId="4" fillId="0" borderId="101" xfId="41" applyNumberFormat="1" applyFont="1" applyFill="1" applyBorder="1" applyAlignment="1" applyProtection="1">
      <alignment/>
      <protection/>
    </xf>
    <xf numFmtId="165" fontId="4" fillId="0" borderId="51" xfId="41" applyNumberFormat="1" applyFont="1" applyFill="1" applyBorder="1" applyAlignment="1" applyProtection="1">
      <alignment/>
      <protection/>
    </xf>
    <xf numFmtId="165" fontId="4" fillId="0" borderId="62" xfId="41" applyNumberFormat="1" applyFont="1" applyFill="1" applyBorder="1" applyAlignment="1" applyProtection="1">
      <alignment/>
      <protection/>
    </xf>
    <xf numFmtId="165" fontId="4" fillId="0" borderId="0" xfId="41" applyNumberFormat="1" applyFont="1" applyFill="1" applyBorder="1" applyAlignment="1" applyProtection="1">
      <alignment/>
      <protection/>
    </xf>
    <xf numFmtId="0" fontId="4" fillId="0" borderId="62" xfId="0" applyFont="1" applyBorder="1" applyAlignment="1">
      <alignment horizontal="left" wrapText="1" indent="1"/>
    </xf>
    <xf numFmtId="165" fontId="4" fillId="0" borderId="72" xfId="41" applyNumberFormat="1" applyFont="1" applyFill="1" applyBorder="1" applyAlignment="1" applyProtection="1">
      <alignment/>
      <protection/>
    </xf>
    <xf numFmtId="0" fontId="5" fillId="0" borderId="62" xfId="0" applyFont="1" applyBorder="1" applyAlignment="1">
      <alignment horizontal="left" wrapText="1"/>
    </xf>
    <xf numFmtId="165" fontId="5" fillId="0" borderId="53" xfId="41" applyNumberFormat="1" applyFont="1" applyFill="1" applyBorder="1" applyAlignment="1" applyProtection="1">
      <alignment vertical="center"/>
      <protection/>
    </xf>
    <xf numFmtId="165" fontId="4" fillId="0" borderId="63" xfId="41" applyNumberFormat="1" applyFont="1" applyFill="1" applyBorder="1" applyAlignment="1" applyProtection="1">
      <alignment/>
      <protection/>
    </xf>
    <xf numFmtId="0" fontId="2" fillId="0" borderId="79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35" xfId="0" applyFont="1" applyBorder="1" applyAlignment="1">
      <alignment horizontal="left" wrapText="1" indent="2"/>
    </xf>
    <xf numFmtId="164" fontId="0" fillId="0" borderId="50" xfId="41" applyFill="1" applyBorder="1" applyAlignment="1" applyProtection="1">
      <alignment horizontal="left" indent="3"/>
      <protection/>
    </xf>
    <xf numFmtId="164" fontId="0" fillId="0" borderId="11" xfId="41" applyFill="1" applyBorder="1" applyAlignment="1" applyProtection="1">
      <alignment horizontal="left" indent="3"/>
      <protection/>
    </xf>
    <xf numFmtId="0" fontId="2" fillId="0" borderId="51" xfId="0" applyFont="1" applyBorder="1" applyAlignment="1">
      <alignment horizontal="left" indent="3"/>
    </xf>
    <xf numFmtId="165" fontId="3" fillId="0" borderId="88" xfId="41" applyNumberFormat="1" applyFont="1" applyFill="1" applyBorder="1" applyAlignment="1" applyProtection="1">
      <alignment/>
      <protection/>
    </xf>
    <xf numFmtId="0" fontId="5" fillId="0" borderId="34" xfId="0" applyFont="1" applyBorder="1" applyAlignment="1">
      <alignment horizontal="center" wrapText="1"/>
    </xf>
    <xf numFmtId="165" fontId="5" fillId="0" borderId="55" xfId="41" applyNumberFormat="1" applyFont="1" applyFill="1" applyBorder="1" applyAlignment="1" applyProtection="1">
      <alignment/>
      <protection/>
    </xf>
    <xf numFmtId="165" fontId="3" fillId="0" borderId="117" xfId="41" applyNumberFormat="1" applyFont="1" applyFill="1" applyBorder="1" applyAlignment="1" applyProtection="1">
      <alignment/>
      <protection/>
    </xf>
    <xf numFmtId="0" fontId="5" fillId="0" borderId="89" xfId="0" applyFont="1" applyBorder="1" applyAlignment="1">
      <alignment horizontal="center" vertical="center" wrapText="1"/>
    </xf>
    <xf numFmtId="0" fontId="4" fillId="0" borderId="118" xfId="0" applyFont="1" applyBorder="1" applyAlignment="1">
      <alignment/>
    </xf>
    <xf numFmtId="0" fontId="5" fillId="0" borderId="2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165" fontId="5" fillId="0" borderId="50" xfId="41" applyNumberFormat="1" applyFont="1" applyFill="1" applyBorder="1" applyAlignment="1" applyProtection="1">
      <alignment horizontal="center"/>
      <protection/>
    </xf>
    <xf numFmtId="165" fontId="4" fillId="0" borderId="50" xfId="41" applyNumberFormat="1" applyFont="1" applyFill="1" applyBorder="1" applyAlignment="1" applyProtection="1">
      <alignment horizontal="center"/>
      <protection/>
    </xf>
    <xf numFmtId="165" fontId="4" fillId="0" borderId="11" xfId="41" applyNumberFormat="1" applyFont="1" applyFill="1" applyBorder="1" applyAlignment="1" applyProtection="1">
      <alignment horizontal="center"/>
      <protection/>
    </xf>
    <xf numFmtId="0" fontId="4" fillId="0" borderId="30" xfId="0" applyFont="1" applyBorder="1" applyAlignment="1">
      <alignment horizontal="left" wrapText="1" indent="2"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5" fillId="0" borderId="50" xfId="41" applyNumberFormat="1" applyFont="1" applyFill="1" applyBorder="1" applyAlignment="1" applyProtection="1">
      <alignment horizontal="left" wrapText="1"/>
      <protection/>
    </xf>
    <xf numFmtId="165" fontId="4" fillId="0" borderId="50" xfId="41" applyNumberFormat="1" applyFont="1" applyFill="1" applyBorder="1" applyAlignment="1" applyProtection="1">
      <alignment horizontal="left" wrapText="1"/>
      <protection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30" xfId="0" applyFont="1" applyBorder="1" applyAlignment="1">
      <alignment wrapText="1"/>
    </xf>
    <xf numFmtId="165" fontId="3" fillId="0" borderId="36" xfId="41" applyNumberFormat="1" applyFont="1" applyFill="1" applyBorder="1" applyAlignment="1" applyProtection="1">
      <alignment/>
      <protection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165" fontId="4" fillId="0" borderId="18" xfId="41" applyNumberFormat="1" applyFont="1" applyFill="1" applyBorder="1" applyAlignment="1" applyProtection="1">
      <alignment horizontal="left" wrapText="1"/>
      <protection/>
    </xf>
    <xf numFmtId="0" fontId="2" fillId="0" borderId="85" xfId="0" applyFont="1" applyBorder="1" applyAlignment="1">
      <alignment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4" fillId="0" borderId="12" xfId="41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2" fillId="0" borderId="72" xfId="0" applyFont="1" applyBorder="1" applyAlignment="1">
      <alignment/>
    </xf>
    <xf numFmtId="165" fontId="5" fillId="0" borderId="10" xfId="41" applyNumberFormat="1" applyFont="1" applyFill="1" applyBorder="1" applyAlignment="1" applyProtection="1">
      <alignment horizontal="left" wrapText="1"/>
      <protection/>
    </xf>
    <xf numFmtId="165" fontId="3" fillId="0" borderId="6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166" fontId="2" fillId="0" borderId="46" xfId="41" applyNumberFormat="1" applyFont="1" applyBorder="1" applyAlignment="1">
      <alignment/>
    </xf>
    <xf numFmtId="166" fontId="2" fillId="0" borderId="64" xfId="41" applyNumberFormat="1" applyFont="1" applyBorder="1" applyAlignment="1">
      <alignment/>
    </xf>
    <xf numFmtId="166" fontId="3" fillId="0" borderId="65" xfId="41" applyNumberFormat="1" applyFont="1" applyBorder="1" applyAlignment="1">
      <alignment/>
    </xf>
    <xf numFmtId="1" fontId="2" fillId="0" borderId="45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166" fontId="2" fillId="0" borderId="18" xfId="41" applyNumberFormat="1" applyFont="1" applyFill="1" applyBorder="1" applyAlignment="1">
      <alignment/>
    </xf>
    <xf numFmtId="166" fontId="2" fillId="0" borderId="18" xfId="41" applyNumberFormat="1" applyFont="1" applyBorder="1" applyAlignment="1">
      <alignment/>
    </xf>
    <xf numFmtId="166" fontId="2" fillId="0" borderId="48" xfId="41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114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66" fontId="2" fillId="0" borderId="20" xfId="41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63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/>
    </xf>
    <xf numFmtId="166" fontId="3" fillId="0" borderId="40" xfId="0" applyNumberFormat="1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0" fontId="2" fillId="0" borderId="12" xfId="64" applyFont="1" applyBorder="1" applyAlignment="1">
      <alignment horizontal="left" vertical="top" wrapText="1"/>
      <protection/>
    </xf>
    <xf numFmtId="0" fontId="2" fillId="25" borderId="11" xfId="64" applyFont="1" applyFill="1" applyBorder="1" applyAlignment="1">
      <alignment horizontal="left" vertical="center" wrapText="1"/>
      <protection/>
    </xf>
    <xf numFmtId="166" fontId="2" fillId="0" borderId="12" xfId="45" applyNumberFormat="1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5" fillId="0" borderId="30" xfId="0" applyFont="1" applyBorder="1" applyAlignment="1">
      <alignment horizontal="left" wrapText="1"/>
    </xf>
    <xf numFmtId="0" fontId="4" fillId="0" borderId="50" xfId="0" applyFont="1" applyBorder="1" applyAlignment="1">
      <alignment/>
    </xf>
    <xf numFmtId="0" fontId="4" fillId="0" borderId="30" xfId="0" applyFont="1" applyBorder="1" applyAlignment="1">
      <alignment horizontal="left" wrapText="1"/>
    </xf>
    <xf numFmtId="165" fontId="4" fillId="0" borderId="62" xfId="41" applyNumberFormat="1" applyFont="1" applyFill="1" applyBorder="1" applyAlignment="1" applyProtection="1">
      <alignment horizontal="left" wrapText="1"/>
      <protection/>
    </xf>
    <xf numFmtId="0" fontId="4" fillId="0" borderId="62" xfId="0" applyFont="1" applyBorder="1" applyAlignment="1">
      <alignment/>
    </xf>
    <xf numFmtId="0" fontId="4" fillId="0" borderId="30" xfId="0" applyFont="1" applyBorder="1" applyAlignment="1">
      <alignment horizontal="left" indent="2"/>
    </xf>
    <xf numFmtId="165" fontId="5" fillId="0" borderId="56" xfId="41" applyNumberFormat="1" applyFont="1" applyFill="1" applyBorder="1" applyAlignment="1" applyProtection="1">
      <alignment horizontal="left" wrapText="1"/>
      <protection/>
    </xf>
    <xf numFmtId="0" fontId="2" fillId="0" borderId="64" xfId="0" applyFont="1" applyBorder="1" applyAlignment="1">
      <alignment/>
    </xf>
    <xf numFmtId="0" fontId="3" fillId="0" borderId="62" xfId="0" applyFont="1" applyBorder="1" applyAlignment="1">
      <alignment/>
    </xf>
    <xf numFmtId="165" fontId="2" fillId="2" borderId="50" xfId="41" applyNumberFormat="1" applyFont="1" applyFill="1" applyBorder="1" applyAlignment="1" applyProtection="1">
      <alignment/>
      <protection/>
    </xf>
    <xf numFmtId="165" fontId="2" fillId="2" borderId="88" xfId="41" applyNumberFormat="1" applyFont="1" applyFill="1" applyBorder="1" applyAlignment="1" applyProtection="1">
      <alignment/>
      <protection/>
    </xf>
    <xf numFmtId="165" fontId="2" fillId="2" borderId="53" xfId="41" applyNumberFormat="1" applyFont="1" applyFill="1" applyBorder="1" applyAlignment="1" applyProtection="1">
      <alignment/>
      <protection/>
    </xf>
    <xf numFmtId="165" fontId="2" fillId="2" borderId="36" xfId="41" applyNumberFormat="1" applyFont="1" applyFill="1" applyBorder="1" applyAlignment="1" applyProtection="1">
      <alignment/>
      <protection/>
    </xf>
    <xf numFmtId="165" fontId="3" fillId="2" borderId="53" xfId="41" applyNumberFormat="1" applyFont="1" applyFill="1" applyBorder="1" applyAlignment="1" applyProtection="1">
      <alignment/>
      <protection/>
    </xf>
    <xf numFmtId="165" fontId="3" fillId="2" borderId="54" xfId="41" applyNumberFormat="1" applyFont="1" applyFill="1" applyBorder="1" applyAlignment="1" applyProtection="1">
      <alignment/>
      <protection/>
    </xf>
    <xf numFmtId="165" fontId="2" fillId="2" borderId="69" xfId="41" applyNumberFormat="1" applyFont="1" applyFill="1" applyBorder="1" applyAlignment="1" applyProtection="1">
      <alignment/>
      <protection/>
    </xf>
    <xf numFmtId="165" fontId="3" fillId="2" borderId="62" xfId="41" applyNumberFormat="1" applyFont="1" applyFill="1" applyBorder="1" applyAlignment="1" applyProtection="1">
      <alignment/>
      <protection/>
    </xf>
    <xf numFmtId="165" fontId="2" fillId="2" borderId="37" xfId="41" applyNumberFormat="1" applyFont="1" applyFill="1" applyBorder="1" applyAlignment="1" applyProtection="1">
      <alignment/>
      <protection/>
    </xf>
    <xf numFmtId="165" fontId="3" fillId="2" borderId="100" xfId="41" applyNumberFormat="1" applyFont="1" applyFill="1" applyBorder="1" applyAlignment="1" applyProtection="1">
      <alignment/>
      <protection/>
    </xf>
    <xf numFmtId="165" fontId="2" fillId="2" borderId="56" xfId="41" applyNumberFormat="1" applyFont="1" applyFill="1" applyBorder="1" applyAlignment="1" applyProtection="1">
      <alignment/>
      <protection/>
    </xf>
    <xf numFmtId="165" fontId="2" fillId="2" borderId="54" xfId="41" applyNumberFormat="1" applyFont="1" applyFill="1" applyBorder="1" applyAlignment="1" applyProtection="1">
      <alignment/>
      <protection/>
    </xf>
    <xf numFmtId="165" fontId="2" fillId="2" borderId="55" xfId="41" applyNumberFormat="1" applyFont="1" applyFill="1" applyBorder="1" applyAlignment="1" applyProtection="1">
      <alignment/>
      <protection/>
    </xf>
    <xf numFmtId="165" fontId="3" fillId="2" borderId="110" xfId="41" applyNumberFormat="1" applyFont="1" applyFill="1" applyBorder="1" applyAlignment="1" applyProtection="1">
      <alignment/>
      <protection/>
    </xf>
    <xf numFmtId="165" fontId="3" fillId="2" borderId="119" xfId="41" applyNumberFormat="1" applyFont="1" applyFill="1" applyBorder="1" applyAlignment="1" applyProtection="1">
      <alignment/>
      <protection/>
    </xf>
    <xf numFmtId="0" fontId="3" fillId="0" borderId="89" xfId="0" applyFont="1" applyBorder="1" applyAlignment="1">
      <alignment horizontal="center" vertical="center" wrapText="1"/>
    </xf>
    <xf numFmtId="0" fontId="5" fillId="0" borderId="39" xfId="0" applyFont="1" applyBorder="1" applyAlignment="1">
      <alignment/>
    </xf>
    <xf numFmtId="165" fontId="2" fillId="0" borderId="50" xfId="41" applyNumberFormat="1" applyFont="1" applyFill="1" applyBorder="1" applyAlignment="1" applyProtection="1">
      <alignment vertical="center"/>
      <protection/>
    </xf>
    <xf numFmtId="165" fontId="2" fillId="0" borderId="54" xfId="41" applyNumberFormat="1" applyFont="1" applyFill="1" applyBorder="1" applyAlignment="1" applyProtection="1">
      <alignment vertical="center"/>
      <protection/>
    </xf>
    <xf numFmtId="165" fontId="2" fillId="0" borderId="69" xfId="41" applyNumberFormat="1" applyFont="1" applyFill="1" applyBorder="1" applyAlignment="1" applyProtection="1">
      <alignment vertical="center"/>
      <protection/>
    </xf>
    <xf numFmtId="165" fontId="3" fillId="0" borderId="53" xfId="41" applyNumberFormat="1" applyFont="1" applyFill="1" applyBorder="1" applyAlignment="1" applyProtection="1">
      <alignment vertical="center"/>
      <protection/>
    </xf>
    <xf numFmtId="165" fontId="2" fillId="0" borderId="56" xfId="41" applyNumberFormat="1" applyFont="1" applyFill="1" applyBorder="1" applyAlignment="1" applyProtection="1">
      <alignment vertical="center"/>
      <protection/>
    </xf>
    <xf numFmtId="165" fontId="2" fillId="0" borderId="118" xfId="41" applyNumberFormat="1" applyFont="1" applyFill="1" applyBorder="1" applyAlignment="1" applyProtection="1">
      <alignment vertical="center"/>
      <protection/>
    </xf>
    <xf numFmtId="165" fontId="3" fillId="0" borderId="62" xfId="41" applyNumberFormat="1" applyFont="1" applyFill="1" applyBorder="1" applyAlignment="1" applyProtection="1">
      <alignment/>
      <protection/>
    </xf>
    <xf numFmtId="165" fontId="3" fillId="0" borderId="120" xfId="41" applyNumberFormat="1" applyFont="1" applyFill="1" applyBorder="1" applyAlignment="1" applyProtection="1">
      <alignment/>
      <protection/>
    </xf>
    <xf numFmtId="0" fontId="4" fillId="0" borderId="64" xfId="0" applyFont="1" applyBorder="1" applyAlignment="1">
      <alignment/>
    </xf>
    <xf numFmtId="165" fontId="4" fillId="0" borderId="36" xfId="41" applyNumberFormat="1" applyFont="1" applyFill="1" applyBorder="1" applyAlignment="1" applyProtection="1">
      <alignment/>
      <protection/>
    </xf>
    <xf numFmtId="165" fontId="3" fillId="0" borderId="100" xfId="41" applyNumberFormat="1" applyFont="1" applyFill="1" applyBorder="1" applyAlignment="1" applyProtection="1">
      <alignment/>
      <protection/>
    </xf>
    <xf numFmtId="165" fontId="3" fillId="0" borderId="55" xfId="41" applyNumberFormat="1" applyFont="1" applyFill="1" applyBorder="1" applyAlignment="1" applyProtection="1">
      <alignment/>
      <protection/>
    </xf>
    <xf numFmtId="165" fontId="3" fillId="2" borderId="55" xfId="41" applyNumberFormat="1" applyFont="1" applyFill="1" applyBorder="1" applyAlignment="1" applyProtection="1">
      <alignment/>
      <protection/>
    </xf>
    <xf numFmtId="9" fontId="4" fillId="0" borderId="39" xfId="76" applyFont="1" applyBorder="1" applyAlignment="1">
      <alignment/>
    </xf>
    <xf numFmtId="165" fontId="4" fillId="0" borderId="37" xfId="41" applyNumberFormat="1" applyFont="1" applyFill="1" applyBorder="1" applyAlignment="1" applyProtection="1">
      <alignment/>
      <protection/>
    </xf>
    <xf numFmtId="165" fontId="2" fillId="0" borderId="116" xfId="41" applyNumberFormat="1" applyFont="1" applyFill="1" applyBorder="1" applyAlignment="1" applyProtection="1">
      <alignment/>
      <protection/>
    </xf>
    <xf numFmtId="0" fontId="4" fillId="0" borderId="55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2" fillId="0" borderId="62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48" xfId="0" applyNumberFormat="1" applyFont="1" applyBorder="1" applyAlignment="1">
      <alignment/>
    </xf>
    <xf numFmtId="165" fontId="2" fillId="0" borderId="63" xfId="0" applyNumberFormat="1" applyFont="1" applyBorder="1" applyAlignment="1">
      <alignment/>
    </xf>
    <xf numFmtId="165" fontId="3" fillId="0" borderId="16" xfId="41" applyNumberFormat="1" applyFont="1" applyFill="1" applyBorder="1" applyAlignment="1" applyProtection="1">
      <alignment horizontal="left" wrapText="1"/>
      <protection/>
    </xf>
    <xf numFmtId="9" fontId="4" fillId="0" borderId="47" xfId="76" applyFont="1" applyBorder="1" applyAlignment="1">
      <alignment/>
    </xf>
    <xf numFmtId="9" fontId="4" fillId="0" borderId="21" xfId="76" applyFont="1" applyBorder="1" applyAlignment="1">
      <alignment/>
    </xf>
    <xf numFmtId="0" fontId="4" fillId="0" borderId="16" xfId="0" applyFont="1" applyBorder="1" applyAlignment="1">
      <alignment/>
    </xf>
    <xf numFmtId="165" fontId="2" fillId="0" borderId="36" xfId="41" applyNumberFormat="1" applyFont="1" applyFill="1" applyBorder="1" applyAlignment="1" applyProtection="1">
      <alignment horizontal="left" wrapText="1"/>
      <protection/>
    </xf>
    <xf numFmtId="165" fontId="3" fillId="0" borderId="100" xfId="41" applyNumberFormat="1" applyFont="1" applyFill="1" applyBorder="1" applyAlignment="1" applyProtection="1">
      <alignment horizontal="left" wrapText="1"/>
      <protection/>
    </xf>
    <xf numFmtId="166" fontId="3" fillId="0" borderId="18" xfId="41" applyNumberFormat="1" applyFont="1" applyFill="1" applyBorder="1" applyAlignment="1">
      <alignment horizontal="center" vertical="center" wrapText="1"/>
    </xf>
    <xf numFmtId="0" fontId="2" fillId="25" borderId="12" xfId="64" applyFont="1" applyFill="1" applyBorder="1" applyAlignment="1">
      <alignment vertical="center" wrapText="1"/>
      <protection/>
    </xf>
    <xf numFmtId="166" fontId="2" fillId="0" borderId="10" xfId="45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/>
    </xf>
    <xf numFmtId="0" fontId="2" fillId="0" borderId="76" xfId="0" applyFont="1" applyBorder="1" applyAlignment="1">
      <alignment vertical="top" wrapText="1"/>
    </xf>
    <xf numFmtId="166" fontId="2" fillId="0" borderId="12" xfId="41" applyNumberFormat="1" applyFont="1" applyFill="1" applyBorder="1" applyAlignment="1">
      <alignment wrapText="1"/>
    </xf>
    <xf numFmtId="166" fontId="2" fillId="0" borderId="12" xfId="41" applyNumberFormat="1" applyFont="1" applyFill="1" applyBorder="1" applyAlignment="1">
      <alignment vertical="top" wrapText="1"/>
    </xf>
    <xf numFmtId="166" fontId="3" fillId="0" borderId="18" xfId="41" applyNumberFormat="1" applyFont="1" applyBorder="1" applyAlignment="1">
      <alignment/>
    </xf>
    <xf numFmtId="0" fontId="4" fillId="0" borderId="11" xfId="0" applyFont="1" applyBorder="1" applyAlignment="1">
      <alignment horizontal="left" wrapText="1" indent="4"/>
    </xf>
    <xf numFmtId="0" fontId="4" fillId="0" borderId="12" xfId="0" applyFont="1" applyBorder="1" applyAlignment="1">
      <alignment horizontal="left" wrapText="1" indent="4"/>
    </xf>
    <xf numFmtId="166" fontId="5" fillId="0" borderId="16" xfId="41" applyNumberFormat="1" applyFont="1" applyFill="1" applyBorder="1" applyAlignment="1">
      <alignment/>
    </xf>
    <xf numFmtId="166" fontId="4" fillId="2" borderId="62" xfId="41" applyNumberFormat="1" applyFont="1" applyFill="1" applyBorder="1" applyAlignment="1">
      <alignment/>
    </xf>
    <xf numFmtId="166" fontId="4" fillId="0" borderId="62" xfId="41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66" fontId="4" fillId="2" borderId="62" xfId="41" applyNumberFormat="1" applyFont="1" applyFill="1" applyBorder="1" applyAlignment="1">
      <alignment/>
    </xf>
    <xf numFmtId="166" fontId="4" fillId="0" borderId="63" xfId="41" applyNumberFormat="1" applyFont="1" applyFill="1" applyBorder="1" applyAlignment="1">
      <alignment/>
    </xf>
    <xf numFmtId="166" fontId="4" fillId="2" borderId="16" xfId="41" applyNumberFormat="1" applyFont="1" applyFill="1" applyBorder="1" applyAlignment="1">
      <alignment/>
    </xf>
    <xf numFmtId="166" fontId="4" fillId="2" borderId="63" xfId="41" applyNumberFormat="1" applyFont="1" applyFill="1" applyBorder="1" applyAlignment="1">
      <alignment/>
    </xf>
    <xf numFmtId="166" fontId="5" fillId="2" borderId="16" xfId="41" applyNumberFormat="1" applyFont="1" applyFill="1" applyBorder="1" applyAlignment="1">
      <alignment/>
    </xf>
    <xf numFmtId="166" fontId="5" fillId="0" borderId="62" xfId="41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6" fontId="4" fillId="2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63" xfId="41" applyNumberFormat="1" applyFont="1" applyFill="1" applyBorder="1" applyAlignment="1">
      <alignment/>
    </xf>
    <xf numFmtId="166" fontId="4" fillId="0" borderId="20" xfId="41" applyNumberFormat="1" applyFont="1" applyFill="1" applyBorder="1" applyAlignment="1">
      <alignment/>
    </xf>
    <xf numFmtId="166" fontId="4" fillId="2" borderId="20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 horizontal="center" vertical="center" wrapText="1"/>
    </xf>
    <xf numFmtId="166" fontId="3" fillId="0" borderId="47" xfId="41" applyNumberFormat="1" applyFont="1" applyFill="1" applyBorder="1" applyAlignment="1">
      <alignment/>
    </xf>
    <xf numFmtId="166" fontId="3" fillId="0" borderId="39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/>
    </xf>
    <xf numFmtId="10" fontId="2" fillId="0" borderId="15" xfId="76" applyNumberFormat="1" applyFont="1" applyFill="1" applyBorder="1" applyAlignment="1">
      <alignment vertical="center" wrapText="1"/>
    </xf>
    <xf numFmtId="172" fontId="2" fillId="0" borderId="15" xfId="76" applyNumberFormat="1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10" fontId="2" fillId="0" borderId="11" xfId="76" applyNumberFormat="1" applyFont="1" applyFill="1" applyBorder="1" applyAlignment="1">
      <alignment vertical="center" wrapText="1"/>
    </xf>
    <xf numFmtId="172" fontId="2" fillId="0" borderId="11" xfId="76" applyNumberFormat="1" applyFont="1" applyFill="1" applyBorder="1" applyAlignment="1">
      <alignment vertical="center" wrapText="1"/>
    </xf>
    <xf numFmtId="166" fontId="2" fillId="0" borderId="81" xfId="41" applyNumberFormat="1" applyFont="1" applyFill="1" applyBorder="1" applyAlignment="1">
      <alignment horizontal="right"/>
    </xf>
    <xf numFmtId="166" fontId="3" fillId="0" borderId="15" xfId="41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166" fontId="2" fillId="0" borderId="15" xfId="41" applyNumberFormat="1" applyFont="1" applyFill="1" applyBorder="1" applyAlignment="1">
      <alignment/>
    </xf>
    <xf numFmtId="166" fontId="2" fillId="0" borderId="48" xfId="41" applyNumberFormat="1" applyFont="1" applyFill="1" applyBorder="1" applyAlignment="1">
      <alignment horizontal="right"/>
    </xf>
    <xf numFmtId="166" fontId="2" fillId="0" borderId="48" xfId="41" applyNumberFormat="1" applyFont="1" applyFill="1" applyBorder="1" applyAlignment="1">
      <alignment/>
    </xf>
    <xf numFmtId="1" fontId="3" fillId="0" borderId="15" xfId="41" applyNumberFormat="1" applyFont="1" applyBorder="1" applyAlignment="1">
      <alignment/>
    </xf>
    <xf numFmtId="0" fontId="8" fillId="0" borderId="77" xfId="0" applyFont="1" applyBorder="1" applyAlignment="1">
      <alignment horizontal="left" vertical="center" wrapText="1"/>
    </xf>
    <xf numFmtId="9" fontId="2" fillId="0" borderId="18" xfId="76" applyNumberFormat="1" applyFont="1" applyFill="1" applyBorder="1" applyAlignment="1">
      <alignment/>
    </xf>
    <xf numFmtId="10" fontId="2" fillId="0" borderId="62" xfId="76" applyNumberFormat="1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10" fontId="2" fillId="0" borderId="20" xfId="76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10" fontId="3" fillId="0" borderId="20" xfId="76" applyNumberFormat="1" applyFont="1" applyFill="1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47" xfId="0" applyFont="1" applyBorder="1" applyAlignment="1">
      <alignment/>
    </xf>
    <xf numFmtId="167" fontId="2" fillId="0" borderId="11" xfId="41" applyNumberFormat="1" applyFont="1" applyFill="1" applyBorder="1" applyAlignment="1">
      <alignment horizontal="left" wrapText="1" indent="1"/>
    </xf>
    <xf numFmtId="0" fontId="2" fillId="0" borderId="76" xfId="0" applyFont="1" applyFill="1" applyBorder="1" applyAlignment="1">
      <alignment vertical="top" wrapText="1"/>
    </xf>
    <xf numFmtId="10" fontId="3" fillId="0" borderId="12" xfId="76" applyNumberFormat="1" applyFont="1" applyFill="1" applyBorder="1" applyAlignment="1">
      <alignment/>
    </xf>
    <xf numFmtId="10" fontId="2" fillId="0" borderId="63" xfId="76" applyNumberFormat="1" applyFont="1" applyFill="1" applyBorder="1" applyAlignment="1">
      <alignment/>
    </xf>
    <xf numFmtId="0" fontId="3" fillId="0" borderId="42" xfId="0" applyFont="1" applyFill="1" applyBorder="1" applyAlignment="1">
      <alignment vertical="top" wrapText="1"/>
    </xf>
    <xf numFmtId="3" fontId="3" fillId="0" borderId="38" xfId="0" applyNumberFormat="1" applyFont="1" applyFill="1" applyBorder="1" applyAlignment="1">
      <alignment/>
    </xf>
    <xf numFmtId="0" fontId="3" fillId="0" borderId="64" xfId="0" applyFont="1" applyBorder="1" applyAlignment="1">
      <alignment/>
    </xf>
    <xf numFmtId="0" fontId="3" fillId="0" borderId="78" xfId="0" applyFont="1" applyBorder="1" applyAlignment="1">
      <alignment/>
    </xf>
    <xf numFmtId="10" fontId="3" fillId="0" borderId="21" xfId="76" applyNumberFormat="1" applyFont="1" applyFill="1" applyBorder="1" applyAlignment="1">
      <alignment/>
    </xf>
    <xf numFmtId="9" fontId="2" fillId="0" borderId="39" xfId="76" applyNumberFormat="1" applyFont="1" applyBorder="1" applyAlignment="1">
      <alignment/>
    </xf>
    <xf numFmtId="10" fontId="2" fillId="0" borderId="39" xfId="76" applyNumberFormat="1" applyFont="1" applyBorder="1" applyAlignment="1">
      <alignment/>
    </xf>
    <xf numFmtId="10" fontId="2" fillId="0" borderId="49" xfId="76" applyNumberFormat="1" applyFont="1" applyBorder="1" applyAlignment="1">
      <alignment/>
    </xf>
    <xf numFmtId="165" fontId="3" fillId="0" borderId="18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center"/>
      <protection/>
    </xf>
    <xf numFmtId="165" fontId="3" fillId="0" borderId="102" xfId="41" applyNumberFormat="1" applyFont="1" applyFill="1" applyBorder="1" applyAlignment="1" applyProtection="1">
      <alignment horizontal="center"/>
      <protection/>
    </xf>
    <xf numFmtId="165" fontId="3" fillId="0" borderId="50" xfId="41" applyNumberFormat="1" applyFont="1" applyFill="1" applyBorder="1" applyAlignment="1" applyProtection="1">
      <alignment horizontal="center"/>
      <protection/>
    </xf>
    <xf numFmtId="165" fontId="2" fillId="0" borderId="50" xfId="41" applyNumberFormat="1" applyFont="1" applyFill="1" applyBorder="1" applyAlignment="1" applyProtection="1">
      <alignment horizontal="center"/>
      <protection/>
    </xf>
    <xf numFmtId="165" fontId="2" fillId="0" borderId="11" xfId="41" applyNumberFormat="1" applyFont="1" applyFill="1" applyBorder="1" applyAlignment="1" applyProtection="1">
      <alignment horizontal="center"/>
      <protection/>
    </xf>
    <xf numFmtId="165" fontId="3" fillId="0" borderId="54" xfId="41" applyNumberFormat="1" applyFont="1" applyFill="1" applyBorder="1" applyAlignment="1" applyProtection="1">
      <alignment horizontal="center"/>
      <protection/>
    </xf>
    <xf numFmtId="165" fontId="3" fillId="0" borderId="121" xfId="41" applyNumberFormat="1" applyFont="1" applyFill="1" applyBorder="1" applyAlignment="1" applyProtection="1">
      <alignment horizontal="center"/>
      <protection/>
    </xf>
    <xf numFmtId="165" fontId="3" fillId="0" borderId="12" xfId="41" applyNumberFormat="1" applyFont="1" applyFill="1" applyBorder="1" applyAlignment="1" applyProtection="1">
      <alignment horizontal="center"/>
      <protection/>
    </xf>
    <xf numFmtId="165" fontId="2" fillId="0" borderId="122" xfId="0" applyNumberFormat="1" applyFont="1" applyBorder="1" applyAlignment="1">
      <alignment/>
    </xf>
    <xf numFmtId="165" fontId="2" fillId="0" borderId="36" xfId="41" applyNumberFormat="1" applyFont="1" applyFill="1" applyBorder="1" applyAlignment="1" applyProtection="1">
      <alignment horizontal="center"/>
      <protection/>
    </xf>
    <xf numFmtId="165" fontId="2" fillId="0" borderId="51" xfId="41" applyNumberFormat="1" applyFont="1" applyFill="1" applyBorder="1" applyAlignment="1" applyProtection="1">
      <alignment horizontal="center"/>
      <protection/>
    </xf>
    <xf numFmtId="9" fontId="2" fillId="0" borderId="39" xfId="76" applyFont="1" applyBorder="1" applyAlignment="1">
      <alignment/>
    </xf>
    <xf numFmtId="9" fontId="2" fillId="0" borderId="62" xfId="76" applyFont="1" applyFill="1" applyBorder="1" applyAlignment="1">
      <alignment/>
    </xf>
    <xf numFmtId="9" fontId="2" fillId="0" borderId="12" xfId="76" applyNumberFormat="1" applyFont="1" applyFill="1" applyBorder="1" applyAlignment="1">
      <alignment/>
    </xf>
    <xf numFmtId="0" fontId="10" fillId="25" borderId="42" xfId="0" applyFont="1" applyFill="1" applyBorder="1" applyAlignment="1">
      <alignment wrapText="1"/>
    </xf>
    <xf numFmtId="0" fontId="10" fillId="25" borderId="14" xfId="0" applyFont="1" applyFill="1" applyBorder="1" applyAlignment="1">
      <alignment wrapText="1"/>
    </xf>
    <xf numFmtId="0" fontId="10" fillId="25" borderId="13" xfId="0" applyFont="1" applyFill="1" applyBorder="1" applyAlignment="1">
      <alignment horizontal="left" wrapText="1" indent="1"/>
    </xf>
    <xf numFmtId="0" fontId="10" fillId="25" borderId="13" xfId="0" applyFont="1" applyFill="1" applyBorder="1" applyAlignment="1">
      <alignment wrapText="1"/>
    </xf>
    <xf numFmtId="0" fontId="10" fillId="25" borderId="45" xfId="0" applyFont="1" applyFill="1" applyBorder="1" applyAlignment="1">
      <alignment wrapText="1"/>
    </xf>
    <xf numFmtId="0" fontId="2" fillId="25" borderId="96" xfId="0" applyFont="1" applyFill="1" applyBorder="1" applyAlignment="1">
      <alignment/>
    </xf>
    <xf numFmtId="0" fontId="10" fillId="25" borderId="76" xfId="0" applyFont="1" applyFill="1" applyBorder="1" applyAlignment="1">
      <alignment wrapText="1"/>
    </xf>
    <xf numFmtId="0" fontId="10" fillId="25" borderId="77" xfId="0" applyFont="1" applyFill="1" applyBorder="1" applyAlignment="1">
      <alignment wrapText="1"/>
    </xf>
    <xf numFmtId="0" fontId="10" fillId="25" borderId="13" xfId="0" applyFont="1" applyFill="1" applyBorder="1" applyAlignment="1">
      <alignment horizontal="left" vertical="center" wrapText="1"/>
    </xf>
    <xf numFmtId="9" fontId="2" fillId="0" borderId="39" xfId="76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10" fillId="25" borderId="42" xfId="0" applyFont="1" applyFill="1" applyBorder="1" applyAlignment="1">
      <alignment horizontal="left" vertical="center" wrapText="1"/>
    </xf>
    <xf numFmtId="0" fontId="10" fillId="25" borderId="14" xfId="0" applyFont="1" applyFill="1" applyBorder="1" applyAlignment="1">
      <alignment horizontal="left" vertical="center" wrapText="1"/>
    </xf>
    <xf numFmtId="0" fontId="10" fillId="25" borderId="76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left" vertical="center" wrapText="1" indent="1"/>
    </xf>
    <xf numFmtId="0" fontId="10" fillId="25" borderId="13" xfId="0" applyFont="1" applyFill="1" applyBorder="1" applyAlignment="1">
      <alignment/>
    </xf>
    <xf numFmtId="0" fontId="10" fillId="25" borderId="96" xfId="0" applyFont="1" applyFill="1" applyBorder="1" applyAlignment="1">
      <alignment/>
    </xf>
    <xf numFmtId="9" fontId="2" fillId="0" borderId="61" xfId="76" applyFont="1" applyFill="1" applyBorder="1" applyAlignment="1">
      <alignment vertical="center" wrapText="1"/>
    </xf>
    <xf numFmtId="165" fontId="3" fillId="0" borderId="10" xfId="41" applyNumberFormat="1" applyFont="1" applyFill="1" applyBorder="1" applyAlignment="1" applyProtection="1">
      <alignment vertical="center"/>
      <protection/>
    </xf>
    <xf numFmtId="165" fontId="3" fillId="0" borderId="69" xfId="41" applyNumberFormat="1" applyFont="1" applyFill="1" applyBorder="1" applyAlignment="1" applyProtection="1">
      <alignment/>
      <protection/>
    </xf>
    <xf numFmtId="165" fontId="3" fillId="25" borderId="56" xfId="41" applyNumberFormat="1" applyFont="1" applyFill="1" applyBorder="1" applyAlignment="1" applyProtection="1">
      <alignment/>
      <protection/>
    </xf>
    <xf numFmtId="9" fontId="3" fillId="0" borderId="39" xfId="76" applyFont="1" applyBorder="1" applyAlignment="1">
      <alignment/>
    </xf>
    <xf numFmtId="10" fontId="3" fillId="0" borderId="39" xfId="76" applyNumberFormat="1" applyFont="1" applyBorder="1" applyAlignment="1">
      <alignment/>
    </xf>
    <xf numFmtId="10" fontId="2" fillId="0" borderId="39" xfId="76" applyNumberFormat="1" applyFont="1" applyBorder="1" applyAlignment="1">
      <alignment horizontal="center" vertical="center"/>
    </xf>
    <xf numFmtId="9" fontId="2" fillId="0" borderId="39" xfId="76" applyNumberFormat="1" applyFont="1" applyBorder="1" applyAlignment="1">
      <alignment horizontal="center" vertical="center"/>
    </xf>
    <xf numFmtId="10" fontId="3" fillId="0" borderId="39" xfId="76" applyNumberFormat="1" applyFont="1" applyBorder="1" applyAlignment="1">
      <alignment horizontal="center" vertical="center"/>
    </xf>
    <xf numFmtId="10" fontId="2" fillId="0" borderId="21" xfId="76" applyNumberFormat="1" applyFont="1" applyBorder="1" applyAlignment="1">
      <alignment horizontal="center" vertical="center"/>
    </xf>
    <xf numFmtId="9" fontId="2" fillId="0" borderId="78" xfId="76" applyNumberFormat="1" applyFont="1" applyBorder="1" applyAlignment="1">
      <alignment horizontal="center" vertical="center"/>
    </xf>
    <xf numFmtId="165" fontId="2" fillId="2" borderId="53" xfId="41" applyNumberFormat="1" applyFont="1" applyFill="1" applyBorder="1" applyAlignment="1" applyProtection="1">
      <alignment vertical="center"/>
      <protection/>
    </xf>
    <xf numFmtId="165" fontId="2" fillId="2" borderId="37" xfId="41" applyNumberFormat="1" applyFont="1" applyFill="1" applyBorder="1" applyAlignment="1" applyProtection="1">
      <alignment vertical="center"/>
      <protection/>
    </xf>
    <xf numFmtId="165" fontId="4" fillId="2" borderId="11" xfId="41" applyNumberFormat="1" applyFont="1" applyFill="1" applyBorder="1" applyAlignment="1" applyProtection="1">
      <alignment horizontal="center"/>
      <protection/>
    </xf>
    <xf numFmtId="165" fontId="2" fillId="2" borderId="62" xfId="41" applyNumberFormat="1" applyFont="1" applyFill="1" applyBorder="1" applyAlignment="1" applyProtection="1">
      <alignment/>
      <protection/>
    </xf>
    <xf numFmtId="165" fontId="5" fillId="25" borderId="50" xfId="41" applyNumberFormat="1" applyFont="1" applyFill="1" applyBorder="1" applyAlignment="1" applyProtection="1">
      <alignment/>
      <protection/>
    </xf>
    <xf numFmtId="165" fontId="4" fillId="25" borderId="50" xfId="41" applyNumberFormat="1" applyFont="1" applyFill="1" applyBorder="1" applyAlignment="1" applyProtection="1">
      <alignment/>
      <protection/>
    </xf>
    <xf numFmtId="165" fontId="5" fillId="25" borderId="53" xfId="41" applyNumberFormat="1" applyFont="1" applyFill="1" applyBorder="1" applyAlignment="1" applyProtection="1">
      <alignment/>
      <protection/>
    </xf>
    <xf numFmtId="165" fontId="2" fillId="25" borderId="50" xfId="41" applyNumberFormat="1" applyFont="1" applyFill="1" applyBorder="1" applyAlignment="1" applyProtection="1">
      <alignment/>
      <protection/>
    </xf>
    <xf numFmtId="165" fontId="5" fillId="25" borderId="56" xfId="41" applyNumberFormat="1" applyFont="1" applyFill="1" applyBorder="1" applyAlignment="1" applyProtection="1">
      <alignment/>
      <protection/>
    </xf>
    <xf numFmtId="165" fontId="2" fillId="2" borderId="11" xfId="41" applyNumberFormat="1" applyFont="1" applyFill="1" applyBorder="1" applyAlignment="1" applyProtection="1">
      <alignment/>
      <protection/>
    </xf>
    <xf numFmtId="165" fontId="5" fillId="2" borderId="102" xfId="41" applyNumberFormat="1" applyFont="1" applyFill="1" applyBorder="1" applyAlignment="1" applyProtection="1">
      <alignment/>
      <protection/>
    </xf>
    <xf numFmtId="9" fontId="2" fillId="0" borderId="21" xfId="76" applyFont="1" applyBorder="1" applyAlignment="1">
      <alignment/>
    </xf>
    <xf numFmtId="0" fontId="10" fillId="25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9" fontId="3" fillId="0" borderId="21" xfId="76" applyFont="1" applyFill="1" applyBorder="1" applyAlignment="1">
      <alignment vertical="center" wrapText="1"/>
    </xf>
    <xf numFmtId="1" fontId="2" fillId="0" borderId="49" xfId="41" applyNumberFormat="1" applyFont="1" applyFill="1" applyBorder="1" applyAlignment="1">
      <alignment/>
    </xf>
    <xf numFmtId="9" fontId="2" fillId="0" borderId="21" xfId="76" applyNumberFormat="1" applyFont="1" applyFill="1" applyBorder="1" applyAlignment="1">
      <alignment/>
    </xf>
    <xf numFmtId="1" fontId="3" fillId="0" borderId="91" xfId="41" applyNumberFormat="1" applyFont="1" applyBorder="1" applyAlignment="1">
      <alignment/>
    </xf>
    <xf numFmtId="1" fontId="3" fillId="0" borderId="39" xfId="41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0" fontId="3" fillId="0" borderId="16" xfId="76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0" borderId="47" xfId="41" applyNumberFormat="1" applyFont="1" applyFill="1" applyBorder="1" applyAlignment="1">
      <alignment/>
    </xf>
    <xf numFmtId="0" fontId="10" fillId="0" borderId="6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66" fontId="3" fillId="25" borderId="62" xfId="41" applyNumberFormat="1" applyFont="1" applyFill="1" applyBorder="1" applyAlignment="1">
      <alignment/>
    </xf>
    <xf numFmtId="166" fontId="3" fillId="25" borderId="20" xfId="41" applyNumberFormat="1" applyFont="1" applyFill="1" applyBorder="1" applyAlignment="1">
      <alignment/>
    </xf>
    <xf numFmtId="10" fontId="3" fillId="0" borderId="61" xfId="76" applyNumberFormat="1" applyFont="1" applyFill="1" applyBorder="1" applyAlignment="1">
      <alignment/>
    </xf>
    <xf numFmtId="10" fontId="3" fillId="0" borderId="16" xfId="76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/>
    </xf>
    <xf numFmtId="166" fontId="3" fillId="0" borderId="47" xfId="41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2" borderId="62" xfId="41" applyNumberFormat="1" applyFont="1" applyFill="1" applyBorder="1" applyAlignment="1">
      <alignment/>
    </xf>
    <xf numFmtId="166" fontId="2" fillId="0" borderId="47" xfId="41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66" fontId="2" fillId="2" borderId="63" xfId="41" applyNumberFormat="1" applyFont="1" applyFill="1" applyBorder="1" applyAlignment="1">
      <alignment/>
    </xf>
    <xf numFmtId="166" fontId="3" fillId="2" borderId="16" xfId="41" applyNumberFormat="1" applyFont="1" applyFill="1" applyBorder="1" applyAlignment="1">
      <alignment/>
    </xf>
    <xf numFmtId="166" fontId="2" fillId="0" borderId="20" xfId="41" applyNumberFormat="1" applyFont="1" applyFill="1" applyBorder="1" applyAlignment="1">
      <alignment/>
    </xf>
    <xf numFmtId="166" fontId="3" fillId="0" borderId="92" xfId="41" applyNumberFormat="1" applyFont="1" applyFill="1" applyBorder="1" applyAlignment="1">
      <alignment/>
    </xf>
    <xf numFmtId="166" fontId="3" fillId="2" borderId="47" xfId="41" applyNumberFormat="1" applyFont="1" applyFill="1" applyBorder="1" applyAlignment="1">
      <alignment/>
    </xf>
    <xf numFmtId="10" fontId="3" fillId="0" borderId="61" xfId="76" applyNumberFormat="1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38" xfId="0" applyFont="1" applyBorder="1" applyAlignment="1">
      <alignment/>
    </xf>
    <xf numFmtId="166" fontId="5" fillId="0" borderId="64" xfId="41" applyNumberFormat="1" applyFont="1" applyFill="1" applyBorder="1" applyAlignment="1">
      <alignment/>
    </xf>
    <xf numFmtId="10" fontId="3" fillId="0" borderId="64" xfId="76" applyNumberFormat="1" applyFont="1" applyFill="1" applyBorder="1" applyAlignment="1">
      <alignment/>
    </xf>
    <xf numFmtId="166" fontId="3" fillId="0" borderId="64" xfId="41" applyNumberFormat="1" applyFont="1" applyFill="1" applyBorder="1" applyAlignment="1">
      <alignment/>
    </xf>
    <xf numFmtId="166" fontId="3" fillId="0" borderId="78" xfId="41" applyNumberFormat="1" applyFont="1" applyFill="1" applyBorder="1" applyAlignment="1">
      <alignment/>
    </xf>
    <xf numFmtId="10" fontId="2" fillId="0" borderId="61" xfId="76" applyNumberFormat="1" applyFont="1" applyFill="1" applyBorder="1" applyAlignment="1">
      <alignment/>
    </xf>
    <xf numFmtId="166" fontId="2" fillId="25" borderId="10" xfId="41" applyNumberFormat="1" applyFont="1" applyFill="1" applyBorder="1" applyAlignment="1">
      <alignment wrapText="1"/>
    </xf>
    <xf numFmtId="0" fontId="5" fillId="0" borderId="45" xfId="0" applyFont="1" applyBorder="1" applyAlignment="1">
      <alignment horizontal="center"/>
    </xf>
    <xf numFmtId="0" fontId="5" fillId="0" borderId="18" xfId="0" applyFont="1" applyBorder="1" applyAlignment="1">
      <alignment/>
    </xf>
    <xf numFmtId="166" fontId="5" fillId="0" borderId="20" xfId="41" applyNumberFormat="1" applyFont="1" applyFill="1" applyBorder="1" applyAlignment="1">
      <alignment/>
    </xf>
    <xf numFmtId="0" fontId="3" fillId="0" borderId="64" xfId="0" applyFont="1" applyFill="1" applyBorder="1" applyAlignment="1">
      <alignment/>
    </xf>
    <xf numFmtId="166" fontId="3" fillId="0" borderId="91" xfId="41" applyNumberFormat="1" applyFont="1" applyBorder="1" applyAlignment="1">
      <alignment/>
    </xf>
    <xf numFmtId="3" fontId="41" fillId="0" borderId="10" xfId="67" applyNumberFormat="1" applyFont="1" applyFill="1" applyBorder="1" applyProtection="1">
      <alignment/>
      <protection locked="0"/>
    </xf>
    <xf numFmtId="3" fontId="41" fillId="0" borderId="47" xfId="67" applyNumberFormat="1" applyFont="1" applyFill="1" applyBorder="1" applyProtection="1">
      <alignment/>
      <protection locked="0"/>
    </xf>
    <xf numFmtId="3" fontId="41" fillId="0" borderId="11" xfId="67" applyNumberFormat="1" applyFont="1" applyFill="1" applyBorder="1" applyProtection="1">
      <alignment/>
      <protection locked="0"/>
    </xf>
    <xf numFmtId="3" fontId="41" fillId="0" borderId="39" xfId="67" applyNumberFormat="1" applyFont="1" applyFill="1" applyBorder="1" applyProtection="1">
      <alignment/>
      <protection locked="0"/>
    </xf>
    <xf numFmtId="3" fontId="41" fillId="0" borderId="12" xfId="67" applyNumberFormat="1" applyFont="1" applyFill="1" applyBorder="1" applyProtection="1">
      <alignment/>
      <protection locked="0"/>
    </xf>
    <xf numFmtId="3" fontId="41" fillId="0" borderId="49" xfId="67" applyNumberFormat="1" applyFont="1" applyFill="1" applyBorder="1" applyProtection="1">
      <alignment/>
      <protection locked="0"/>
    </xf>
    <xf numFmtId="3" fontId="41" fillId="0" borderId="40" xfId="67" applyNumberFormat="1" applyFont="1" applyFill="1" applyBorder="1" applyProtection="1">
      <alignment/>
      <protection locked="0"/>
    </xf>
    <xf numFmtId="175" fontId="42" fillId="0" borderId="52" xfId="66" applyNumberFormat="1" applyFont="1" applyFill="1" applyBorder="1" applyAlignment="1" applyProtection="1">
      <alignment vertical="center"/>
      <protection/>
    </xf>
    <xf numFmtId="3" fontId="41" fillId="0" borderId="123" xfId="67" applyNumberFormat="1" applyFont="1" applyFill="1" applyBorder="1">
      <alignment/>
      <protection/>
    </xf>
    <xf numFmtId="188" fontId="0" fillId="0" borderId="0" xfId="0" applyNumberFormat="1" applyAlignment="1">
      <alignment/>
    </xf>
    <xf numFmtId="0" fontId="39" fillId="0" borderId="45" xfId="67" applyFont="1" applyFill="1" applyBorder="1" applyAlignment="1" applyProtection="1">
      <alignment horizontal="left" vertical="center" wrapText="1" indent="1"/>
      <protection/>
    </xf>
    <xf numFmtId="166" fontId="2" fillId="25" borderId="18" xfId="41" applyNumberFormat="1" applyFont="1" applyFill="1" applyBorder="1" applyAlignment="1">
      <alignment/>
    </xf>
    <xf numFmtId="166" fontId="2" fillId="25" borderId="38" xfId="41" applyNumberFormat="1" applyFont="1" applyFill="1" applyBorder="1" applyAlignment="1">
      <alignment/>
    </xf>
    <xf numFmtId="0" fontId="2" fillId="0" borderId="120" xfId="0" applyFont="1" applyBorder="1" applyAlignment="1">
      <alignment horizontal="left"/>
    </xf>
    <xf numFmtId="0" fontId="2" fillId="0" borderId="120" xfId="0" applyFont="1" applyBorder="1" applyAlignment="1">
      <alignment horizontal="left" wrapText="1"/>
    </xf>
    <xf numFmtId="0" fontId="2" fillId="0" borderId="124" xfId="0" applyFont="1" applyBorder="1" applyAlignment="1">
      <alignment horizontal="left" wrapText="1"/>
    </xf>
    <xf numFmtId="0" fontId="2" fillId="0" borderId="116" xfId="0" applyFont="1" applyBorder="1" applyAlignment="1">
      <alignment horizontal="left" wrapText="1"/>
    </xf>
    <xf numFmtId="0" fontId="3" fillId="0" borderId="61" xfId="0" applyFont="1" applyBorder="1" applyAlignment="1">
      <alignment/>
    </xf>
    <xf numFmtId="166" fontId="2" fillId="25" borderId="15" xfId="41" applyNumberFormat="1" applyFont="1" applyFill="1" applyBorder="1" applyAlignment="1">
      <alignment/>
    </xf>
    <xf numFmtId="0" fontId="3" fillId="0" borderId="8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5" fontId="3" fillId="0" borderId="23" xfId="41" applyNumberFormat="1" applyFont="1" applyFill="1" applyBorder="1" applyAlignment="1" applyProtection="1">
      <alignment/>
      <protection/>
    </xf>
    <xf numFmtId="165" fontId="3" fillId="0" borderId="24" xfId="41" applyNumberFormat="1" applyFont="1" applyFill="1" applyBorder="1" applyAlignment="1" applyProtection="1">
      <alignment/>
      <protection/>
    </xf>
    <xf numFmtId="165" fontId="3" fillId="0" borderId="102" xfId="41" applyNumberFormat="1" applyFont="1" applyFill="1" applyBorder="1" applyAlignment="1" applyProtection="1">
      <alignment/>
      <protection/>
    </xf>
    <xf numFmtId="165" fontId="3" fillId="0" borderId="125" xfId="41" applyNumberFormat="1" applyFont="1" applyFill="1" applyBorder="1" applyAlignment="1" applyProtection="1">
      <alignment/>
      <protection/>
    </xf>
    <xf numFmtId="1" fontId="2" fillId="0" borderId="126" xfId="0" applyNumberFormat="1" applyFont="1" applyBorder="1" applyAlignment="1">
      <alignment horizontal="center"/>
    </xf>
    <xf numFmtId="0" fontId="2" fillId="0" borderId="119" xfId="0" applyFont="1" applyBorder="1" applyAlignment="1">
      <alignment horizontal="left"/>
    </xf>
    <xf numFmtId="165" fontId="2" fillId="0" borderId="127" xfId="41" applyNumberFormat="1" applyFont="1" applyFill="1" applyBorder="1" applyAlignment="1" applyProtection="1">
      <alignment/>
      <protection/>
    </xf>
    <xf numFmtId="9" fontId="2" fillId="0" borderId="49" xfId="76" applyFont="1" applyBorder="1" applyAlignment="1">
      <alignment/>
    </xf>
    <xf numFmtId="165" fontId="4" fillId="2" borderId="106" xfId="41" applyNumberFormat="1" applyFont="1" applyFill="1" applyBorder="1" applyAlignment="1" applyProtection="1">
      <alignment/>
      <protection/>
    </xf>
    <xf numFmtId="165" fontId="2" fillId="2" borderId="106" xfId="41" applyNumberFormat="1" applyFont="1" applyFill="1" applyBorder="1" applyAlignment="1" applyProtection="1">
      <alignment/>
      <protection/>
    </xf>
    <xf numFmtId="9" fontId="2" fillId="0" borderId="47" xfId="76" applyFont="1" applyBorder="1" applyAlignment="1">
      <alignment/>
    </xf>
    <xf numFmtId="165" fontId="2" fillId="2" borderId="11" xfId="41" applyNumberFormat="1" applyFont="1" applyFill="1" applyBorder="1" applyAlignment="1" applyProtection="1">
      <alignment vertical="center"/>
      <protection/>
    </xf>
    <xf numFmtId="165" fontId="4" fillId="2" borderId="11" xfId="41" applyNumberFormat="1" applyFont="1" applyFill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10" fontId="3" fillId="0" borderId="47" xfId="76" applyNumberFormat="1" applyFont="1" applyBorder="1" applyAlignment="1">
      <alignment/>
    </xf>
    <xf numFmtId="165" fontId="4" fillId="0" borderId="18" xfId="41" applyNumberFormat="1" applyFont="1" applyFill="1" applyBorder="1" applyAlignment="1" applyProtection="1">
      <alignment/>
      <protection/>
    </xf>
    <xf numFmtId="165" fontId="2" fillId="2" borderId="127" xfId="41" applyNumberFormat="1" applyFont="1" applyFill="1" applyBorder="1" applyAlignment="1" applyProtection="1">
      <alignment/>
      <protection/>
    </xf>
    <xf numFmtId="165" fontId="4" fillId="0" borderId="100" xfId="41" applyNumberFormat="1" applyFont="1" applyFill="1" applyBorder="1" applyAlignment="1" applyProtection="1">
      <alignment/>
      <protection/>
    </xf>
    <xf numFmtId="165" fontId="3" fillId="25" borderId="11" xfId="41" applyNumberFormat="1" applyFont="1" applyFill="1" applyBorder="1" applyAlignment="1" applyProtection="1">
      <alignment/>
      <protection/>
    </xf>
    <xf numFmtId="165" fontId="5" fillId="0" borderId="10" xfId="41" applyNumberFormat="1" applyFont="1" applyFill="1" applyBorder="1" applyAlignment="1" applyProtection="1">
      <alignment/>
      <protection/>
    </xf>
    <xf numFmtId="165" fontId="5" fillId="2" borderId="10" xfId="41" applyNumberFormat="1" applyFont="1" applyFill="1" applyBorder="1" applyAlignment="1" applyProtection="1">
      <alignment/>
      <protection/>
    </xf>
    <xf numFmtId="165" fontId="3" fillId="2" borderId="10" xfId="41" applyNumberFormat="1" applyFont="1" applyFill="1" applyBorder="1" applyAlignment="1" applyProtection="1">
      <alignment/>
      <protection/>
    </xf>
    <xf numFmtId="165" fontId="3" fillId="2" borderId="37" xfId="41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horizontal="center" wrapText="1"/>
    </xf>
    <xf numFmtId="165" fontId="5" fillId="25" borderId="18" xfId="41" applyNumberFormat="1" applyFont="1" applyFill="1" applyBorder="1" applyAlignment="1" applyProtection="1">
      <alignment/>
      <protection/>
    </xf>
    <xf numFmtId="165" fontId="3" fillId="2" borderId="127" xfId="41" applyNumberFormat="1" applyFont="1" applyFill="1" applyBorder="1" applyAlignment="1" applyProtection="1">
      <alignment/>
      <protection/>
    </xf>
    <xf numFmtId="0" fontId="4" fillId="0" borderId="32" xfId="0" applyFont="1" applyBorder="1" applyAlignment="1">
      <alignment horizontal="left" wrapText="1" indent="2"/>
    </xf>
    <xf numFmtId="165" fontId="4" fillId="0" borderId="56" xfId="41" applyNumberFormat="1" applyFont="1" applyFill="1" applyBorder="1" applyAlignment="1" applyProtection="1">
      <alignment horizontal="left" indent="3"/>
      <protection/>
    </xf>
    <xf numFmtId="165" fontId="3" fillId="0" borderId="11" xfId="41" applyNumberFormat="1" applyFont="1" applyFill="1" applyBorder="1" applyAlignment="1" applyProtection="1">
      <alignment vertical="center"/>
      <protection/>
    </xf>
    <xf numFmtId="10" fontId="3" fillId="0" borderId="39" xfId="76" applyNumberFormat="1" applyFont="1" applyBorder="1" applyAlignment="1">
      <alignment vertical="center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 wrapText="1"/>
    </xf>
    <xf numFmtId="0" fontId="4" fillId="25" borderId="13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vertical="top" wrapText="1"/>
    </xf>
    <xf numFmtId="166" fontId="4" fillId="25" borderId="11" xfId="41" applyNumberFormat="1" applyFont="1" applyFill="1" applyBorder="1" applyAlignment="1">
      <alignment horizontal="center" vertical="center" wrapText="1"/>
    </xf>
    <xf numFmtId="166" fontId="4" fillId="25" borderId="11" xfId="41" applyNumberFormat="1" applyFont="1" applyFill="1" applyBorder="1" applyAlignment="1">
      <alignment horizontal="center" vertical="center"/>
    </xf>
    <xf numFmtId="166" fontId="4" fillId="25" borderId="39" xfId="41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 wrapText="1"/>
    </xf>
    <xf numFmtId="0" fontId="4" fillId="25" borderId="45" xfId="0" applyFont="1" applyFill="1" applyBorder="1" applyAlignment="1">
      <alignment horizontal="center" vertical="center"/>
    </xf>
    <xf numFmtId="166" fontId="4" fillId="25" borderId="18" xfId="41" applyNumberFormat="1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top" wrapText="1"/>
    </xf>
    <xf numFmtId="166" fontId="4" fillId="25" borderId="10" xfId="41" applyNumberFormat="1" applyFont="1" applyFill="1" applyBorder="1" applyAlignment="1">
      <alignment horizontal="center" vertical="center"/>
    </xf>
    <xf numFmtId="166" fontId="4" fillId="25" borderId="10" xfId="41" applyNumberFormat="1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166" fontId="4" fillId="25" borderId="47" xfId="41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vertical="top" wrapText="1"/>
    </xf>
    <xf numFmtId="0" fontId="2" fillId="25" borderId="18" xfId="0" applyFont="1" applyFill="1" applyBorder="1" applyAlignment="1">
      <alignment vertical="center" wrapText="1"/>
    </xf>
    <xf numFmtId="166" fontId="4" fillId="25" borderId="18" xfId="41" applyNumberFormat="1" applyFont="1" applyFill="1" applyBorder="1" applyAlignment="1">
      <alignment horizontal="center" vertical="center" wrapText="1"/>
    </xf>
    <xf numFmtId="0" fontId="39" fillId="0" borderId="42" xfId="67" applyFont="1" applyFill="1" applyBorder="1" applyAlignment="1" applyProtection="1">
      <alignment horizontal="left" vertical="center" wrapText="1" indent="1"/>
      <protection/>
    </xf>
    <xf numFmtId="0" fontId="5" fillId="25" borderId="18" xfId="0" applyFont="1" applyFill="1" applyBorder="1" applyAlignment="1">
      <alignment horizontal="center" vertical="center" wrapText="1"/>
    </xf>
    <xf numFmtId="166" fontId="3" fillId="0" borderId="92" xfId="0" applyNumberFormat="1" applyFont="1" applyBorder="1" applyAlignment="1">
      <alignment/>
    </xf>
    <xf numFmtId="188" fontId="3" fillId="25" borderId="38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78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11" xfId="67" applyNumberFormat="1" applyFont="1" applyFill="1" applyBorder="1" applyAlignment="1" applyProtection="1">
      <alignment horizontal="right" vertical="center" wrapText="1"/>
      <protection/>
    </xf>
    <xf numFmtId="188" fontId="3" fillId="25" borderId="39" xfId="67" applyNumberFormat="1" applyFont="1" applyFill="1" applyBorder="1" applyAlignment="1" applyProtection="1">
      <alignment horizontal="right" vertical="center" wrapText="1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39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9" xfId="67" applyNumberFormat="1" applyFont="1" applyFill="1" applyBorder="1" applyAlignment="1" applyProtection="1">
      <alignment horizontal="right" vertical="center" wrapText="1"/>
      <protection locked="0"/>
    </xf>
    <xf numFmtId="188" fontId="2" fillId="25" borderId="11" xfId="67" applyNumberFormat="1" applyFont="1" applyFill="1" applyBorder="1" applyAlignment="1" applyProtection="1">
      <alignment horizontal="right" vertical="center" wrapText="1"/>
      <protection/>
    </xf>
    <xf numFmtId="188" fontId="2" fillId="25" borderId="39" xfId="67" applyNumberFormat="1" applyFont="1" applyFill="1" applyBorder="1" applyAlignment="1" applyProtection="1">
      <alignment horizontal="right" vertical="center" wrapText="1"/>
      <protection/>
    </xf>
    <xf numFmtId="188" fontId="2" fillId="0" borderId="11" xfId="67" applyNumberFormat="1" applyFont="1" applyFill="1" applyBorder="1" applyAlignment="1" applyProtection="1">
      <alignment horizontal="right" vertical="center" wrapText="1"/>
      <protection/>
    </xf>
    <xf numFmtId="188" fontId="2" fillId="0" borderId="39" xfId="67" applyNumberFormat="1" applyFont="1" applyFill="1" applyBorder="1" applyAlignment="1" applyProtection="1">
      <alignment horizontal="right" vertical="center" wrapText="1"/>
      <protection/>
    </xf>
    <xf numFmtId="188" fontId="2" fillId="25" borderId="39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8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2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8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78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18" xfId="67" applyNumberFormat="1" applyFont="1" applyFill="1" applyBorder="1" applyAlignment="1" applyProtection="1">
      <alignment horizontal="right" vertical="center" wrapText="1"/>
      <protection/>
    </xf>
    <xf numFmtId="188" fontId="3" fillId="0" borderId="21" xfId="67" applyNumberFormat="1" applyFont="1" applyFill="1" applyBorder="1" applyAlignment="1" applyProtection="1">
      <alignment horizontal="right" vertical="center" wrapText="1"/>
      <protection/>
    </xf>
    <xf numFmtId="166" fontId="4" fillId="25" borderId="23" xfId="41" applyNumberFormat="1" applyFont="1" applyFill="1" applyBorder="1" applyAlignment="1">
      <alignment horizontal="center" vertical="center"/>
    </xf>
    <xf numFmtId="166" fontId="4" fillId="25" borderId="92" xfId="41" applyNumberFormat="1" applyFont="1" applyFill="1" applyBorder="1" applyAlignment="1">
      <alignment horizontal="center" vertical="center"/>
    </xf>
    <xf numFmtId="0" fontId="2" fillId="0" borderId="13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76" xfId="64" applyFont="1" applyBorder="1" applyAlignment="1">
      <alignment horizontal="center" vertical="center"/>
      <protection/>
    </xf>
    <xf numFmtId="0" fontId="10" fillId="0" borderId="45" xfId="0" applyFont="1" applyFill="1" applyBorder="1" applyAlignment="1">
      <alignment wrapText="1"/>
    </xf>
    <xf numFmtId="172" fontId="4" fillId="0" borderId="39" xfId="76" applyNumberFormat="1" applyFont="1" applyBorder="1" applyAlignment="1">
      <alignment/>
    </xf>
    <xf numFmtId="172" fontId="5" fillId="0" borderId="39" xfId="76" applyNumberFormat="1" applyFont="1" applyBorder="1" applyAlignment="1">
      <alignment/>
    </xf>
    <xf numFmtId="9" fontId="5" fillId="0" borderId="39" xfId="76" applyFont="1" applyBorder="1" applyAlignment="1">
      <alignment/>
    </xf>
    <xf numFmtId="172" fontId="5" fillId="0" borderId="21" xfId="76" applyNumberFormat="1" applyFont="1" applyBorder="1" applyAlignment="1">
      <alignment/>
    </xf>
    <xf numFmtId="9" fontId="3" fillId="0" borderId="39" xfId="76" applyNumberFormat="1" applyFont="1" applyBorder="1" applyAlignment="1">
      <alignment/>
    </xf>
    <xf numFmtId="9" fontId="3" fillId="0" borderId="21" xfId="76" applyNumberFormat="1" applyFont="1" applyBorder="1" applyAlignment="1">
      <alignment/>
    </xf>
    <xf numFmtId="175" fontId="43" fillId="0" borderId="65" xfId="66" applyNumberFormat="1" applyFont="1" applyFill="1" applyBorder="1" applyAlignment="1" applyProtection="1">
      <alignment horizontal="right" vertical="center"/>
      <protection/>
    </xf>
    <xf numFmtId="175" fontId="43" fillId="0" borderId="92" xfId="66" applyNumberFormat="1" applyFont="1" applyFill="1" applyBorder="1" applyAlignment="1" applyProtection="1">
      <alignment horizontal="right" vertical="center"/>
      <protection/>
    </xf>
    <xf numFmtId="175" fontId="42" fillId="0" borderId="52" xfId="66" applyNumberFormat="1" applyFont="1" applyFill="1" applyBorder="1" applyAlignment="1" applyProtection="1">
      <alignment horizontal="right" vertical="center"/>
      <protection/>
    </xf>
    <xf numFmtId="175" fontId="43" fillId="0" borderId="39" xfId="66" applyNumberFormat="1" applyFont="1" applyFill="1" applyBorder="1" applyAlignment="1" applyProtection="1">
      <alignment horizontal="right" vertical="center"/>
      <protection/>
    </xf>
    <xf numFmtId="0" fontId="3" fillId="0" borderId="42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78" xfId="64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6" fontId="3" fillId="0" borderId="38" xfId="41" applyNumberFormat="1" applyFont="1" applyFill="1" applyBorder="1" applyAlignment="1">
      <alignment horizontal="center" vertical="center" wrapText="1"/>
    </xf>
    <xf numFmtId="166" fontId="3" fillId="0" borderId="18" xfId="41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1" fontId="10" fillId="0" borderId="65" xfId="41" applyNumberFormat="1" applyFont="1" applyFill="1" applyBorder="1" applyAlignment="1">
      <alignment horizontal="center" vertical="center" wrapText="1"/>
    </xf>
    <xf numFmtId="1" fontId="10" fillId="0" borderId="91" xfId="41" applyNumberFormat="1" applyFont="1" applyFill="1" applyBorder="1" applyAlignment="1">
      <alignment horizontal="center" vertical="center" wrapText="1"/>
    </xf>
    <xf numFmtId="1" fontId="10" fillId="0" borderId="47" xfId="41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4" fillId="0" borderId="90" xfId="0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165" fontId="8" fillId="0" borderId="78" xfId="41" applyNumberFormat="1" applyFont="1" applyFill="1" applyBorder="1" applyAlignment="1">
      <alignment horizontal="center" vertical="center" wrapText="1"/>
    </xf>
    <xf numFmtId="165" fontId="8" fillId="0" borderId="39" xfId="41" applyNumberFormat="1" applyFont="1" applyFill="1" applyBorder="1" applyAlignment="1">
      <alignment horizontal="center" vertical="center" wrapText="1"/>
    </xf>
    <xf numFmtId="165" fontId="8" fillId="0" borderId="21" xfId="41" applyNumberFormat="1" applyFont="1" applyFill="1" applyBorder="1" applyAlignment="1">
      <alignment horizontal="center" vertical="center" wrapText="1"/>
    </xf>
    <xf numFmtId="165" fontId="8" fillId="0" borderId="64" xfId="41" applyNumberFormat="1" applyFont="1" applyFill="1" applyBorder="1" applyAlignment="1">
      <alignment horizontal="center" vertical="center" wrapText="1"/>
    </xf>
    <xf numFmtId="165" fontId="8" fillId="0" borderId="62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5" fontId="8" fillId="0" borderId="12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165" fontId="8" fillId="0" borderId="38" xfId="41" applyNumberFormat="1" applyFont="1" applyFill="1" applyBorder="1" applyAlignment="1">
      <alignment horizontal="center" vertical="center"/>
    </xf>
    <xf numFmtId="165" fontId="8" fillId="0" borderId="41" xfId="41" applyNumberFormat="1" applyFont="1" applyFill="1" applyBorder="1" applyAlignment="1">
      <alignment horizontal="center" vertical="center" wrapText="1"/>
    </xf>
    <xf numFmtId="165" fontId="8" fillId="0" borderId="48" xfId="41" applyNumberFormat="1" applyFont="1" applyFill="1" applyBorder="1" applyAlignment="1">
      <alignment horizontal="center" vertical="center" wrapText="1"/>
    </xf>
    <xf numFmtId="165" fontId="8" fillId="0" borderId="61" xfId="41" applyNumberFormat="1" applyFont="1" applyFill="1" applyBorder="1" applyAlignment="1">
      <alignment horizontal="center" vertical="center" wrapText="1"/>
    </xf>
    <xf numFmtId="165" fontId="8" fillId="0" borderId="38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165" fontId="8" fillId="0" borderId="18" xfId="41" applyNumberFormat="1" applyFont="1" applyFill="1" applyBorder="1" applyAlignment="1">
      <alignment horizontal="center" vertical="center" wrapText="1"/>
    </xf>
    <xf numFmtId="1" fontId="14" fillId="0" borderId="65" xfId="41" applyNumberFormat="1" applyFont="1" applyFill="1" applyBorder="1" applyAlignment="1">
      <alignment horizontal="center" vertical="center" wrapText="1"/>
    </xf>
    <xf numFmtId="1" fontId="14" fillId="0" borderId="91" xfId="41" applyNumberFormat="1" applyFont="1" applyFill="1" applyBorder="1" applyAlignment="1">
      <alignment horizontal="center" vertical="center" wrapText="1"/>
    </xf>
    <xf numFmtId="1" fontId="14" fillId="0" borderId="47" xfId="41" applyNumberFormat="1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14" xfId="0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130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64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wrapText="1"/>
    </xf>
    <xf numFmtId="0" fontId="14" fillId="0" borderId="73" xfId="0" applyFont="1" applyBorder="1" applyAlignment="1">
      <alignment horizontal="center" wrapText="1"/>
    </xf>
    <xf numFmtId="0" fontId="14" fillId="0" borderId="13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132" xfId="0" applyFont="1" applyBorder="1" applyAlignment="1">
      <alignment horizontal="left" wrapText="1"/>
    </xf>
    <xf numFmtId="0" fontId="5" fillId="0" borderId="133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0" fontId="5" fillId="0" borderId="72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134" xfId="0" applyFont="1" applyBorder="1" applyAlignment="1">
      <alignment horizontal="left" wrapText="1"/>
    </xf>
    <xf numFmtId="0" fontId="5" fillId="0" borderId="135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03" xfId="0" applyFont="1" applyBorder="1" applyAlignment="1">
      <alignment horizontal="left" wrapText="1"/>
    </xf>
    <xf numFmtId="0" fontId="5" fillId="0" borderId="93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3" fillId="0" borderId="64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0" borderId="136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1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95" xfId="0" applyFont="1" applyFill="1" applyBorder="1" applyAlignment="1">
      <alignment horizontal="center"/>
    </xf>
    <xf numFmtId="0" fontId="3" fillId="0" borderId="11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75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46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65" xfId="64" applyFont="1" applyBorder="1" applyAlignment="1">
      <alignment horizontal="center" vertical="center" wrapText="1"/>
      <protection/>
    </xf>
    <xf numFmtId="0" fontId="3" fillId="0" borderId="47" xfId="64" applyFont="1" applyBorder="1" applyAlignment="1">
      <alignment horizontal="center" vertical="center" wrapText="1"/>
      <protection/>
    </xf>
    <xf numFmtId="0" fontId="4" fillId="0" borderId="76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49" xfId="64" applyFont="1" applyBorder="1" applyAlignment="1">
      <alignment horizontal="center"/>
      <protection/>
    </xf>
    <xf numFmtId="0" fontId="4" fillId="0" borderId="76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70" xfId="64" applyFont="1" applyBorder="1" applyAlignment="1">
      <alignment horizontal="center" vertical="center"/>
      <protection/>
    </xf>
    <xf numFmtId="0" fontId="4" fillId="0" borderId="72" xfId="64" applyFont="1" applyBorder="1" applyAlignment="1">
      <alignment horizontal="center" vertical="center"/>
      <protection/>
    </xf>
    <xf numFmtId="0" fontId="4" fillId="0" borderId="83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39" xfId="64" applyFont="1" applyBorder="1" applyAlignment="1">
      <alignment vertical="center"/>
      <protection/>
    </xf>
    <xf numFmtId="0" fontId="5" fillId="0" borderId="89" xfId="64" applyFont="1" applyBorder="1" applyAlignment="1">
      <alignment horizontal="left"/>
      <protection/>
    </xf>
    <xf numFmtId="0" fontId="5" fillId="0" borderId="40" xfId="64" applyFont="1" applyBorder="1" applyAlignment="1">
      <alignment horizontal="left"/>
      <protection/>
    </xf>
    <xf numFmtId="0" fontId="5" fillId="0" borderId="90" xfId="64" applyFont="1" applyBorder="1" applyAlignment="1">
      <alignment horizontal="center"/>
      <protection/>
    </xf>
    <xf numFmtId="0" fontId="5" fillId="0" borderId="74" xfId="64" applyFont="1" applyBorder="1" applyAlignment="1">
      <alignment horizont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166" fontId="4" fillId="0" borderId="49" xfId="45" applyNumberFormat="1" applyFont="1" applyBorder="1" applyAlignment="1">
      <alignment horizontal="center" vertical="center"/>
    </xf>
    <xf numFmtId="166" fontId="4" fillId="0" borderId="47" xfId="45" applyNumberFormat="1" applyFont="1" applyBorder="1" applyAlignment="1">
      <alignment horizontal="center" vertical="center"/>
    </xf>
    <xf numFmtId="0" fontId="13" fillId="0" borderId="62" xfId="64" applyBorder="1" applyAlignment="1">
      <alignment horizontal="center"/>
      <protection/>
    </xf>
    <xf numFmtId="0" fontId="13" fillId="0" borderId="51" xfId="64" applyBorder="1" applyAlignment="1">
      <alignment horizontal="center"/>
      <protection/>
    </xf>
    <xf numFmtId="0" fontId="4" fillId="0" borderId="76" xfId="64" applyFont="1" applyBorder="1" applyAlignment="1">
      <alignment horizontal="center" vertical="center" wrapText="1"/>
      <protection/>
    </xf>
    <xf numFmtId="0" fontId="4" fillId="0" borderId="77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62" xfId="64" applyFont="1" applyBorder="1" applyAlignment="1">
      <alignment horizontal="center" vertical="center" wrapText="1"/>
      <protection/>
    </xf>
    <xf numFmtId="0" fontId="4" fillId="0" borderId="51" xfId="64" applyFont="1" applyBorder="1" applyAlignment="1">
      <alignment horizontal="center" vertical="center" wrapText="1"/>
      <protection/>
    </xf>
    <xf numFmtId="0" fontId="4" fillId="0" borderId="62" xfId="64" applyFont="1" applyBorder="1" applyAlignment="1">
      <alignment horizontal="center" wrapText="1"/>
      <protection/>
    </xf>
    <xf numFmtId="0" fontId="4" fillId="0" borderId="51" xfId="64" applyFont="1" applyBorder="1" applyAlignment="1">
      <alignment horizontal="center" wrapText="1"/>
      <protection/>
    </xf>
    <xf numFmtId="0" fontId="4" fillId="0" borderId="70" xfId="64" applyFont="1" applyBorder="1" applyAlignment="1">
      <alignment horizontal="center"/>
      <protection/>
    </xf>
    <xf numFmtId="0" fontId="4" fillId="0" borderId="72" xfId="64" applyFont="1" applyBorder="1" applyAlignment="1">
      <alignment horizontal="center"/>
      <protection/>
    </xf>
    <xf numFmtId="0" fontId="4" fillId="0" borderId="83" xfId="64" applyFont="1" applyBorder="1" applyAlignment="1">
      <alignment horizontal="center"/>
      <protection/>
    </xf>
    <xf numFmtId="0" fontId="5" fillId="0" borderId="13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39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166" fontId="4" fillId="0" borderId="91" xfId="45" applyNumberFormat="1" applyFont="1" applyBorder="1" applyAlignment="1">
      <alignment horizontal="center" vertical="center"/>
    </xf>
    <xf numFmtId="0" fontId="5" fillId="0" borderId="41" xfId="64" applyFont="1" applyBorder="1" applyAlignment="1">
      <alignment horizontal="center" vertical="center" wrapText="1"/>
      <protection/>
    </xf>
    <xf numFmtId="0" fontId="5" fillId="0" borderId="131" xfId="64" applyFont="1" applyBorder="1" applyAlignment="1">
      <alignment horizontal="center" vertical="center" wrapText="1"/>
      <protection/>
    </xf>
    <xf numFmtId="0" fontId="5" fillId="0" borderId="42" xfId="64" applyFont="1" applyBorder="1" applyAlignment="1">
      <alignment horizontal="left"/>
      <protection/>
    </xf>
    <xf numFmtId="0" fontId="5" fillId="0" borderId="38" xfId="64" applyFont="1" applyBorder="1" applyAlignment="1">
      <alignment horizontal="left"/>
      <protection/>
    </xf>
    <xf numFmtId="0" fontId="5" fillId="0" borderId="78" xfId="64" applyFont="1" applyBorder="1" applyAlignment="1">
      <alignment horizontal="left"/>
      <protection/>
    </xf>
    <xf numFmtId="0" fontId="5" fillId="25" borderId="4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45" xfId="0" applyFont="1" applyFill="1" applyBorder="1" applyAlignment="1">
      <alignment horizontal="center" vertical="center" wrapText="1"/>
    </xf>
    <xf numFmtId="0" fontId="5" fillId="25" borderId="95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5" fillId="25" borderId="38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5" fillId="25" borderId="72" xfId="0" applyFont="1" applyFill="1" applyBorder="1" applyAlignment="1">
      <alignment horizontal="center" vertical="center" wrapText="1"/>
    </xf>
    <xf numFmtId="0" fontId="5" fillId="25" borderId="8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5" fillId="25" borderId="130" xfId="0" applyFont="1" applyFill="1" applyBorder="1" applyAlignment="1">
      <alignment horizontal="center"/>
    </xf>
    <xf numFmtId="0" fontId="5" fillId="25" borderId="138" xfId="0" applyFont="1" applyFill="1" applyBorder="1" applyAlignment="1">
      <alignment horizontal="center"/>
    </xf>
    <xf numFmtId="0" fontId="30" fillId="0" borderId="0" xfId="67" applyFont="1" applyFill="1" applyAlignment="1" applyProtection="1">
      <alignment horizontal="left"/>
      <protection/>
    </xf>
    <xf numFmtId="0" fontId="35" fillId="0" borderId="0" xfId="67" applyFont="1" applyFill="1" applyAlignment="1" applyProtection="1">
      <alignment horizontal="center" vertical="center" wrapText="1"/>
      <protection/>
    </xf>
    <xf numFmtId="0" fontId="35" fillId="0" borderId="0" xfId="67" applyFont="1" applyFill="1" applyAlignment="1" applyProtection="1">
      <alignment horizontal="center" vertical="center"/>
      <protection/>
    </xf>
    <xf numFmtId="0" fontId="36" fillId="0" borderId="0" xfId="67" applyFont="1" applyFill="1" applyBorder="1" applyAlignment="1" applyProtection="1">
      <alignment horizontal="right"/>
      <protection/>
    </xf>
    <xf numFmtId="0" fontId="5" fillId="0" borderId="71" xfId="67" applyFont="1" applyFill="1" applyBorder="1" applyAlignment="1" applyProtection="1">
      <alignment horizontal="center" vertical="center" wrapText="1"/>
      <protection/>
    </xf>
    <xf numFmtId="0" fontId="5" fillId="0" borderId="77" xfId="67" applyFont="1" applyFill="1" applyBorder="1" applyAlignment="1" applyProtection="1">
      <alignment horizontal="center" vertical="center" wrapText="1"/>
      <protection/>
    </xf>
    <xf numFmtId="0" fontId="5" fillId="0" borderId="14" xfId="67" applyFont="1" applyFill="1" applyBorder="1" applyAlignment="1" applyProtection="1">
      <alignment horizontal="center" vertical="center" wrapText="1"/>
      <protection/>
    </xf>
    <xf numFmtId="0" fontId="36" fillId="0" borderId="46" xfId="66" applyFont="1" applyFill="1" applyBorder="1" applyAlignment="1" applyProtection="1">
      <alignment horizontal="center" vertical="center" textRotation="90"/>
      <protection/>
    </xf>
    <xf numFmtId="0" fontId="36" fillId="0" borderId="15" xfId="66" applyFont="1" applyFill="1" applyBorder="1" applyAlignment="1" applyProtection="1">
      <alignment horizontal="center" vertical="center" textRotation="90"/>
      <protection/>
    </xf>
    <xf numFmtId="0" fontId="36" fillId="0" borderId="10" xfId="66" applyFont="1" applyFill="1" applyBorder="1" applyAlignment="1" applyProtection="1">
      <alignment horizontal="center" vertical="center" textRotation="90"/>
      <protection/>
    </xf>
    <xf numFmtId="0" fontId="36" fillId="0" borderId="38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vertical="center" wrapText="1"/>
      <protection/>
    </xf>
    <xf numFmtId="0" fontId="36" fillId="0" borderId="78" xfId="67" applyFont="1" applyFill="1" applyBorder="1" applyAlignment="1" applyProtection="1">
      <alignment horizontal="center" vertical="center" wrapText="1"/>
      <protection/>
    </xf>
    <xf numFmtId="0" fontId="36" fillId="0" borderId="39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wrapText="1"/>
      <protection/>
    </xf>
    <xf numFmtId="0" fontId="36" fillId="0" borderId="39" xfId="67" applyFont="1" applyFill="1" applyBorder="1" applyAlignment="1" applyProtection="1">
      <alignment horizontal="center" wrapText="1"/>
      <protection/>
    </xf>
    <xf numFmtId="0" fontId="30" fillId="0" borderId="0" xfId="67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35" fillId="0" borderId="0" xfId="66" applyFont="1" applyFill="1" applyAlignment="1" applyProtection="1">
      <alignment horizontal="center" vertical="center" wrapText="1"/>
      <protection/>
    </xf>
    <xf numFmtId="0" fontId="36" fillId="0" borderId="0" xfId="66" applyFont="1" applyFill="1" applyBorder="1" applyAlignment="1" applyProtection="1">
      <alignment horizontal="right" vertical="center"/>
      <protection/>
    </xf>
    <xf numFmtId="0" fontId="35" fillId="0" borderId="42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6" fillId="0" borderId="38" xfId="66" applyFont="1" applyFill="1" applyBorder="1" applyAlignment="1" applyProtection="1">
      <alignment horizontal="center" vertical="center" textRotation="90"/>
      <protection/>
    </xf>
    <xf numFmtId="0" fontId="36" fillId="0" borderId="11" xfId="66" applyFont="1" applyFill="1" applyBorder="1" applyAlignment="1" applyProtection="1">
      <alignment horizontal="center" vertical="center" textRotation="90"/>
      <protection/>
    </xf>
    <xf numFmtId="0" fontId="20" fillId="0" borderId="78" xfId="66" applyFont="1" applyFill="1" applyBorder="1" applyAlignment="1" applyProtection="1">
      <alignment horizontal="center" vertical="center" wrapText="1"/>
      <protection/>
    </xf>
    <xf numFmtId="0" fontId="20" fillId="0" borderId="39" xfId="66" applyFont="1" applyFill="1" applyBorder="1" applyAlignment="1" applyProtection="1">
      <alignment horizontal="center" vertic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27" fillId="0" borderId="75" xfId="67" applyFont="1" applyFill="1" applyBorder="1" applyAlignment="1">
      <alignment horizontal="left"/>
      <protection/>
    </xf>
    <xf numFmtId="0" fontId="27" fillId="0" borderId="74" xfId="67" applyFont="1" applyFill="1" applyBorder="1" applyAlignment="1">
      <alignment horizontal="left"/>
      <protection/>
    </xf>
    <xf numFmtId="3" fontId="30" fillId="0" borderId="0" xfId="67" applyNumberFormat="1" applyFont="1" applyFill="1" applyAlignment="1">
      <alignment horizontal="center"/>
      <protection/>
    </xf>
    <xf numFmtId="0" fontId="5" fillId="0" borderId="42" xfId="64" applyFont="1" applyBorder="1" applyAlignment="1">
      <alignment horizontal="center" vertical="center" wrapText="1"/>
      <protection/>
    </xf>
    <xf numFmtId="0" fontId="5" fillId="0" borderId="45" xfId="64" applyFont="1" applyBorder="1" applyAlignment="1">
      <alignment horizontal="center" vertical="center" wrapText="1"/>
      <protection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78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wrapText="1"/>
    </xf>
    <xf numFmtId="0" fontId="10" fillId="0" borderId="61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92" xfId="0" applyFont="1" applyFill="1" applyBorder="1" applyAlignment="1">
      <alignment horizontal="center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3" xfId="45"/>
    <cellStyle name="Ezres 3 2" xfId="46"/>
    <cellStyle name="Ezres 4" xfId="47"/>
    <cellStyle name="Ezres 5" xfId="48"/>
    <cellStyle name="Figyelmeztetés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3" xfId="64"/>
    <cellStyle name="Normál 4" xfId="65"/>
    <cellStyle name="Normál_VAGYONK" xfId="66"/>
    <cellStyle name="Normál_VAGYONKIM" xfId="67"/>
    <cellStyle name="Összesen" xfId="68"/>
    <cellStyle name="Currency" xfId="69"/>
    <cellStyle name="Currency [0]" xfId="70"/>
    <cellStyle name="Pénznem 2" xfId="71"/>
    <cellStyle name="Pénznem 3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D32" sqref="D31:D32"/>
    </sheetView>
  </sheetViews>
  <sheetFormatPr defaultColWidth="9.140625" defaultRowHeight="12.75"/>
  <cols>
    <col min="1" max="1" width="24.8515625" style="1" customWidth="1"/>
    <col min="2" max="2" width="12.8515625" style="1" customWidth="1"/>
    <col min="3" max="3" width="12.7109375" style="1" customWidth="1"/>
    <col min="4" max="4" width="26.7109375" style="1" customWidth="1"/>
    <col min="5" max="5" width="13.00390625" style="1" customWidth="1"/>
    <col min="6" max="6" width="12.7109375" style="1" customWidth="1"/>
    <col min="7" max="16384" width="9.140625" style="1" customWidth="1"/>
  </cols>
  <sheetData>
    <row r="1" spans="1:6" ht="15">
      <c r="A1" s="1142" t="s">
        <v>128</v>
      </c>
      <c r="B1" s="1144" t="s">
        <v>129</v>
      </c>
      <c r="C1" s="1144"/>
      <c r="D1" s="1144" t="s">
        <v>130</v>
      </c>
      <c r="E1" s="1144" t="s">
        <v>129</v>
      </c>
      <c r="F1" s="1146"/>
    </row>
    <row r="2" spans="1:6" ht="19.5" customHeight="1" thickBot="1">
      <c r="A2" s="1143"/>
      <c r="B2" s="197" t="s">
        <v>235</v>
      </c>
      <c r="C2" s="197" t="s">
        <v>236</v>
      </c>
      <c r="D2" s="1145"/>
      <c r="E2" s="197" t="s">
        <v>235</v>
      </c>
      <c r="F2" s="199" t="s">
        <v>236</v>
      </c>
    </row>
    <row r="3" spans="1:6" ht="30">
      <c r="A3" s="408" t="s">
        <v>262</v>
      </c>
      <c r="B3" s="409">
        <f>SUM(B4+B7+B11+B13)</f>
        <v>34497171</v>
      </c>
      <c r="C3" s="409">
        <f>SUM(C4+C7+C11+C13)</f>
        <v>34329852</v>
      </c>
      <c r="D3" s="410" t="s">
        <v>247</v>
      </c>
      <c r="E3" s="409">
        <f>SUM(E4:E8)</f>
        <v>34509008</v>
      </c>
      <c r="F3" s="411">
        <f>SUM(F4:F8)</f>
        <v>34218516</v>
      </c>
    </row>
    <row r="4" spans="1:6" ht="27">
      <c r="A4" s="412" t="s">
        <v>131</v>
      </c>
      <c r="B4" s="237">
        <f>SUM(B5:B6)</f>
        <v>3521</v>
      </c>
      <c r="C4" s="237">
        <f>SUM(C5:C6)</f>
        <v>1604</v>
      </c>
      <c r="D4" s="413" t="s">
        <v>248</v>
      </c>
      <c r="E4" s="237">
        <v>37055513</v>
      </c>
      <c r="F4" s="239">
        <v>37187420</v>
      </c>
    </row>
    <row r="5" spans="1:6" ht="17.25" customHeight="1">
      <c r="A5" s="412" t="s">
        <v>266</v>
      </c>
      <c r="B5" s="237">
        <v>825</v>
      </c>
      <c r="C5" s="237">
        <v>371</v>
      </c>
      <c r="D5" s="413" t="s">
        <v>249</v>
      </c>
      <c r="E5" s="237">
        <v>0</v>
      </c>
      <c r="F5" s="239">
        <v>-280777</v>
      </c>
    </row>
    <row r="6" spans="1:6" ht="27">
      <c r="A6" s="412" t="s">
        <v>253</v>
      </c>
      <c r="B6" s="237">
        <v>2696</v>
      </c>
      <c r="C6" s="237">
        <v>1233</v>
      </c>
      <c r="D6" s="413" t="s">
        <v>275</v>
      </c>
      <c r="E6" s="237">
        <v>789852</v>
      </c>
      <c r="F6" s="239">
        <v>659518</v>
      </c>
    </row>
    <row r="7" spans="1:6" ht="13.5">
      <c r="A7" s="412" t="s">
        <v>132</v>
      </c>
      <c r="B7" s="237">
        <f>SUM(B8:B10)</f>
        <v>33571967</v>
      </c>
      <c r="C7" s="237">
        <f>SUM(C8:C10)</f>
        <v>33361557</v>
      </c>
      <c r="D7" s="413" t="s">
        <v>250</v>
      </c>
      <c r="E7" s="237">
        <v>-3438419</v>
      </c>
      <c r="F7" s="239">
        <v>-3336175</v>
      </c>
    </row>
    <row r="8" spans="1:6" ht="13.5">
      <c r="A8" s="414" t="s">
        <v>133</v>
      </c>
      <c r="B8" s="237">
        <v>32735749</v>
      </c>
      <c r="C8" s="237">
        <v>32624175</v>
      </c>
      <c r="D8" s="200" t="s">
        <v>251</v>
      </c>
      <c r="E8" s="237">
        <v>102062</v>
      </c>
      <c r="F8" s="239">
        <v>-11470</v>
      </c>
    </row>
    <row r="9" spans="1:6" ht="15">
      <c r="A9" s="414" t="s">
        <v>277</v>
      </c>
      <c r="B9" s="237">
        <v>562762</v>
      </c>
      <c r="C9" s="237">
        <v>545864</v>
      </c>
      <c r="D9" s="416" t="s">
        <v>265</v>
      </c>
      <c r="E9" s="238">
        <f>E10+E15+E22</f>
        <v>215443</v>
      </c>
      <c r="F9" s="415">
        <f>F10+F15+F22</f>
        <v>220432</v>
      </c>
    </row>
    <row r="10" spans="1:6" ht="27">
      <c r="A10" s="414" t="s">
        <v>237</v>
      </c>
      <c r="B10" s="237">
        <v>273456</v>
      </c>
      <c r="C10" s="237">
        <v>191518</v>
      </c>
      <c r="D10" s="413" t="s">
        <v>252</v>
      </c>
      <c r="E10" s="237">
        <f>SUM(E11:E14)</f>
        <v>26380</v>
      </c>
      <c r="F10" s="239">
        <f>SUM(F11:F14)</f>
        <v>25706</v>
      </c>
    </row>
    <row r="11" spans="1:6" ht="13.5">
      <c r="A11" s="412" t="s">
        <v>273</v>
      </c>
      <c r="B11" s="237">
        <f>SUM(B12:B12)</f>
        <v>794520</v>
      </c>
      <c r="C11" s="237">
        <f>SUM(C12:C12)</f>
        <v>836227</v>
      </c>
      <c r="D11" s="413" t="s">
        <v>254</v>
      </c>
      <c r="E11" s="237">
        <v>81</v>
      </c>
      <c r="F11" s="239">
        <v>84</v>
      </c>
    </row>
    <row r="12" spans="1:6" ht="13.5">
      <c r="A12" s="414" t="s">
        <v>134</v>
      </c>
      <c r="B12" s="237">
        <v>794520</v>
      </c>
      <c r="C12" s="237">
        <v>836227</v>
      </c>
      <c r="D12" s="413" t="s">
        <v>255</v>
      </c>
      <c r="E12" s="237">
        <v>18666</v>
      </c>
      <c r="F12" s="239">
        <v>22523</v>
      </c>
    </row>
    <row r="13" spans="1:6" ht="27">
      <c r="A13" s="412" t="s">
        <v>267</v>
      </c>
      <c r="B13" s="237">
        <f>SUM(B14:B14)</f>
        <v>127163</v>
      </c>
      <c r="C13" s="237">
        <f>SUM(C14:C14)</f>
        <v>130464</v>
      </c>
      <c r="D13" s="413" t="s">
        <v>256</v>
      </c>
      <c r="E13" s="237">
        <v>569</v>
      </c>
      <c r="F13" s="239">
        <v>569</v>
      </c>
    </row>
    <row r="14" spans="1:6" ht="13.5">
      <c r="A14" s="414" t="s">
        <v>282</v>
      </c>
      <c r="B14" s="237">
        <v>127163</v>
      </c>
      <c r="C14" s="237">
        <v>130464</v>
      </c>
      <c r="D14" s="413" t="s">
        <v>257</v>
      </c>
      <c r="E14" s="237">
        <v>7064</v>
      </c>
      <c r="F14" s="239">
        <v>2530</v>
      </c>
    </row>
    <row r="15" spans="1:6" ht="32.25" customHeight="1">
      <c r="A15" s="417" t="s">
        <v>238</v>
      </c>
      <c r="B15" s="238">
        <f>SUM(B16)</f>
        <v>6637</v>
      </c>
      <c r="C15" s="238">
        <f>SUM(C16)</f>
        <v>10295</v>
      </c>
      <c r="D15" s="413" t="s">
        <v>264</v>
      </c>
      <c r="E15" s="237">
        <f>SUM(E16:E18)</f>
        <v>112880</v>
      </c>
      <c r="F15" s="239">
        <f>SUM(F16:F18)</f>
        <v>120134</v>
      </c>
    </row>
    <row r="16" spans="1:6" ht="13.5">
      <c r="A16" s="428" t="s">
        <v>135</v>
      </c>
      <c r="B16" s="237">
        <f>SUM(B17:B17)</f>
        <v>6637</v>
      </c>
      <c r="C16" s="237">
        <f>SUM(C17:C17)</f>
        <v>10295</v>
      </c>
      <c r="D16" s="413" t="s">
        <v>255</v>
      </c>
      <c r="E16" s="237">
        <v>0</v>
      </c>
      <c r="F16" s="239">
        <v>2362</v>
      </c>
    </row>
    <row r="17" spans="1:6" ht="13.5">
      <c r="A17" s="429" t="s">
        <v>239</v>
      </c>
      <c r="B17" s="237">
        <v>6637</v>
      </c>
      <c r="C17" s="425">
        <v>10295</v>
      </c>
      <c r="D17" s="413" t="s">
        <v>280</v>
      </c>
      <c r="E17" s="237">
        <v>81438</v>
      </c>
      <c r="F17" s="239">
        <v>81438</v>
      </c>
    </row>
    <row r="18" spans="1:6" ht="15">
      <c r="A18" s="417" t="s">
        <v>240</v>
      </c>
      <c r="B18" s="238">
        <f>SUM(B19:B20)</f>
        <v>619274</v>
      </c>
      <c r="C18" s="238">
        <f>SUM(C19:C20)</f>
        <v>755249</v>
      </c>
      <c r="D18" s="413" t="s">
        <v>279</v>
      </c>
      <c r="E18" s="237">
        <v>31442</v>
      </c>
      <c r="F18" s="239">
        <v>36334</v>
      </c>
    </row>
    <row r="19" spans="1:6" ht="13.5">
      <c r="A19" s="412" t="s">
        <v>241</v>
      </c>
      <c r="B19" s="237">
        <v>744</v>
      </c>
      <c r="C19" s="237">
        <v>404</v>
      </c>
      <c r="D19" s="413"/>
      <c r="E19" s="237"/>
      <c r="F19" s="239">
        <v>0</v>
      </c>
    </row>
    <row r="20" spans="1:6" ht="13.5">
      <c r="A20" s="412" t="s">
        <v>242</v>
      </c>
      <c r="B20" s="237">
        <v>618530</v>
      </c>
      <c r="C20" s="425">
        <v>754845</v>
      </c>
      <c r="D20" s="114"/>
      <c r="E20" s="114"/>
      <c r="F20" s="156"/>
    </row>
    <row r="21" spans="1:6" ht="15">
      <c r="A21" s="417" t="s">
        <v>244</v>
      </c>
      <c r="B21" s="238">
        <f>B22+B28+B31</f>
        <v>380604</v>
      </c>
      <c r="C21" s="427">
        <f>C22+C28+C31</f>
        <v>363199</v>
      </c>
      <c r="D21" s="114"/>
      <c r="E21" s="237"/>
      <c r="F21" s="239"/>
    </row>
    <row r="22" spans="1:6" ht="27">
      <c r="A22" s="424" t="s">
        <v>245</v>
      </c>
      <c r="B22" s="237">
        <f>SUM(B23:B27)</f>
        <v>324700</v>
      </c>
      <c r="C22" s="237">
        <f>SUM(C23:C27)</f>
        <v>347700</v>
      </c>
      <c r="D22" s="413" t="s">
        <v>258</v>
      </c>
      <c r="E22" s="237">
        <f>SUM(E23:E26)</f>
        <v>76183</v>
      </c>
      <c r="F22" s="239">
        <f>SUM(F23:F26)</f>
        <v>74592</v>
      </c>
    </row>
    <row r="23" spans="1:6" ht="13.5">
      <c r="A23" s="424" t="s">
        <v>268</v>
      </c>
      <c r="B23" s="237">
        <v>81476</v>
      </c>
      <c r="C23" s="425">
        <v>72225</v>
      </c>
      <c r="D23" s="413" t="s">
        <v>259</v>
      </c>
      <c r="E23" s="237">
        <v>67053</v>
      </c>
      <c r="F23" s="239">
        <v>64971</v>
      </c>
    </row>
    <row r="24" spans="1:6" ht="13.5">
      <c r="A24" s="424" t="s">
        <v>269</v>
      </c>
      <c r="B24" s="237">
        <v>131476</v>
      </c>
      <c r="C24" s="425">
        <v>138800</v>
      </c>
      <c r="D24" s="413"/>
      <c r="E24" s="237"/>
      <c r="F24" s="239"/>
    </row>
    <row r="25" spans="1:6" ht="27">
      <c r="A25" s="424" t="s">
        <v>270</v>
      </c>
      <c r="B25" s="237">
        <v>32818</v>
      </c>
      <c r="C25" s="425">
        <v>57748</v>
      </c>
      <c r="D25" s="413" t="s">
        <v>260</v>
      </c>
      <c r="E25" s="237">
        <v>2462</v>
      </c>
      <c r="F25" s="239">
        <v>5417</v>
      </c>
    </row>
    <row r="26" spans="1:6" ht="32.25" customHeight="1">
      <c r="A26" s="424" t="s">
        <v>283</v>
      </c>
      <c r="B26" s="237">
        <v>78930</v>
      </c>
      <c r="C26" s="425">
        <v>78326</v>
      </c>
      <c r="D26" s="413" t="s">
        <v>788</v>
      </c>
      <c r="E26" s="237">
        <v>6668</v>
      </c>
      <c r="F26" s="239">
        <v>4204</v>
      </c>
    </row>
    <row r="27" spans="1:6" ht="30">
      <c r="A27" s="424" t="s">
        <v>787</v>
      </c>
      <c r="B27" s="237">
        <v>0</v>
      </c>
      <c r="C27" s="425">
        <v>601</v>
      </c>
      <c r="D27" s="426" t="s">
        <v>789</v>
      </c>
      <c r="E27" s="875">
        <f>SUM(E28:E29)</f>
        <v>835686</v>
      </c>
      <c r="F27" s="598">
        <f>SUM(F28:F29)</f>
        <v>1078892</v>
      </c>
    </row>
    <row r="28" spans="1:6" ht="27">
      <c r="A28" s="423" t="s">
        <v>263</v>
      </c>
      <c r="B28" s="237">
        <f>SUM(B29:B30)</f>
        <v>54382</v>
      </c>
      <c r="C28" s="237">
        <f>SUM(C29:C30)</f>
        <v>5748</v>
      </c>
      <c r="D28" s="418" t="s">
        <v>790</v>
      </c>
      <c r="E28" s="237">
        <v>85857</v>
      </c>
      <c r="F28" s="239">
        <v>101322</v>
      </c>
    </row>
    <row r="29" spans="1:6" ht="27">
      <c r="A29" s="424" t="s">
        <v>271</v>
      </c>
      <c r="B29" s="237">
        <v>54382</v>
      </c>
      <c r="C29" s="425">
        <v>0</v>
      </c>
      <c r="D29" s="418" t="s">
        <v>281</v>
      </c>
      <c r="E29" s="237">
        <v>749829</v>
      </c>
      <c r="F29" s="239">
        <v>977570</v>
      </c>
    </row>
    <row r="30" spans="1:6" ht="27.75">
      <c r="A30" s="424" t="s">
        <v>272</v>
      </c>
      <c r="B30" s="237">
        <v>0</v>
      </c>
      <c r="C30" s="425">
        <v>5748</v>
      </c>
      <c r="D30" s="114"/>
      <c r="E30" s="238">
        <f>SUM(E31:E34)</f>
        <v>0</v>
      </c>
      <c r="F30" s="415">
        <f>SUM(F31:F34)</f>
        <v>0</v>
      </c>
    </row>
    <row r="31" spans="1:6" ht="27">
      <c r="A31" s="424" t="s">
        <v>246</v>
      </c>
      <c r="B31" s="237">
        <f>SUM(B32:B33)</f>
        <v>1522</v>
      </c>
      <c r="C31" s="425">
        <f>SUM(C32:C33)</f>
        <v>9751</v>
      </c>
      <c r="D31" s="418"/>
      <c r="E31" s="237"/>
      <c r="F31" s="239"/>
    </row>
    <row r="32" spans="1:6" ht="13.5">
      <c r="A32" s="424" t="s">
        <v>274</v>
      </c>
      <c r="B32" s="237">
        <v>491</v>
      </c>
      <c r="C32" s="425">
        <v>8542</v>
      </c>
      <c r="D32" s="114"/>
      <c r="E32" s="237"/>
      <c r="F32" s="239"/>
    </row>
    <row r="33" spans="1:6" ht="13.5">
      <c r="A33" s="424" t="s">
        <v>261</v>
      </c>
      <c r="B33" s="237">
        <v>1031</v>
      </c>
      <c r="C33" s="425">
        <v>1209</v>
      </c>
      <c r="D33" s="114"/>
      <c r="E33" s="237"/>
      <c r="F33" s="239"/>
    </row>
    <row r="34" spans="1:6" ht="30">
      <c r="A34" s="417" t="s">
        <v>276</v>
      </c>
      <c r="B34" s="238">
        <v>56451</v>
      </c>
      <c r="C34" s="427">
        <v>59245</v>
      </c>
      <c r="D34" s="114"/>
      <c r="E34" s="237"/>
      <c r="F34" s="239"/>
    </row>
    <row r="35" spans="1:6" ht="15" customHeight="1">
      <c r="A35" s="417" t="s">
        <v>278</v>
      </c>
      <c r="B35" s="238">
        <v>0</v>
      </c>
      <c r="C35" s="427">
        <v>0</v>
      </c>
      <c r="D35" s="114"/>
      <c r="E35" s="237"/>
      <c r="F35" s="239"/>
    </row>
    <row r="36" spans="1:6" ht="15.75" thickBot="1">
      <c r="A36" s="419" t="s">
        <v>136</v>
      </c>
      <c r="B36" s="420">
        <f>B3+B15+B18+B21+B34+B35</f>
        <v>35560137</v>
      </c>
      <c r="C36" s="420">
        <f>C3+C15+C18+C21+C34+C35</f>
        <v>35517840</v>
      </c>
      <c r="D36" s="421" t="s">
        <v>137</v>
      </c>
      <c r="E36" s="420">
        <f>E3+E9+E28+E29+E30</f>
        <v>35560137</v>
      </c>
      <c r="F36" s="422">
        <f>F3+F9+F28+F29+F30</f>
        <v>35517840</v>
      </c>
    </row>
    <row r="37" ht="13.5">
      <c r="A37" s="198"/>
    </row>
  </sheetData>
  <sheetProtection/>
  <mergeCells count="4">
    <mergeCell ref="A1:A2"/>
    <mergeCell ref="B1:C1"/>
    <mergeCell ref="D1:D2"/>
    <mergeCell ref="E1:F1"/>
  </mergeCells>
  <printOptions/>
  <pageMargins left="0.38" right="0.15748031496062992" top="0.76" bottom="0.15748031496062992" header="0.2362204724409449" footer="0.31496062992125984"/>
  <pageSetup horizontalDpi="600" verticalDpi="600" orientation="portrait" paperSize="9" scale="95" r:id="rId1"/>
  <headerFooter>
    <oddHeader>&amp;C&amp;"Book Antiqua,Félkövér"&amp;11Keszthely Város Önkormányzata
mérlegadatai&amp;R&amp;"Book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zoomScale="120" zoomScaleNormal="120" zoomScalePageLayoutView="0" workbookViewId="0" topLeftCell="B1">
      <selection activeCell="N26" sqref="N26"/>
    </sheetView>
  </sheetViews>
  <sheetFormatPr defaultColWidth="9.140625" defaultRowHeight="12.75"/>
  <cols>
    <col min="1" max="1" width="30.57421875" style="3" customWidth="1"/>
    <col min="2" max="2" width="9.28125" style="1" customWidth="1"/>
    <col min="3" max="3" width="12.57421875" style="1" customWidth="1"/>
    <col min="4" max="4" width="10.00390625" style="1" customWidth="1"/>
    <col min="5" max="5" width="9.7109375" style="1" customWidth="1"/>
    <col min="6" max="6" width="10.7109375" style="1" customWidth="1"/>
    <col min="7" max="7" width="10.28125" style="9" customWidth="1"/>
    <col min="8" max="8" width="10.8515625" style="1" customWidth="1"/>
    <col min="9" max="9" width="8.57421875" style="1" customWidth="1"/>
    <col min="10" max="10" width="7.7109375" style="1" customWidth="1"/>
    <col min="11" max="11" width="9.57421875" style="1" customWidth="1"/>
    <col min="12" max="12" width="8.00390625" style="1" customWidth="1"/>
    <col min="13" max="16384" width="9.140625" style="1" customWidth="1"/>
  </cols>
  <sheetData>
    <row r="1" spans="1:14" ht="14.25" customHeight="1">
      <c r="A1" s="1247" t="s">
        <v>14</v>
      </c>
      <c r="B1" s="1240" t="s">
        <v>7</v>
      </c>
      <c r="C1" s="1240"/>
      <c r="D1" s="1240"/>
      <c r="E1" s="1240"/>
      <c r="F1" s="1240"/>
      <c r="G1" s="1240"/>
      <c r="H1" s="1240" t="s">
        <v>12</v>
      </c>
      <c r="I1" s="1240"/>
      <c r="J1" s="1240"/>
      <c r="K1" s="1246" t="s">
        <v>8</v>
      </c>
      <c r="L1" s="1244" t="s">
        <v>336</v>
      </c>
      <c r="M1" s="1241" t="s">
        <v>894</v>
      </c>
      <c r="N1"/>
    </row>
    <row r="2" spans="1:14" ht="27" customHeight="1">
      <c r="A2" s="1248"/>
      <c r="B2" s="1239" t="s">
        <v>0</v>
      </c>
      <c r="C2" s="1239" t="s">
        <v>319</v>
      </c>
      <c r="D2" s="1239" t="s">
        <v>9</v>
      </c>
      <c r="E2" s="1239" t="s">
        <v>318</v>
      </c>
      <c r="F2" s="1239" t="s">
        <v>6</v>
      </c>
      <c r="G2" s="1239"/>
      <c r="H2" s="1239" t="s">
        <v>71</v>
      </c>
      <c r="I2" s="1239" t="s">
        <v>10</v>
      </c>
      <c r="J2" s="1239" t="s">
        <v>893</v>
      </c>
      <c r="K2" s="1239"/>
      <c r="L2" s="1245"/>
      <c r="M2" s="1242"/>
      <c r="N2"/>
    </row>
    <row r="3" spans="1:14" ht="42.75" customHeight="1">
      <c r="A3" s="1248"/>
      <c r="B3" s="1239"/>
      <c r="C3" s="1239"/>
      <c r="D3" s="1239"/>
      <c r="E3" s="1239"/>
      <c r="F3" s="521" t="s">
        <v>72</v>
      </c>
      <c r="G3" s="521" t="s">
        <v>73</v>
      </c>
      <c r="H3" s="1239"/>
      <c r="I3" s="1239"/>
      <c r="J3" s="1239"/>
      <c r="K3" s="1239"/>
      <c r="L3" s="1245"/>
      <c r="M3" s="1243"/>
      <c r="N3"/>
    </row>
    <row r="4" spans="1:14" ht="16.5">
      <c r="A4" s="603">
        <v>1</v>
      </c>
      <c r="B4" s="601">
        <v>2</v>
      </c>
      <c r="C4" s="601">
        <v>3</v>
      </c>
      <c r="D4" s="601">
        <v>4</v>
      </c>
      <c r="E4" s="601">
        <v>5</v>
      </c>
      <c r="F4" s="601">
        <v>6</v>
      </c>
      <c r="G4" s="601">
        <v>7</v>
      </c>
      <c r="H4" s="601">
        <v>8</v>
      </c>
      <c r="I4" s="601">
        <v>9</v>
      </c>
      <c r="J4" s="601">
        <v>10</v>
      </c>
      <c r="K4" s="602">
        <v>11</v>
      </c>
      <c r="L4" s="917">
        <v>12</v>
      </c>
      <c r="M4" s="921">
        <v>13</v>
      </c>
      <c r="N4"/>
    </row>
    <row r="5" spans="1:14" ht="28.5">
      <c r="A5" s="604" t="s">
        <v>785</v>
      </c>
      <c r="B5" s="355">
        <v>183242</v>
      </c>
      <c r="C5" s="355">
        <v>52870</v>
      </c>
      <c r="D5" s="355">
        <v>59917</v>
      </c>
      <c r="E5" s="355"/>
      <c r="F5" s="355"/>
      <c r="G5" s="355"/>
      <c r="H5" s="355">
        <v>300</v>
      </c>
      <c r="I5" s="355"/>
      <c r="J5" s="355">
        <v>2000</v>
      </c>
      <c r="K5" s="354">
        <f>SUM(B5:J5)</f>
        <v>298329</v>
      </c>
      <c r="L5" s="182">
        <v>50</v>
      </c>
      <c r="M5" s="921"/>
      <c r="N5"/>
    </row>
    <row r="6" spans="1:14" ht="15">
      <c r="A6" s="136" t="s">
        <v>101</v>
      </c>
      <c r="B6" s="355">
        <v>183754</v>
      </c>
      <c r="C6" s="355">
        <v>53235</v>
      </c>
      <c r="D6" s="355">
        <v>56713</v>
      </c>
      <c r="E6" s="355"/>
      <c r="F6" s="355"/>
      <c r="G6" s="355"/>
      <c r="H6" s="355">
        <v>6430</v>
      </c>
      <c r="I6" s="355">
        <v>1800</v>
      </c>
      <c r="J6" s="355">
        <v>2000</v>
      </c>
      <c r="K6" s="354">
        <f>SUM(B6:J6)</f>
        <v>303932</v>
      </c>
      <c r="L6" s="182">
        <v>50</v>
      </c>
      <c r="M6" s="921"/>
      <c r="N6"/>
    </row>
    <row r="7" spans="1:14" ht="15">
      <c r="A7" s="362" t="s">
        <v>217</v>
      </c>
      <c r="B7" s="355">
        <v>157229</v>
      </c>
      <c r="C7" s="355">
        <v>44206</v>
      </c>
      <c r="D7" s="355">
        <v>45568</v>
      </c>
      <c r="E7" s="355"/>
      <c r="F7" s="355"/>
      <c r="G7" s="355"/>
      <c r="H7" s="355">
        <v>5923</v>
      </c>
      <c r="I7" s="355">
        <v>1755</v>
      </c>
      <c r="J7" s="355">
        <v>1600</v>
      </c>
      <c r="K7" s="354">
        <f>SUM(B7:J7)</f>
        <v>256281</v>
      </c>
      <c r="L7" s="182">
        <v>46</v>
      </c>
      <c r="M7" s="921"/>
      <c r="N7"/>
    </row>
    <row r="8" spans="1:14" ht="15">
      <c r="A8" s="362" t="s">
        <v>61</v>
      </c>
      <c r="B8" s="355">
        <v>152951</v>
      </c>
      <c r="C8" s="355">
        <v>42097</v>
      </c>
      <c r="D8" s="355">
        <v>0</v>
      </c>
      <c r="E8" s="355"/>
      <c r="F8" s="355"/>
      <c r="G8" s="355"/>
      <c r="H8" s="355"/>
      <c r="I8" s="355"/>
      <c r="J8" s="355"/>
      <c r="K8" s="354">
        <f>SUM(B8:J8)</f>
        <v>195048</v>
      </c>
      <c r="L8" s="182">
        <v>42</v>
      </c>
      <c r="M8" s="921"/>
      <c r="N8"/>
    </row>
    <row r="9" spans="1:14" ht="15">
      <c r="A9" s="362" t="s">
        <v>218</v>
      </c>
      <c r="B9" s="344">
        <f>B7/B6</f>
        <v>0.8556494008293697</v>
      </c>
      <c r="C9" s="344">
        <f aca="true" t="shared" si="0" ref="C9:L9">C7/C6</f>
        <v>0.8303935380858458</v>
      </c>
      <c r="D9" s="344">
        <f t="shared" si="0"/>
        <v>0.8034842099694955</v>
      </c>
      <c r="E9" s="344"/>
      <c r="F9" s="506"/>
      <c r="G9" s="344"/>
      <c r="H9" s="344">
        <f t="shared" si="0"/>
        <v>0.9211508553654744</v>
      </c>
      <c r="I9" s="344">
        <f t="shared" si="0"/>
        <v>0.975</v>
      </c>
      <c r="J9" s="344">
        <f t="shared" si="0"/>
        <v>0.8</v>
      </c>
      <c r="K9" s="351">
        <f t="shared" si="0"/>
        <v>0.8432182198649698</v>
      </c>
      <c r="L9" s="916">
        <f t="shared" si="0"/>
        <v>0.92</v>
      </c>
      <c r="M9" s="921"/>
      <c r="N9"/>
    </row>
    <row r="10" spans="1:14" s="6" customFormat="1" ht="28.5">
      <c r="A10" s="357" t="s">
        <v>338</v>
      </c>
      <c r="B10" s="355">
        <v>253982</v>
      </c>
      <c r="C10" s="355">
        <v>73140</v>
      </c>
      <c r="D10" s="355">
        <v>35980</v>
      </c>
      <c r="E10" s="359"/>
      <c r="F10" s="355"/>
      <c r="G10" s="355"/>
      <c r="H10" s="355">
        <v>2045</v>
      </c>
      <c r="I10" s="355"/>
      <c r="J10" s="355"/>
      <c r="K10" s="354">
        <f>SUM(B10:J10)</f>
        <v>365147</v>
      </c>
      <c r="L10" s="182">
        <v>94</v>
      </c>
      <c r="M10" s="922"/>
      <c r="N10" s="1"/>
    </row>
    <row r="11" spans="1:14" s="6" customFormat="1" ht="15">
      <c r="A11" s="136" t="s">
        <v>101</v>
      </c>
      <c r="B11" s="355">
        <v>255583</v>
      </c>
      <c r="C11" s="355">
        <v>73560</v>
      </c>
      <c r="D11" s="355">
        <v>39249</v>
      </c>
      <c r="E11" s="355"/>
      <c r="F11" s="355"/>
      <c r="G11" s="355"/>
      <c r="H11" s="355">
        <v>2900</v>
      </c>
      <c r="I11" s="355">
        <v>1888</v>
      </c>
      <c r="J11" s="355"/>
      <c r="K11" s="354">
        <f>SUM(B11:J11)</f>
        <v>373180</v>
      </c>
      <c r="L11" s="182">
        <v>94</v>
      </c>
      <c r="M11" s="922"/>
      <c r="N11" s="1"/>
    </row>
    <row r="12" spans="1:14" s="6" customFormat="1" ht="15">
      <c r="A12" s="362" t="s">
        <v>217</v>
      </c>
      <c r="B12" s="355">
        <v>252470</v>
      </c>
      <c r="C12" s="355">
        <v>71425</v>
      </c>
      <c r="D12" s="355">
        <v>36765</v>
      </c>
      <c r="E12" s="355"/>
      <c r="F12" s="355"/>
      <c r="G12" s="355"/>
      <c r="H12" s="355">
        <v>2400</v>
      </c>
      <c r="I12" s="355">
        <v>1888</v>
      </c>
      <c r="J12" s="355"/>
      <c r="K12" s="354">
        <f>SUM(B12:J12)</f>
        <v>364948</v>
      </c>
      <c r="L12" s="182">
        <v>94</v>
      </c>
      <c r="M12" s="922"/>
      <c r="N12" s="1"/>
    </row>
    <row r="13" spans="1:14" s="6" customFormat="1" ht="15">
      <c r="A13" s="362" t="s">
        <v>61</v>
      </c>
      <c r="B13" s="355">
        <v>240962</v>
      </c>
      <c r="C13" s="355">
        <v>65005</v>
      </c>
      <c r="D13" s="355">
        <v>35980</v>
      </c>
      <c r="E13" s="355"/>
      <c r="F13" s="355"/>
      <c r="G13" s="355"/>
      <c r="H13" s="355"/>
      <c r="I13" s="355"/>
      <c r="J13" s="355"/>
      <c r="K13" s="354">
        <f>SUM(B13:J13)</f>
        <v>341947</v>
      </c>
      <c r="L13" s="182">
        <v>93</v>
      </c>
      <c r="M13" s="922"/>
      <c r="N13" s="1"/>
    </row>
    <row r="14" spans="1:14" s="6" customFormat="1" ht="15">
      <c r="A14" s="362" t="s">
        <v>218</v>
      </c>
      <c r="B14" s="344">
        <f>B12/B11</f>
        <v>0.9878200036778659</v>
      </c>
      <c r="C14" s="344">
        <f>C12/C11</f>
        <v>0.9709760739532355</v>
      </c>
      <c r="D14" s="344">
        <f>D12/D11</f>
        <v>0.9367117633570282</v>
      </c>
      <c r="E14" s="344"/>
      <c r="F14" s="344"/>
      <c r="G14" s="344"/>
      <c r="H14" s="344">
        <f>H12/H11</f>
        <v>0.8275862068965517</v>
      </c>
      <c r="I14" s="506">
        <f>I12/I11</f>
        <v>1</v>
      </c>
      <c r="J14" s="344"/>
      <c r="K14" s="351">
        <f>K12/K11</f>
        <v>0.9779409400289405</v>
      </c>
      <c r="L14" s="916">
        <f>L12/L11</f>
        <v>1</v>
      </c>
      <c r="M14" s="922"/>
      <c r="N14" s="1"/>
    </row>
    <row r="15" spans="1:14" ht="30">
      <c r="A15" s="357" t="s">
        <v>226</v>
      </c>
      <c r="B15" s="355">
        <v>37803</v>
      </c>
      <c r="C15" s="355">
        <v>9918</v>
      </c>
      <c r="D15" s="355">
        <v>77887</v>
      </c>
      <c r="E15" s="355"/>
      <c r="F15" s="355"/>
      <c r="G15" s="355"/>
      <c r="H15" s="355"/>
      <c r="I15" s="355"/>
      <c r="J15" s="355"/>
      <c r="K15" s="354">
        <f>SUM(B15:J15)</f>
        <v>125608</v>
      </c>
      <c r="L15" s="182">
        <v>13</v>
      </c>
      <c r="M15" s="921">
        <v>3</v>
      </c>
      <c r="N15"/>
    </row>
    <row r="16" spans="1:14" ht="15">
      <c r="A16" s="136" t="s">
        <v>101</v>
      </c>
      <c r="B16" s="355">
        <v>38277</v>
      </c>
      <c r="C16" s="355">
        <v>10479</v>
      </c>
      <c r="D16" s="355">
        <v>116244</v>
      </c>
      <c r="E16" s="355"/>
      <c r="F16" s="355"/>
      <c r="G16" s="355"/>
      <c r="H16" s="355">
        <v>600</v>
      </c>
      <c r="I16" s="355"/>
      <c r="J16" s="355"/>
      <c r="K16" s="354">
        <f>SUM(B16:J16)</f>
        <v>165600</v>
      </c>
      <c r="L16" s="182">
        <v>13</v>
      </c>
      <c r="M16" s="921">
        <v>3</v>
      </c>
      <c r="N16"/>
    </row>
    <row r="17" spans="1:14" ht="15">
      <c r="A17" s="362" t="s">
        <v>217</v>
      </c>
      <c r="B17" s="355">
        <v>37788</v>
      </c>
      <c r="C17" s="355">
        <v>9717</v>
      </c>
      <c r="D17" s="355">
        <v>112526</v>
      </c>
      <c r="E17" s="355"/>
      <c r="F17" s="355"/>
      <c r="G17" s="355"/>
      <c r="H17" s="355">
        <v>600</v>
      </c>
      <c r="I17" s="355"/>
      <c r="J17" s="355"/>
      <c r="K17" s="354">
        <f>SUM(B17:J17)</f>
        <v>160631</v>
      </c>
      <c r="L17" s="182">
        <v>13</v>
      </c>
      <c r="M17" s="921">
        <v>4</v>
      </c>
      <c r="N17"/>
    </row>
    <row r="18" spans="1:14" ht="15">
      <c r="A18" s="362" t="s">
        <v>61</v>
      </c>
      <c r="B18" s="355">
        <v>24671</v>
      </c>
      <c r="C18" s="355">
        <v>6492</v>
      </c>
      <c r="D18" s="355">
        <v>37675</v>
      </c>
      <c r="E18" s="355"/>
      <c r="F18" s="355"/>
      <c r="G18" s="355"/>
      <c r="H18" s="355"/>
      <c r="I18" s="355"/>
      <c r="J18" s="355"/>
      <c r="K18" s="354">
        <f>SUM(B18:J18)</f>
        <v>68838</v>
      </c>
      <c r="L18" s="182">
        <v>7</v>
      </c>
      <c r="M18" s="921"/>
      <c r="N18"/>
    </row>
    <row r="19" spans="1:14" ht="15">
      <c r="A19" s="362" t="s">
        <v>218</v>
      </c>
      <c r="B19" s="344">
        <f>B17/B16</f>
        <v>0.9872247041304177</v>
      </c>
      <c r="C19" s="344">
        <f>C17/C16</f>
        <v>0.9272831377039794</v>
      </c>
      <c r="D19" s="344">
        <f>D17/D16</f>
        <v>0.9680155534909328</v>
      </c>
      <c r="E19" s="344"/>
      <c r="F19" s="344"/>
      <c r="G19" s="344"/>
      <c r="H19" s="344">
        <f>H17/H16</f>
        <v>1</v>
      </c>
      <c r="I19" s="344"/>
      <c r="J19" s="344"/>
      <c r="K19" s="351">
        <f>K17/K16</f>
        <v>0.969993961352657</v>
      </c>
      <c r="L19" s="916">
        <f>L17/L16</f>
        <v>1</v>
      </c>
      <c r="M19" s="921"/>
      <c r="N19"/>
    </row>
    <row r="20" spans="1:13" ht="18" customHeight="1">
      <c r="A20" s="357" t="s">
        <v>227</v>
      </c>
      <c r="B20" s="355">
        <v>22718</v>
      </c>
      <c r="C20" s="355">
        <v>6784</v>
      </c>
      <c r="D20" s="355">
        <v>12600</v>
      </c>
      <c r="E20" s="355"/>
      <c r="F20" s="355"/>
      <c r="G20" s="355"/>
      <c r="H20" s="355">
        <v>1000</v>
      </c>
      <c r="I20" s="355">
        <v>250</v>
      </c>
      <c r="J20" s="355"/>
      <c r="K20" s="354">
        <f>SUM(B20:J20)</f>
        <v>43352</v>
      </c>
      <c r="L20" s="182">
        <v>11</v>
      </c>
      <c r="M20" s="156">
        <v>4</v>
      </c>
    </row>
    <row r="21" spans="1:13" ht="15">
      <c r="A21" s="362" t="s">
        <v>101</v>
      </c>
      <c r="B21" s="355">
        <v>26564</v>
      </c>
      <c r="C21" s="355">
        <v>7408</v>
      </c>
      <c r="D21" s="355">
        <v>15441</v>
      </c>
      <c r="E21" s="355"/>
      <c r="F21" s="355"/>
      <c r="G21" s="355"/>
      <c r="H21" s="355">
        <v>304</v>
      </c>
      <c r="I21" s="355"/>
      <c r="J21" s="355"/>
      <c r="K21" s="354">
        <f>SUM(B21:J21)</f>
        <v>49717</v>
      </c>
      <c r="L21" s="182">
        <v>11</v>
      </c>
      <c r="M21" s="156">
        <v>4</v>
      </c>
    </row>
    <row r="22" spans="1:13" ht="15">
      <c r="A22" s="362" t="s">
        <v>217</v>
      </c>
      <c r="B22" s="355">
        <v>26037</v>
      </c>
      <c r="C22" s="355">
        <v>7085</v>
      </c>
      <c r="D22" s="355">
        <v>12248</v>
      </c>
      <c r="E22" s="355"/>
      <c r="F22" s="355"/>
      <c r="G22" s="355"/>
      <c r="H22" s="355">
        <v>304</v>
      </c>
      <c r="I22" s="355"/>
      <c r="J22" s="355"/>
      <c r="K22" s="354">
        <f>SUM(B22:J22)</f>
        <v>45674</v>
      </c>
      <c r="L22" s="182">
        <v>11</v>
      </c>
      <c r="M22" s="156">
        <v>0</v>
      </c>
    </row>
    <row r="23" spans="1:13" ht="15">
      <c r="A23" s="362" t="s">
        <v>337</v>
      </c>
      <c r="B23" s="355">
        <v>11361</v>
      </c>
      <c r="C23" s="355">
        <v>4368</v>
      </c>
      <c r="D23" s="355">
        <v>450</v>
      </c>
      <c r="E23" s="355"/>
      <c r="F23" s="355"/>
      <c r="G23" s="355"/>
      <c r="H23" s="355"/>
      <c r="I23" s="355"/>
      <c r="J23" s="355"/>
      <c r="K23" s="354">
        <f>SUM(B23:J23)</f>
        <v>16179</v>
      </c>
      <c r="L23" s="182">
        <v>11</v>
      </c>
      <c r="M23" s="156"/>
    </row>
    <row r="24" spans="1:13" ht="15">
      <c r="A24" s="362" t="s">
        <v>218</v>
      </c>
      <c r="B24" s="344">
        <f>B22/B21</f>
        <v>0.9801611203132058</v>
      </c>
      <c r="C24" s="344">
        <f>C22/C21</f>
        <v>0.9563984881209503</v>
      </c>
      <c r="D24" s="344">
        <f>D22/D21</f>
        <v>0.7932128748138074</v>
      </c>
      <c r="E24" s="344"/>
      <c r="F24" s="344"/>
      <c r="G24" s="344"/>
      <c r="H24" s="344">
        <f>H22/H21</f>
        <v>1</v>
      </c>
      <c r="I24" s="344"/>
      <c r="J24" s="344"/>
      <c r="K24" s="351">
        <f>K22/K21</f>
        <v>0.9186797272562705</v>
      </c>
      <c r="L24" s="916">
        <f>L22/L21</f>
        <v>1</v>
      </c>
      <c r="M24" s="156"/>
    </row>
    <row r="25" spans="1:13" ht="30">
      <c r="A25" s="357" t="s">
        <v>228</v>
      </c>
      <c r="B25" s="355">
        <v>53132</v>
      </c>
      <c r="C25" s="355">
        <v>13735</v>
      </c>
      <c r="D25" s="355">
        <v>85343</v>
      </c>
      <c r="E25" s="355"/>
      <c r="F25" s="355"/>
      <c r="G25" s="355"/>
      <c r="H25" s="355"/>
      <c r="I25" s="355"/>
      <c r="J25" s="355"/>
      <c r="K25" s="354">
        <f>SUM(B25:J25)</f>
        <v>152210</v>
      </c>
      <c r="L25" s="182">
        <v>19</v>
      </c>
      <c r="M25" s="156"/>
    </row>
    <row r="26" spans="1:13" ht="15">
      <c r="A26" s="362" t="s">
        <v>101</v>
      </c>
      <c r="B26" s="355">
        <v>56057</v>
      </c>
      <c r="C26" s="355">
        <v>14525</v>
      </c>
      <c r="D26" s="355">
        <v>96545</v>
      </c>
      <c r="E26" s="355"/>
      <c r="F26" s="355"/>
      <c r="G26" s="355"/>
      <c r="H26" s="355">
        <v>3566</v>
      </c>
      <c r="I26" s="355"/>
      <c r="J26" s="355"/>
      <c r="K26" s="354">
        <f>SUM(B26:J26)</f>
        <v>170693</v>
      </c>
      <c r="L26" s="182">
        <v>19</v>
      </c>
      <c r="M26" s="156"/>
    </row>
    <row r="27" spans="1:13" ht="15">
      <c r="A27" s="362" t="s">
        <v>217</v>
      </c>
      <c r="B27" s="355">
        <v>52332</v>
      </c>
      <c r="C27" s="355">
        <v>13770</v>
      </c>
      <c r="D27" s="355">
        <v>77223</v>
      </c>
      <c r="E27" s="355"/>
      <c r="F27" s="355"/>
      <c r="G27" s="355"/>
      <c r="H27" s="355">
        <v>3566</v>
      </c>
      <c r="I27" s="355"/>
      <c r="J27" s="355"/>
      <c r="K27" s="354">
        <f>SUM(B27:J27)</f>
        <v>146891</v>
      </c>
      <c r="L27" s="182">
        <v>19</v>
      </c>
      <c r="M27" s="156"/>
    </row>
    <row r="28" spans="1:13" ht="15">
      <c r="A28" s="362" t="s">
        <v>337</v>
      </c>
      <c r="B28" s="355">
        <v>45379</v>
      </c>
      <c r="C28" s="355">
        <v>11680</v>
      </c>
      <c r="D28" s="355">
        <v>77930</v>
      </c>
      <c r="E28" s="355"/>
      <c r="F28" s="355"/>
      <c r="G28" s="355"/>
      <c r="H28" s="355"/>
      <c r="I28" s="355"/>
      <c r="J28" s="355"/>
      <c r="K28" s="354">
        <f>SUM(B28:J28)</f>
        <v>134989</v>
      </c>
      <c r="L28" s="182">
        <v>14</v>
      </c>
      <c r="M28" s="156"/>
    </row>
    <row r="29" spans="1:13" ht="15.75" thickBot="1">
      <c r="A29" s="363" t="s">
        <v>218</v>
      </c>
      <c r="B29" s="345">
        <f>B27/B26</f>
        <v>0.9335497796885314</v>
      </c>
      <c r="C29" s="345">
        <f>C27/C26</f>
        <v>0.9480206540447504</v>
      </c>
      <c r="D29" s="345">
        <f>D27/D26</f>
        <v>0.7998653477652908</v>
      </c>
      <c r="E29" s="345"/>
      <c r="F29" s="345"/>
      <c r="G29" s="345"/>
      <c r="H29" s="345">
        <f>H27/H26</f>
        <v>1</v>
      </c>
      <c r="I29" s="345"/>
      <c r="J29" s="345"/>
      <c r="K29" s="346">
        <f>K27/K26</f>
        <v>0.8605566719197624</v>
      </c>
      <c r="L29" s="918">
        <f>L27/L26</f>
        <v>1</v>
      </c>
      <c r="M29" s="923"/>
    </row>
    <row r="30" spans="1:13" ht="30">
      <c r="A30" s="358" t="s">
        <v>229</v>
      </c>
      <c r="B30" s="353">
        <v>102480</v>
      </c>
      <c r="C30" s="353">
        <v>29691</v>
      </c>
      <c r="D30" s="353">
        <v>94821</v>
      </c>
      <c r="E30" s="353">
        <v>80</v>
      </c>
      <c r="F30" s="353"/>
      <c r="G30" s="353"/>
      <c r="H30" s="353">
        <v>2948</v>
      </c>
      <c r="I30" s="353"/>
      <c r="J30" s="353"/>
      <c r="K30" s="360">
        <f>SUM(B30:J30)</f>
        <v>230020</v>
      </c>
      <c r="L30" s="181">
        <v>54</v>
      </c>
      <c r="M30" s="924">
        <v>2</v>
      </c>
    </row>
    <row r="31" spans="1:13" ht="15">
      <c r="A31" s="362" t="s">
        <v>101</v>
      </c>
      <c r="B31" s="355">
        <v>116315</v>
      </c>
      <c r="C31" s="355">
        <v>32355</v>
      </c>
      <c r="D31" s="355">
        <v>104135</v>
      </c>
      <c r="E31" s="355">
        <v>0</v>
      </c>
      <c r="F31" s="355"/>
      <c r="G31" s="355"/>
      <c r="H31" s="355">
        <v>1025</v>
      </c>
      <c r="I31" s="355">
        <v>2045</v>
      </c>
      <c r="J31" s="355"/>
      <c r="K31" s="354">
        <f>SUM(B31:J31)</f>
        <v>255875</v>
      </c>
      <c r="L31" s="182">
        <v>54</v>
      </c>
      <c r="M31" s="156">
        <v>2</v>
      </c>
    </row>
    <row r="32" spans="1:13" ht="15">
      <c r="A32" s="362" t="s">
        <v>217</v>
      </c>
      <c r="B32" s="355">
        <v>112861</v>
      </c>
      <c r="C32" s="355">
        <v>30882</v>
      </c>
      <c r="D32" s="355">
        <v>95014</v>
      </c>
      <c r="E32" s="355"/>
      <c r="F32" s="355"/>
      <c r="G32" s="355"/>
      <c r="H32" s="355">
        <v>1025</v>
      </c>
      <c r="I32" s="355">
        <v>2045</v>
      </c>
      <c r="J32" s="355"/>
      <c r="K32" s="354">
        <f>SUM(B32:J32)</f>
        <v>241827</v>
      </c>
      <c r="L32" s="182">
        <v>54</v>
      </c>
      <c r="M32" s="156">
        <v>5</v>
      </c>
    </row>
    <row r="33" spans="1:13" ht="15">
      <c r="A33" s="362" t="s">
        <v>337</v>
      </c>
      <c r="B33" s="355">
        <v>48083</v>
      </c>
      <c r="C33" s="355">
        <v>13919</v>
      </c>
      <c r="D33" s="355">
        <v>17882</v>
      </c>
      <c r="E33" s="355"/>
      <c r="F33" s="355"/>
      <c r="G33" s="355"/>
      <c r="H33" s="355">
        <v>0</v>
      </c>
      <c r="I33" s="355">
        <v>2045</v>
      </c>
      <c r="J33" s="355"/>
      <c r="K33" s="354">
        <f>SUM(B33:J33)</f>
        <v>81929</v>
      </c>
      <c r="L33" s="182">
        <v>21</v>
      </c>
      <c r="M33" s="156"/>
    </row>
    <row r="34" spans="1:13" ht="15">
      <c r="A34" s="362" t="s">
        <v>218</v>
      </c>
      <c r="B34" s="344">
        <f>B32/B31</f>
        <v>0.9703047758242703</v>
      </c>
      <c r="C34" s="344">
        <f>C32/C31</f>
        <v>0.9544738062123319</v>
      </c>
      <c r="D34" s="344">
        <f>D32/D31</f>
        <v>0.9124117731790464</v>
      </c>
      <c r="E34" s="344"/>
      <c r="F34" s="344"/>
      <c r="G34" s="344"/>
      <c r="H34" s="344">
        <f>H32/H31</f>
        <v>1</v>
      </c>
      <c r="I34" s="506">
        <f>I32/I31</f>
        <v>1</v>
      </c>
      <c r="J34" s="344"/>
      <c r="K34" s="351">
        <f>K32/K31</f>
        <v>0.9450981924767953</v>
      </c>
      <c r="L34" s="916">
        <f>L32/L31</f>
        <v>1</v>
      </c>
      <c r="M34" s="156"/>
    </row>
    <row r="35" spans="1:13" ht="15">
      <c r="A35" s="357" t="s">
        <v>230</v>
      </c>
      <c r="B35" s="355">
        <v>24890</v>
      </c>
      <c r="C35" s="355">
        <v>7329</v>
      </c>
      <c r="D35" s="355">
        <v>20825</v>
      </c>
      <c r="E35" s="355"/>
      <c r="F35" s="355"/>
      <c r="G35" s="355"/>
      <c r="H35" s="355"/>
      <c r="I35" s="355">
        <v>250</v>
      </c>
      <c r="J35" s="355"/>
      <c r="K35" s="354">
        <f>SUM(B35:J35)</f>
        <v>53294</v>
      </c>
      <c r="L35" s="919">
        <v>13</v>
      </c>
      <c r="M35" s="156">
        <v>2</v>
      </c>
    </row>
    <row r="36" spans="1:13" ht="15">
      <c r="A36" s="362" t="s">
        <v>101</v>
      </c>
      <c r="B36" s="355">
        <v>31900</v>
      </c>
      <c r="C36" s="355">
        <v>8990</v>
      </c>
      <c r="D36" s="355">
        <v>26894</v>
      </c>
      <c r="E36" s="355"/>
      <c r="F36" s="355"/>
      <c r="G36" s="355"/>
      <c r="H36" s="355">
        <v>2500</v>
      </c>
      <c r="I36" s="355">
        <v>422</v>
      </c>
      <c r="J36" s="355"/>
      <c r="K36" s="354">
        <f>SUM(B36:J36)</f>
        <v>70706</v>
      </c>
      <c r="L36" s="182">
        <v>13</v>
      </c>
      <c r="M36" s="156">
        <v>2</v>
      </c>
    </row>
    <row r="37" spans="1:13" ht="15">
      <c r="A37" s="362" t="s">
        <v>217</v>
      </c>
      <c r="B37" s="355">
        <v>31216</v>
      </c>
      <c r="C37" s="355">
        <v>8411</v>
      </c>
      <c r="D37" s="355">
        <v>25353</v>
      </c>
      <c r="E37" s="355"/>
      <c r="F37" s="355"/>
      <c r="G37" s="355"/>
      <c r="H37" s="355">
        <v>1470</v>
      </c>
      <c r="I37" s="355">
        <v>422</v>
      </c>
      <c r="J37" s="355"/>
      <c r="K37" s="354">
        <f>SUM(B37:J37)</f>
        <v>66872</v>
      </c>
      <c r="L37" s="182">
        <v>13</v>
      </c>
      <c r="M37" s="156">
        <v>1</v>
      </c>
    </row>
    <row r="38" spans="1:13" ht="15">
      <c r="A38" s="362" t="s">
        <v>218</v>
      </c>
      <c r="B38" s="344">
        <f>B37/B36</f>
        <v>0.9785579937304075</v>
      </c>
      <c r="C38" s="344">
        <f>C37/C36</f>
        <v>0.93559510567297</v>
      </c>
      <c r="D38" s="344">
        <f>D37/D36</f>
        <v>0.9427009741949878</v>
      </c>
      <c r="E38" s="344"/>
      <c r="F38" s="344"/>
      <c r="G38" s="344"/>
      <c r="H38" s="344">
        <f>H37/H36</f>
        <v>0.588</v>
      </c>
      <c r="I38" s="344">
        <f>I37/I36</f>
        <v>1</v>
      </c>
      <c r="J38" s="344"/>
      <c r="K38" s="351">
        <f>K37/K36</f>
        <v>0.9457754645998925</v>
      </c>
      <c r="L38" s="916">
        <f>L37/L36</f>
        <v>1</v>
      </c>
      <c r="M38" s="156"/>
    </row>
    <row r="39" spans="1:13" ht="30">
      <c r="A39" s="357" t="s">
        <v>231</v>
      </c>
      <c r="B39" s="355">
        <v>261911</v>
      </c>
      <c r="C39" s="355">
        <v>77000</v>
      </c>
      <c r="D39" s="355">
        <v>539987</v>
      </c>
      <c r="E39" s="355">
        <v>56140</v>
      </c>
      <c r="F39" s="355"/>
      <c r="G39" s="355"/>
      <c r="H39" s="355">
        <v>19879</v>
      </c>
      <c r="I39" s="355">
        <v>26900</v>
      </c>
      <c r="J39" s="355"/>
      <c r="K39" s="354">
        <f>SUM(B39:J39)</f>
        <v>981817</v>
      </c>
      <c r="L39" s="919">
        <v>142</v>
      </c>
      <c r="M39" s="156">
        <v>12</v>
      </c>
    </row>
    <row r="40" spans="1:13" ht="15">
      <c r="A40" s="362" t="s">
        <v>101</v>
      </c>
      <c r="B40" s="355">
        <v>295188</v>
      </c>
      <c r="C40" s="355">
        <v>79314</v>
      </c>
      <c r="D40" s="355">
        <v>509259</v>
      </c>
      <c r="E40" s="355">
        <v>78215</v>
      </c>
      <c r="F40" s="355"/>
      <c r="G40" s="355"/>
      <c r="H40" s="355">
        <v>37744</v>
      </c>
      <c r="I40" s="355">
        <v>74098</v>
      </c>
      <c r="J40" s="355"/>
      <c r="K40" s="354">
        <f>SUM(B40:J40)</f>
        <v>1073818</v>
      </c>
      <c r="L40" s="182">
        <v>142</v>
      </c>
      <c r="M40" s="156">
        <v>12</v>
      </c>
    </row>
    <row r="41" spans="1:13" ht="15">
      <c r="A41" s="362" t="s">
        <v>217</v>
      </c>
      <c r="B41" s="355">
        <v>280445</v>
      </c>
      <c r="C41" s="355">
        <v>75061</v>
      </c>
      <c r="D41" s="355">
        <v>481699</v>
      </c>
      <c r="E41" s="355">
        <v>41781</v>
      </c>
      <c r="F41" s="355"/>
      <c r="G41" s="355"/>
      <c r="H41" s="355">
        <v>36653</v>
      </c>
      <c r="I41" s="355">
        <v>60268</v>
      </c>
      <c r="J41" s="355"/>
      <c r="K41" s="354">
        <f>SUM(B41:J41)</f>
        <v>975907</v>
      </c>
      <c r="L41" s="182">
        <v>142</v>
      </c>
      <c r="M41" s="156">
        <v>19</v>
      </c>
    </row>
    <row r="42" spans="1:13" ht="15">
      <c r="A42" s="362" t="s">
        <v>337</v>
      </c>
      <c r="B42" s="355">
        <v>93375</v>
      </c>
      <c r="C42" s="355">
        <v>27348</v>
      </c>
      <c r="D42" s="355">
        <v>182055</v>
      </c>
      <c r="E42" s="355">
        <v>41781</v>
      </c>
      <c r="F42" s="355"/>
      <c r="G42" s="355"/>
      <c r="H42" s="355"/>
      <c r="I42" s="355"/>
      <c r="J42" s="355"/>
      <c r="K42" s="354">
        <f>SUM(B42:J42)</f>
        <v>344559</v>
      </c>
      <c r="L42" s="182">
        <v>142</v>
      </c>
      <c r="M42" s="156"/>
    </row>
    <row r="43" spans="1:13" s="8" customFormat="1" ht="15.75" thickBot="1">
      <c r="A43" s="926" t="s">
        <v>218</v>
      </c>
      <c r="B43" s="348">
        <f>B41/B40</f>
        <v>0.9500555578140033</v>
      </c>
      <c r="C43" s="348">
        <f aca="true" t="shared" si="1" ref="C43:L43">C41/C40</f>
        <v>0.9463776886804347</v>
      </c>
      <c r="D43" s="348">
        <f t="shared" si="1"/>
        <v>0.9458821542672785</v>
      </c>
      <c r="E43" s="348">
        <f t="shared" si="1"/>
        <v>0.5341814230007031</v>
      </c>
      <c r="F43" s="348"/>
      <c r="G43" s="348"/>
      <c r="H43" s="348">
        <f t="shared" si="1"/>
        <v>0.9710947435353964</v>
      </c>
      <c r="I43" s="348">
        <f t="shared" si="1"/>
        <v>0.8133552862425436</v>
      </c>
      <c r="J43" s="348"/>
      <c r="K43" s="927">
        <f t="shared" si="1"/>
        <v>0.9088197441279621</v>
      </c>
      <c r="L43" s="928">
        <f t="shared" si="1"/>
        <v>1</v>
      </c>
      <c r="M43" s="467"/>
    </row>
    <row r="44" spans="1:13" ht="30">
      <c r="A44" s="929" t="s">
        <v>232</v>
      </c>
      <c r="B44" s="930">
        <f>B5+B10+B15+B20+B25+B30+B35+B39</f>
        <v>940158</v>
      </c>
      <c r="C44" s="930">
        <f aca="true" t="shared" si="2" ref="C44:K44">C5+C10+C15+C20+C25+C30+C35+C39</f>
        <v>270467</v>
      </c>
      <c r="D44" s="930">
        <f t="shared" si="2"/>
        <v>927360</v>
      </c>
      <c r="E44" s="930">
        <f t="shared" si="2"/>
        <v>56220</v>
      </c>
      <c r="F44" s="930">
        <f t="shared" si="2"/>
        <v>0</v>
      </c>
      <c r="G44" s="930">
        <f t="shared" si="2"/>
        <v>0</v>
      </c>
      <c r="H44" s="930">
        <f t="shared" si="2"/>
        <v>26172</v>
      </c>
      <c r="I44" s="930">
        <f t="shared" si="2"/>
        <v>27400</v>
      </c>
      <c r="J44" s="930">
        <f t="shared" si="2"/>
        <v>2000</v>
      </c>
      <c r="K44" s="930">
        <f t="shared" si="2"/>
        <v>2249777</v>
      </c>
      <c r="L44" s="931">
        <f>L5+L10+L15+L20+L25+L30+L35+L39</f>
        <v>396</v>
      </c>
      <c r="M44" s="932">
        <f>M5+M10+M15+M20+M25+M30+M35+M39</f>
        <v>23</v>
      </c>
    </row>
    <row r="45" spans="1:13" ht="15">
      <c r="A45" s="604" t="s">
        <v>101</v>
      </c>
      <c r="B45" s="354">
        <f>B6+B11+B16+B21+B26+B31+B36+B40</f>
        <v>1003638</v>
      </c>
      <c r="C45" s="354">
        <f aca="true" t="shared" si="3" ref="C45:M45">C6+C11+C16+C21+C26+C31+C36+C40</f>
        <v>279866</v>
      </c>
      <c r="D45" s="354">
        <f t="shared" si="3"/>
        <v>964480</v>
      </c>
      <c r="E45" s="354">
        <f t="shared" si="3"/>
        <v>78215</v>
      </c>
      <c r="F45" s="354">
        <f t="shared" si="3"/>
        <v>0</v>
      </c>
      <c r="G45" s="354">
        <f t="shared" si="3"/>
        <v>0</v>
      </c>
      <c r="H45" s="354">
        <f t="shared" si="3"/>
        <v>55069</v>
      </c>
      <c r="I45" s="354">
        <f t="shared" si="3"/>
        <v>80253</v>
      </c>
      <c r="J45" s="354">
        <f t="shared" si="3"/>
        <v>2000</v>
      </c>
      <c r="K45" s="354">
        <f t="shared" si="3"/>
        <v>2463521</v>
      </c>
      <c r="L45" s="825">
        <f t="shared" si="3"/>
        <v>396</v>
      </c>
      <c r="M45" s="82">
        <f t="shared" si="3"/>
        <v>23</v>
      </c>
    </row>
    <row r="46" spans="1:13" ht="15">
      <c r="A46" s="604" t="s">
        <v>217</v>
      </c>
      <c r="B46" s="354">
        <f>B7+B12+B17+B22+B27+B32+B37+B41</f>
        <v>950378</v>
      </c>
      <c r="C46" s="354">
        <f aca="true" t="shared" si="4" ref="C46:M46">C7+C12+C17+C22+C27+C32+C37+C41</f>
        <v>260557</v>
      </c>
      <c r="D46" s="354">
        <f t="shared" si="4"/>
        <v>886396</v>
      </c>
      <c r="E46" s="354">
        <f t="shared" si="4"/>
        <v>41781</v>
      </c>
      <c r="F46" s="354">
        <f t="shared" si="4"/>
        <v>0</v>
      </c>
      <c r="G46" s="354">
        <f t="shared" si="4"/>
        <v>0</v>
      </c>
      <c r="H46" s="354">
        <f t="shared" si="4"/>
        <v>51941</v>
      </c>
      <c r="I46" s="354">
        <f t="shared" si="4"/>
        <v>66378</v>
      </c>
      <c r="J46" s="354">
        <f t="shared" si="4"/>
        <v>1600</v>
      </c>
      <c r="K46" s="354">
        <f t="shared" si="4"/>
        <v>2259031</v>
      </c>
      <c r="L46" s="825">
        <f t="shared" si="4"/>
        <v>392</v>
      </c>
      <c r="M46" s="82">
        <f t="shared" si="4"/>
        <v>29</v>
      </c>
    </row>
    <row r="47" spans="1:13" ht="15">
      <c r="A47" s="604" t="s">
        <v>61</v>
      </c>
      <c r="B47" s="354">
        <f>B8+B13+B18+B23+B28+B33+B42</f>
        <v>616782</v>
      </c>
      <c r="C47" s="354">
        <f aca="true" t="shared" si="5" ref="C47:M47">C8+C13+C18+C23+C28+C33+C42</f>
        <v>170909</v>
      </c>
      <c r="D47" s="354">
        <f t="shared" si="5"/>
        <v>351972</v>
      </c>
      <c r="E47" s="354">
        <f t="shared" si="5"/>
        <v>41781</v>
      </c>
      <c r="F47" s="354">
        <f t="shared" si="5"/>
        <v>0</v>
      </c>
      <c r="G47" s="354">
        <f t="shared" si="5"/>
        <v>0</v>
      </c>
      <c r="H47" s="354">
        <f t="shared" si="5"/>
        <v>0</v>
      </c>
      <c r="I47" s="354">
        <f t="shared" si="5"/>
        <v>2045</v>
      </c>
      <c r="J47" s="354">
        <f t="shared" si="5"/>
        <v>0</v>
      </c>
      <c r="K47" s="354">
        <f t="shared" si="5"/>
        <v>1183489</v>
      </c>
      <c r="L47" s="825">
        <f t="shared" si="5"/>
        <v>330</v>
      </c>
      <c r="M47" s="82">
        <f t="shared" si="5"/>
        <v>0</v>
      </c>
    </row>
    <row r="48" spans="1:13" ht="15.75" thickBot="1">
      <c r="A48" s="364" t="s">
        <v>218</v>
      </c>
      <c r="B48" s="346">
        <f>B46/B45</f>
        <v>0.9469330575366816</v>
      </c>
      <c r="C48" s="346">
        <f>C46/C45</f>
        <v>0.9310062672850579</v>
      </c>
      <c r="D48" s="346">
        <f>D46/D45</f>
        <v>0.9190403118779031</v>
      </c>
      <c r="E48" s="346">
        <f>E46/E45</f>
        <v>0.5341814230007031</v>
      </c>
      <c r="F48" s="346"/>
      <c r="G48" s="346"/>
      <c r="H48" s="346">
        <f aca="true" t="shared" si="6" ref="H48:M48">H46/H45</f>
        <v>0.9431985327498229</v>
      </c>
      <c r="I48" s="346">
        <f t="shared" si="6"/>
        <v>0.8271092669432918</v>
      </c>
      <c r="J48" s="346">
        <f t="shared" si="6"/>
        <v>0.8</v>
      </c>
      <c r="K48" s="346">
        <f t="shared" si="6"/>
        <v>0.9169927920240989</v>
      </c>
      <c r="L48" s="920">
        <f t="shared" si="6"/>
        <v>0.98989898989899</v>
      </c>
      <c r="M48" s="933">
        <f t="shared" si="6"/>
        <v>1.2608695652173914</v>
      </c>
    </row>
  </sheetData>
  <sheetProtection/>
  <mergeCells count="14">
    <mergeCell ref="A1:A3"/>
    <mergeCell ref="E2:E3"/>
    <mergeCell ref="H2:H3"/>
    <mergeCell ref="I2:I3"/>
    <mergeCell ref="J2:J3"/>
    <mergeCell ref="H1:J1"/>
    <mergeCell ref="F2:G2"/>
    <mergeCell ref="B2:B3"/>
    <mergeCell ref="C2:C3"/>
    <mergeCell ref="D2:D3"/>
    <mergeCell ref="B1:G1"/>
    <mergeCell ref="M1:M3"/>
    <mergeCell ref="L1:L3"/>
    <mergeCell ref="K1:K3"/>
  </mergeCells>
  <printOptions/>
  <pageMargins left="0.1968503937007874" right="0.15748031496062992" top="0.7480314960629921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2015. évi főbb kiadásai jogcím-csoportonként&amp;R&amp;"Book Antiqua,Félkövér"&amp;11 10. sz. melléklet
ezer Ft</oddHeader>
    <oddFooter>&amp;C&amp;P</oddFooter>
  </headerFooter>
  <rowBreaks count="1" manualBreakCount="1">
    <brk id="2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55">
      <selection activeCell="B61" sqref="B61"/>
    </sheetView>
  </sheetViews>
  <sheetFormatPr defaultColWidth="9.140625" defaultRowHeight="12.75"/>
  <cols>
    <col min="1" max="1" width="4.00390625" style="67" customWidth="1"/>
    <col min="2" max="2" width="49.28125" style="68" customWidth="1"/>
    <col min="3" max="3" width="12.28125" style="15" customWidth="1"/>
    <col min="4" max="4" width="12.57421875" style="15" customWidth="1"/>
    <col min="5" max="5" width="12.28125" style="15" customWidth="1"/>
    <col min="6" max="6" width="10.8515625" style="3" customWidth="1"/>
    <col min="7" max="7" width="10.421875" style="3" customWidth="1"/>
    <col min="8" max="8" width="7.28125" style="3" customWidth="1"/>
    <col min="9" max="13" width="9.140625" style="3" customWidth="1"/>
    <col min="14" max="14" width="9.140625" style="18" customWidth="1"/>
    <col min="15" max="16384" width="9.140625" style="3" customWidth="1"/>
  </cols>
  <sheetData>
    <row r="1" spans="1:8" ht="45.75" thickBot="1">
      <c r="A1" s="841" t="s">
        <v>13</v>
      </c>
      <c r="B1" s="125" t="s">
        <v>48</v>
      </c>
      <c r="C1" s="125" t="s">
        <v>216</v>
      </c>
      <c r="D1" s="125" t="s">
        <v>286</v>
      </c>
      <c r="E1" s="125" t="s">
        <v>217</v>
      </c>
      <c r="F1" s="125" t="s">
        <v>99</v>
      </c>
      <c r="G1" s="125" t="s">
        <v>100</v>
      </c>
      <c r="H1" s="126" t="s">
        <v>218</v>
      </c>
    </row>
    <row r="2" spans="1:8" ht="16.5" customHeight="1">
      <c r="A2" s="1251" t="s">
        <v>51</v>
      </c>
      <c r="B2" s="1252"/>
      <c r="C2" s="1253"/>
      <c r="D2" s="92"/>
      <c r="E2" s="92"/>
      <c r="F2" s="157"/>
      <c r="G2" s="181"/>
      <c r="H2" s="123"/>
    </row>
    <row r="3" spans="1:8" s="18" customFormat="1" ht="16.5">
      <c r="A3" s="51"/>
      <c r="B3" s="52"/>
      <c r="C3" s="122"/>
      <c r="D3" s="137"/>
      <c r="E3" s="137"/>
      <c r="F3" s="98"/>
      <c r="G3" s="825"/>
      <c r="H3" s="842"/>
    </row>
    <row r="4" spans="1:8" s="18" customFormat="1" ht="15.75">
      <c r="A4" s="51">
        <v>1</v>
      </c>
      <c r="B4" s="53" t="s">
        <v>755</v>
      </c>
      <c r="C4" s="660">
        <f>SUM(C5:C12)</f>
        <v>167457</v>
      </c>
      <c r="D4" s="660">
        <f>SUM(D5:D12)</f>
        <v>141272</v>
      </c>
      <c r="E4" s="660">
        <f>SUM(E5:E12)</f>
        <v>137723</v>
      </c>
      <c r="F4" s="662">
        <f>SUM(F5:F12)</f>
        <v>350</v>
      </c>
      <c r="G4" s="662">
        <f>E4-F4</f>
        <v>137373</v>
      </c>
      <c r="H4" s="974">
        <f>E4/D4</f>
        <v>0.9748782490514751</v>
      </c>
    </row>
    <row r="5" spans="1:8" s="18" customFormat="1" ht="33">
      <c r="A5" s="51"/>
      <c r="B5" s="54" t="s">
        <v>515</v>
      </c>
      <c r="C5" s="663">
        <v>148457</v>
      </c>
      <c r="D5" s="663">
        <v>123972</v>
      </c>
      <c r="E5" s="664">
        <v>123923</v>
      </c>
      <c r="F5" s="139">
        <v>0</v>
      </c>
      <c r="G5" s="826">
        <f aca="true" t="shared" si="0" ref="G5:G92">E5-F5</f>
        <v>123923</v>
      </c>
      <c r="H5" s="949">
        <f aca="true" t="shared" si="1" ref="H5:H68">E5/D5</f>
        <v>0.9996047494595554</v>
      </c>
    </row>
    <row r="6" spans="1:8" s="18" customFormat="1" ht="16.5">
      <c r="A6" s="51"/>
      <c r="B6" s="54" t="s">
        <v>516</v>
      </c>
      <c r="C6" s="665">
        <v>7000</v>
      </c>
      <c r="D6" s="665">
        <v>7000</v>
      </c>
      <c r="E6" s="666">
        <v>7000</v>
      </c>
      <c r="F6" s="139">
        <v>0</v>
      </c>
      <c r="G6" s="826">
        <f t="shared" si="0"/>
        <v>7000</v>
      </c>
      <c r="H6" s="949">
        <f t="shared" si="1"/>
        <v>1</v>
      </c>
    </row>
    <row r="7" spans="1:8" s="18" customFormat="1" ht="16.5">
      <c r="A7" s="51"/>
      <c r="B7" s="54" t="s">
        <v>517</v>
      </c>
      <c r="C7" s="665">
        <v>800</v>
      </c>
      <c r="D7" s="665">
        <v>0</v>
      </c>
      <c r="E7" s="666"/>
      <c r="F7" s="139">
        <v>0</v>
      </c>
      <c r="G7" s="826">
        <f t="shared" si="0"/>
        <v>0</v>
      </c>
      <c r="H7" s="949"/>
    </row>
    <row r="8" spans="1:8" s="18" customFormat="1" ht="33">
      <c r="A8" s="51"/>
      <c r="B8" s="54" t="s">
        <v>518</v>
      </c>
      <c r="C8" s="663">
        <v>7000</v>
      </c>
      <c r="D8" s="663">
        <v>6800</v>
      </c>
      <c r="E8" s="664">
        <v>6800</v>
      </c>
      <c r="F8" s="139"/>
      <c r="G8" s="826">
        <f t="shared" si="0"/>
        <v>6800</v>
      </c>
      <c r="H8" s="949">
        <f t="shared" si="1"/>
        <v>1</v>
      </c>
    </row>
    <row r="9" spans="1:8" s="18" customFormat="1" ht="16.5">
      <c r="A9" s="51"/>
      <c r="B9" s="54" t="s">
        <v>519</v>
      </c>
      <c r="C9" s="665">
        <v>350</v>
      </c>
      <c r="D9" s="665">
        <v>350</v>
      </c>
      <c r="E9" s="666">
        <v>0</v>
      </c>
      <c r="F9" s="139">
        <v>350</v>
      </c>
      <c r="G9" s="826">
        <f t="shared" si="0"/>
        <v>-350</v>
      </c>
      <c r="H9" s="949">
        <f t="shared" si="1"/>
        <v>0</v>
      </c>
    </row>
    <row r="10" spans="1:8" s="18" customFormat="1" ht="33">
      <c r="A10" s="51"/>
      <c r="B10" s="54" t="s">
        <v>76</v>
      </c>
      <c r="C10" s="663">
        <v>350</v>
      </c>
      <c r="D10" s="663">
        <v>350</v>
      </c>
      <c r="E10" s="664">
        <v>0</v>
      </c>
      <c r="F10" s="139"/>
      <c r="G10" s="826">
        <f t="shared" si="0"/>
        <v>0</v>
      </c>
      <c r="H10" s="949">
        <f t="shared" si="1"/>
        <v>0</v>
      </c>
    </row>
    <row r="11" spans="1:8" s="18" customFormat="1" ht="33">
      <c r="A11" s="51"/>
      <c r="B11" s="54" t="s">
        <v>520</v>
      </c>
      <c r="C11" s="665">
        <v>1000</v>
      </c>
      <c r="D11" s="665">
        <v>1800</v>
      </c>
      <c r="E11" s="666">
        <v>0</v>
      </c>
      <c r="F11" s="139"/>
      <c r="G11" s="826">
        <f t="shared" si="0"/>
        <v>0</v>
      </c>
      <c r="H11" s="949">
        <f t="shared" si="1"/>
        <v>0</v>
      </c>
    </row>
    <row r="12" spans="1:8" s="18" customFormat="1" ht="33">
      <c r="A12" s="51"/>
      <c r="B12" s="54" t="s">
        <v>77</v>
      </c>
      <c r="C12" s="663">
        <v>2500</v>
      </c>
      <c r="D12" s="663">
        <v>1000</v>
      </c>
      <c r="E12" s="664">
        <v>0</v>
      </c>
      <c r="F12" s="139"/>
      <c r="G12" s="826">
        <f t="shared" si="0"/>
        <v>0</v>
      </c>
      <c r="H12" s="949">
        <f t="shared" si="1"/>
        <v>0</v>
      </c>
    </row>
    <row r="13" spans="1:8" s="18" customFormat="1" ht="16.5">
      <c r="A13" s="51"/>
      <c r="B13" s="54"/>
      <c r="C13" s="122"/>
      <c r="D13" s="122"/>
      <c r="E13" s="661"/>
      <c r="F13" s="139"/>
      <c r="G13" s="662"/>
      <c r="H13" s="949"/>
    </row>
    <row r="14" spans="1:8" s="18" customFormat="1" ht="15.75">
      <c r="A14" s="51">
        <v>2</v>
      </c>
      <c r="B14" s="53" t="s">
        <v>907</v>
      </c>
      <c r="C14" s="667">
        <f>SUM(C15:C17)</f>
        <v>50800</v>
      </c>
      <c r="D14" s="667">
        <f>SUM(D15:D17)</f>
        <v>66077</v>
      </c>
      <c r="E14" s="667">
        <f>SUM(E15:E17)</f>
        <v>0</v>
      </c>
      <c r="F14" s="141">
        <f>SUM(F15)</f>
        <v>0</v>
      </c>
      <c r="G14" s="662">
        <f t="shared" si="0"/>
        <v>0</v>
      </c>
      <c r="H14" s="973">
        <f t="shared" si="1"/>
        <v>0</v>
      </c>
    </row>
    <row r="15" spans="1:8" s="18" customFormat="1" ht="16.5">
      <c r="A15" s="51"/>
      <c r="B15" s="54" t="s">
        <v>521</v>
      </c>
      <c r="C15" s="122">
        <v>50800</v>
      </c>
      <c r="D15" s="122">
        <v>50800</v>
      </c>
      <c r="E15" s="666">
        <v>0</v>
      </c>
      <c r="F15" s="139"/>
      <c r="G15" s="826">
        <f t="shared" si="0"/>
        <v>0</v>
      </c>
      <c r="H15" s="949">
        <f t="shared" si="1"/>
        <v>0</v>
      </c>
    </row>
    <row r="16" spans="1:8" s="18" customFormat="1" ht="16.5">
      <c r="A16" s="51"/>
      <c r="B16" s="54" t="s">
        <v>522</v>
      </c>
      <c r="C16" s="122"/>
      <c r="D16" s="122">
        <v>1950</v>
      </c>
      <c r="E16" s="666">
        <v>0</v>
      </c>
      <c r="F16" s="139"/>
      <c r="G16" s="826">
        <f t="shared" si="0"/>
        <v>0</v>
      </c>
      <c r="H16" s="949">
        <f t="shared" si="1"/>
        <v>0</v>
      </c>
    </row>
    <row r="17" spans="1:8" s="18" customFormat="1" ht="16.5">
      <c r="A17" s="51"/>
      <c r="B17" s="54" t="s">
        <v>523</v>
      </c>
      <c r="C17" s="122"/>
      <c r="D17" s="122">
        <v>13327</v>
      </c>
      <c r="E17" s="666">
        <v>0</v>
      </c>
      <c r="F17" s="139"/>
      <c r="G17" s="826">
        <f t="shared" si="0"/>
        <v>0</v>
      </c>
      <c r="H17" s="949">
        <f t="shared" si="1"/>
        <v>0</v>
      </c>
    </row>
    <row r="18" spans="1:8" s="18" customFormat="1" ht="16.5">
      <c r="A18" s="51"/>
      <c r="B18" s="54"/>
      <c r="C18" s="122"/>
      <c r="D18" s="122"/>
      <c r="E18" s="661"/>
      <c r="F18" s="139"/>
      <c r="G18" s="662"/>
      <c r="H18" s="949"/>
    </row>
    <row r="19" spans="1:8" s="18" customFormat="1" ht="29.25" customHeight="1">
      <c r="A19" s="51">
        <v>3</v>
      </c>
      <c r="B19" s="53" t="s">
        <v>524</v>
      </c>
      <c r="C19" s="668">
        <f>SUM(C20)</f>
        <v>25000</v>
      </c>
      <c r="D19" s="668">
        <f>SUM(D20)</f>
        <v>25000</v>
      </c>
      <c r="E19" s="668">
        <f>SUM(E20)</f>
        <v>0</v>
      </c>
      <c r="F19" s="141">
        <f>SUM(F20)</f>
        <v>0</v>
      </c>
      <c r="G19" s="662">
        <f t="shared" si="0"/>
        <v>0</v>
      </c>
      <c r="H19" s="973">
        <f t="shared" si="1"/>
        <v>0</v>
      </c>
    </row>
    <row r="20" spans="1:8" s="18" customFormat="1" ht="32.25" customHeight="1">
      <c r="A20" s="51"/>
      <c r="B20" s="54" t="s">
        <v>525</v>
      </c>
      <c r="C20" s="122">
        <v>25000</v>
      </c>
      <c r="D20" s="122">
        <v>25000</v>
      </c>
      <c r="E20" s="666">
        <v>0</v>
      </c>
      <c r="F20" s="139">
        <v>0</v>
      </c>
      <c r="G20" s="826">
        <f t="shared" si="0"/>
        <v>0</v>
      </c>
      <c r="H20" s="949">
        <f t="shared" si="1"/>
        <v>0</v>
      </c>
    </row>
    <row r="21" spans="1:8" s="18" customFormat="1" ht="16.5">
      <c r="A21" s="51"/>
      <c r="B21" s="54"/>
      <c r="C21" s="122"/>
      <c r="D21" s="122"/>
      <c r="E21" s="661"/>
      <c r="F21" s="139"/>
      <c r="G21" s="662"/>
      <c r="H21" s="949"/>
    </row>
    <row r="22" spans="1:8" s="18" customFormat="1" ht="15.75">
      <c r="A22" s="51">
        <v>4</v>
      </c>
      <c r="B22" s="53" t="s">
        <v>526</v>
      </c>
      <c r="C22" s="667">
        <f>SUM(C23)</f>
        <v>2500</v>
      </c>
      <c r="D22" s="667">
        <f>SUM(D23)</f>
        <v>2500</v>
      </c>
      <c r="E22" s="667">
        <f>SUM(E23)</f>
        <v>0</v>
      </c>
      <c r="F22" s="141">
        <f>SUM(F23)</f>
        <v>0</v>
      </c>
      <c r="G22" s="662">
        <f t="shared" si="0"/>
        <v>0</v>
      </c>
      <c r="H22" s="973">
        <f t="shared" si="1"/>
        <v>0</v>
      </c>
    </row>
    <row r="23" spans="1:8" s="18" customFormat="1" ht="16.5">
      <c r="A23" s="51"/>
      <c r="B23" s="54" t="s">
        <v>527</v>
      </c>
      <c r="C23" s="122">
        <v>2500</v>
      </c>
      <c r="D23" s="122">
        <v>2500</v>
      </c>
      <c r="E23" s="666">
        <v>0</v>
      </c>
      <c r="F23" s="139"/>
      <c r="G23" s="826">
        <f t="shared" si="0"/>
        <v>0</v>
      </c>
      <c r="H23" s="949">
        <f t="shared" si="1"/>
        <v>0</v>
      </c>
    </row>
    <row r="24" spans="1:8" s="18" customFormat="1" ht="16.5">
      <c r="A24" s="51"/>
      <c r="B24" s="54"/>
      <c r="C24" s="122"/>
      <c r="D24" s="122"/>
      <c r="E24" s="661"/>
      <c r="F24" s="139"/>
      <c r="G24" s="662"/>
      <c r="H24" s="949"/>
    </row>
    <row r="25" spans="1:8" s="18" customFormat="1" ht="15.75">
      <c r="A25" s="51">
        <v>5</v>
      </c>
      <c r="B25" s="53" t="s">
        <v>528</v>
      </c>
      <c r="C25" s="667">
        <f>SUM(C26)</f>
        <v>500</v>
      </c>
      <c r="D25" s="667">
        <f>SUM(D26)</f>
        <v>500</v>
      </c>
      <c r="E25" s="667">
        <f>SUM(E26)</f>
        <v>53</v>
      </c>
      <c r="F25" s="141">
        <f>SUM(F26)</f>
        <v>0</v>
      </c>
      <c r="G25" s="662">
        <f t="shared" si="0"/>
        <v>53</v>
      </c>
      <c r="H25" s="974">
        <f t="shared" si="1"/>
        <v>0.106</v>
      </c>
    </row>
    <row r="26" spans="1:8" s="18" customFormat="1" ht="16.5">
      <c r="A26" s="51"/>
      <c r="B26" s="54" t="s">
        <v>78</v>
      </c>
      <c r="C26" s="122">
        <v>500</v>
      </c>
      <c r="D26" s="122">
        <v>500</v>
      </c>
      <c r="E26" s="666">
        <v>53</v>
      </c>
      <c r="F26" s="139"/>
      <c r="G26" s="826">
        <f t="shared" si="0"/>
        <v>53</v>
      </c>
      <c r="H26" s="935">
        <f t="shared" si="1"/>
        <v>0.106</v>
      </c>
    </row>
    <row r="27" spans="1:8" s="55" customFormat="1" ht="16.5">
      <c r="A27" s="51"/>
      <c r="B27" s="54"/>
      <c r="C27" s="669"/>
      <c r="D27" s="669"/>
      <c r="E27" s="661"/>
      <c r="F27" s="139"/>
      <c r="G27" s="662"/>
      <c r="H27" s="935"/>
    </row>
    <row r="28" spans="1:8" ht="16.5">
      <c r="A28" s="51">
        <v>6</v>
      </c>
      <c r="B28" s="56" t="s">
        <v>906</v>
      </c>
      <c r="C28" s="670">
        <f>SUM(C29:C37)</f>
        <v>5590</v>
      </c>
      <c r="D28" s="670">
        <f>SUM(D29:D37)</f>
        <v>17781</v>
      </c>
      <c r="E28" s="670">
        <f>SUM(E29:E37)</f>
        <v>5891</v>
      </c>
      <c r="F28" s="142">
        <f>SUM(F29:F37)</f>
        <v>5090</v>
      </c>
      <c r="G28" s="662">
        <f t="shared" si="0"/>
        <v>801</v>
      </c>
      <c r="H28" s="974">
        <f t="shared" si="1"/>
        <v>0.33130870029807097</v>
      </c>
    </row>
    <row r="29" spans="1:8" ht="33">
      <c r="A29" s="51"/>
      <c r="B29" s="54" t="s">
        <v>529</v>
      </c>
      <c r="C29" s="671">
        <v>190</v>
      </c>
      <c r="D29" s="671">
        <v>190</v>
      </c>
      <c r="E29" s="664">
        <v>185</v>
      </c>
      <c r="F29" s="139">
        <v>190</v>
      </c>
      <c r="G29" s="826">
        <f t="shared" si="0"/>
        <v>-5</v>
      </c>
      <c r="H29" s="935">
        <f t="shared" si="1"/>
        <v>0.9736842105263158</v>
      </c>
    </row>
    <row r="30" spans="1:8" ht="33">
      <c r="A30" s="51"/>
      <c r="B30" s="54" t="s">
        <v>530</v>
      </c>
      <c r="C30" s="671">
        <v>500</v>
      </c>
      <c r="D30" s="671">
        <v>705</v>
      </c>
      <c r="E30" s="664">
        <v>628</v>
      </c>
      <c r="F30" s="139">
        <v>705</v>
      </c>
      <c r="G30" s="826">
        <f t="shared" si="0"/>
        <v>-77</v>
      </c>
      <c r="H30" s="935">
        <f t="shared" si="1"/>
        <v>0.8907801418439716</v>
      </c>
    </row>
    <row r="31" spans="1:8" ht="33">
      <c r="A31" s="51"/>
      <c r="B31" s="54" t="s">
        <v>531</v>
      </c>
      <c r="C31" s="672">
        <v>2600</v>
      </c>
      <c r="D31" s="672">
        <v>2480</v>
      </c>
      <c r="E31" s="666">
        <v>2480</v>
      </c>
      <c r="F31" s="139">
        <v>2480</v>
      </c>
      <c r="G31" s="826">
        <f t="shared" si="0"/>
        <v>0</v>
      </c>
      <c r="H31" s="949">
        <f t="shared" si="1"/>
        <v>1</v>
      </c>
    </row>
    <row r="32" spans="1:8" ht="33">
      <c r="A32" s="51"/>
      <c r="B32" s="54" t="s">
        <v>532</v>
      </c>
      <c r="C32" s="673">
        <v>1800</v>
      </c>
      <c r="D32" s="673">
        <v>1715</v>
      </c>
      <c r="E32" s="674">
        <v>1714</v>
      </c>
      <c r="F32" s="158">
        <v>1715</v>
      </c>
      <c r="G32" s="826">
        <f t="shared" si="0"/>
        <v>-1</v>
      </c>
      <c r="H32" s="949">
        <f t="shared" si="1"/>
        <v>0.9994169096209913</v>
      </c>
    </row>
    <row r="33" spans="1:8" ht="16.5">
      <c r="A33" s="193"/>
      <c r="B33" s="675" t="s">
        <v>533</v>
      </c>
      <c r="C33" s="137">
        <v>500</v>
      </c>
      <c r="D33" s="137">
        <v>500</v>
      </c>
      <c r="E33" s="676">
        <v>190</v>
      </c>
      <c r="F33" s="140"/>
      <c r="G33" s="826">
        <f t="shared" si="0"/>
        <v>190</v>
      </c>
      <c r="H33" s="935">
        <f t="shared" si="1"/>
        <v>0.38</v>
      </c>
    </row>
    <row r="34" spans="1:8" ht="33">
      <c r="A34" s="193"/>
      <c r="B34" s="675" t="s">
        <v>534</v>
      </c>
      <c r="C34" s="137"/>
      <c r="D34" s="137">
        <v>800</v>
      </c>
      <c r="E34" s="676">
        <v>497</v>
      </c>
      <c r="F34" s="140"/>
      <c r="G34" s="826">
        <f t="shared" si="0"/>
        <v>497</v>
      </c>
      <c r="H34" s="935">
        <f t="shared" si="1"/>
        <v>0.62125</v>
      </c>
    </row>
    <row r="35" spans="1:8" ht="16.5">
      <c r="A35" s="193"/>
      <c r="B35" s="675" t="s">
        <v>535</v>
      </c>
      <c r="C35" s="137"/>
      <c r="D35" s="137">
        <v>91</v>
      </c>
      <c r="E35" s="676">
        <v>91</v>
      </c>
      <c r="F35" s="140"/>
      <c r="G35" s="826">
        <f t="shared" si="0"/>
        <v>91</v>
      </c>
      <c r="H35" s="934">
        <f t="shared" si="1"/>
        <v>1</v>
      </c>
    </row>
    <row r="36" spans="1:8" ht="16.5">
      <c r="A36" s="193"/>
      <c r="B36" s="677" t="s">
        <v>536</v>
      </c>
      <c r="C36" s="137"/>
      <c r="D36" s="137">
        <v>300</v>
      </c>
      <c r="E36" s="676">
        <v>106</v>
      </c>
      <c r="F36" s="678"/>
      <c r="G36" s="827">
        <f t="shared" si="0"/>
        <v>106</v>
      </c>
      <c r="H36" s="935">
        <f t="shared" si="1"/>
        <v>0.35333333333333333</v>
      </c>
    </row>
    <row r="37" spans="1:8" ht="16.5">
      <c r="A37" s="193"/>
      <c r="B37" s="524" t="s">
        <v>537</v>
      </c>
      <c r="C37" s="673"/>
      <c r="D37" s="673">
        <v>11000</v>
      </c>
      <c r="E37" s="666"/>
      <c r="F37" s="146"/>
      <c r="G37" s="828">
        <f t="shared" si="0"/>
        <v>0</v>
      </c>
      <c r="H37" s="935">
        <f t="shared" si="1"/>
        <v>0</v>
      </c>
    </row>
    <row r="38" spans="1:8" ht="17.25" thickBot="1">
      <c r="A38" s="59"/>
      <c r="B38" s="366"/>
      <c r="C38" s="707"/>
      <c r="D38" s="1070"/>
      <c r="E38" s="990"/>
      <c r="F38" s="169"/>
      <c r="G38" s="1071"/>
      <c r="H38" s="991"/>
    </row>
    <row r="39" spans="1:8" ht="30.75">
      <c r="A39" s="1068">
        <v>7</v>
      </c>
      <c r="B39" s="56" t="s">
        <v>104</v>
      </c>
      <c r="C39" s="670">
        <f>SUM(C40:C53)</f>
        <v>13400</v>
      </c>
      <c r="D39" s="670">
        <f>SUM(D40:D53)</f>
        <v>15300</v>
      </c>
      <c r="E39" s="670">
        <f>SUM(E40:E53)</f>
        <v>13475</v>
      </c>
      <c r="F39" s="142">
        <f>SUM(F40:F53)</f>
        <v>13075</v>
      </c>
      <c r="G39" s="830">
        <f t="shared" si="0"/>
        <v>400</v>
      </c>
      <c r="H39" s="1069">
        <f t="shared" si="1"/>
        <v>0.880718954248366</v>
      </c>
    </row>
    <row r="40" spans="1:8" ht="33">
      <c r="A40" s="51"/>
      <c r="B40" s="54" t="s">
        <v>538</v>
      </c>
      <c r="C40" s="672">
        <v>400</v>
      </c>
      <c r="D40" s="672">
        <v>0</v>
      </c>
      <c r="E40" s="666"/>
      <c r="F40" s="139">
        <v>0</v>
      </c>
      <c r="G40" s="662">
        <f t="shared" si="0"/>
        <v>0</v>
      </c>
      <c r="H40" s="935"/>
    </row>
    <row r="41" spans="1:8" ht="16.5">
      <c r="A41" s="51"/>
      <c r="B41" s="54" t="s">
        <v>539</v>
      </c>
      <c r="C41" s="672">
        <v>5000</v>
      </c>
      <c r="D41" s="672">
        <v>7300</v>
      </c>
      <c r="E41" s="666">
        <v>7175</v>
      </c>
      <c r="F41" s="980">
        <v>7175</v>
      </c>
      <c r="G41" s="826">
        <f t="shared" si="0"/>
        <v>0</v>
      </c>
      <c r="H41" s="935">
        <f t="shared" si="1"/>
        <v>0.9828767123287672</v>
      </c>
    </row>
    <row r="42" spans="1:8" ht="33">
      <c r="A42" s="51"/>
      <c r="B42" s="54" t="s">
        <v>540</v>
      </c>
      <c r="C42" s="671">
        <v>800</v>
      </c>
      <c r="D42" s="671">
        <v>800</v>
      </c>
      <c r="E42" s="664">
        <v>800</v>
      </c>
      <c r="F42" s="980">
        <v>800</v>
      </c>
      <c r="G42" s="826">
        <f t="shared" si="0"/>
        <v>0</v>
      </c>
      <c r="H42" s="949">
        <f t="shared" si="1"/>
        <v>1</v>
      </c>
    </row>
    <row r="43" spans="1:8" ht="34.5" customHeight="1">
      <c r="A43" s="193"/>
      <c r="B43" s="683" t="s">
        <v>930</v>
      </c>
      <c r="C43" s="673">
        <v>1000</v>
      </c>
      <c r="D43" s="673">
        <v>1000</v>
      </c>
      <c r="E43" s="674">
        <v>1000</v>
      </c>
      <c r="F43" s="838">
        <v>1000</v>
      </c>
      <c r="G43" s="837">
        <f t="shared" si="0"/>
        <v>0</v>
      </c>
      <c r="H43" s="1062">
        <f t="shared" si="1"/>
        <v>1</v>
      </c>
    </row>
    <row r="44" spans="1:8" ht="16.5">
      <c r="A44" s="17"/>
      <c r="B44" s="161" t="s">
        <v>541</v>
      </c>
      <c r="C44" s="137">
        <v>400</v>
      </c>
      <c r="D44" s="137">
        <v>400</v>
      </c>
      <c r="E44" s="676">
        <v>400</v>
      </c>
      <c r="F44" s="1066">
        <v>400</v>
      </c>
      <c r="G44" s="989">
        <f t="shared" si="0"/>
        <v>0</v>
      </c>
      <c r="H44" s="949">
        <f t="shared" si="1"/>
        <v>1</v>
      </c>
    </row>
    <row r="45" spans="1:8" ht="33">
      <c r="A45" s="17"/>
      <c r="B45" s="161" t="s">
        <v>542</v>
      </c>
      <c r="C45" s="715">
        <v>1200</v>
      </c>
      <c r="D45" s="715">
        <v>1200</v>
      </c>
      <c r="E45" s="1067">
        <v>1200</v>
      </c>
      <c r="F45" s="1066">
        <v>1200</v>
      </c>
      <c r="G45" s="989">
        <f t="shared" si="0"/>
        <v>0</v>
      </c>
      <c r="H45" s="949">
        <f t="shared" si="1"/>
        <v>1</v>
      </c>
    </row>
    <row r="46" spans="1:8" ht="16.5">
      <c r="A46" s="690"/>
      <c r="B46" s="691" t="s">
        <v>543</v>
      </c>
      <c r="C46" s="692">
        <v>500</v>
      </c>
      <c r="D46" s="692">
        <v>0</v>
      </c>
      <c r="E46" s="1063">
        <v>0</v>
      </c>
      <c r="F46" s="980">
        <v>0</v>
      </c>
      <c r="G46" s="1064">
        <f t="shared" si="0"/>
        <v>0</v>
      </c>
      <c r="H46" s="1065"/>
    </row>
    <row r="47" spans="1:8" ht="16.5">
      <c r="A47" s="57"/>
      <c r="B47" s="58" t="s">
        <v>544</v>
      </c>
      <c r="C47" s="672">
        <v>400</v>
      </c>
      <c r="D47" s="672">
        <v>400</v>
      </c>
      <c r="E47" s="666">
        <v>0</v>
      </c>
      <c r="F47" s="980">
        <v>400</v>
      </c>
      <c r="G47" s="828">
        <f t="shared" si="0"/>
        <v>-400</v>
      </c>
      <c r="H47" s="949">
        <f t="shared" si="1"/>
        <v>0</v>
      </c>
    </row>
    <row r="48" spans="1:8" ht="33">
      <c r="A48" s="193"/>
      <c r="B48" s="683" t="s">
        <v>545</v>
      </c>
      <c r="C48" s="684">
        <v>800</v>
      </c>
      <c r="D48" s="684">
        <v>800</v>
      </c>
      <c r="E48" s="685">
        <v>800</v>
      </c>
      <c r="F48" s="980">
        <v>800</v>
      </c>
      <c r="G48" s="837">
        <f t="shared" si="0"/>
        <v>0</v>
      </c>
      <c r="H48" s="949">
        <f t="shared" si="1"/>
        <v>1</v>
      </c>
    </row>
    <row r="49" spans="1:8" ht="16.5">
      <c r="A49" s="174"/>
      <c r="B49" s="686" t="s">
        <v>546</v>
      </c>
      <c r="C49" s="687">
        <v>800</v>
      </c>
      <c r="D49" s="687">
        <v>0</v>
      </c>
      <c r="E49" s="688">
        <v>0</v>
      </c>
      <c r="F49" s="980">
        <v>0</v>
      </c>
      <c r="G49" s="832">
        <f t="shared" si="0"/>
        <v>0</v>
      </c>
      <c r="H49" s="949"/>
    </row>
    <row r="50" spans="1:8" ht="33">
      <c r="A50" s="174"/>
      <c r="B50" s="686" t="s">
        <v>547</v>
      </c>
      <c r="C50" s="687"/>
      <c r="D50" s="687">
        <v>1300</v>
      </c>
      <c r="E50" s="676">
        <v>1300</v>
      </c>
      <c r="F50" s="980"/>
      <c r="G50" s="832">
        <f t="shared" si="0"/>
        <v>1300</v>
      </c>
      <c r="H50" s="949">
        <f t="shared" si="1"/>
        <v>1</v>
      </c>
    </row>
    <row r="51" spans="1:8" ht="33">
      <c r="A51" s="57"/>
      <c r="B51" s="58" t="s">
        <v>548</v>
      </c>
      <c r="C51" s="671">
        <v>800</v>
      </c>
      <c r="D51" s="671">
        <v>800</v>
      </c>
      <c r="E51" s="664">
        <v>800</v>
      </c>
      <c r="F51" s="980">
        <v>800</v>
      </c>
      <c r="G51" s="828">
        <f t="shared" si="0"/>
        <v>0</v>
      </c>
      <c r="H51" s="949">
        <f t="shared" si="1"/>
        <v>1</v>
      </c>
    </row>
    <row r="52" spans="1:8" ht="16.5">
      <c r="A52" s="51"/>
      <c r="B52" s="54" t="s">
        <v>549</v>
      </c>
      <c r="C52" s="672">
        <v>800</v>
      </c>
      <c r="D52" s="672">
        <v>800</v>
      </c>
      <c r="E52" s="674">
        <v>0</v>
      </c>
      <c r="F52" s="980">
        <v>0</v>
      </c>
      <c r="G52" s="826">
        <f t="shared" si="0"/>
        <v>0</v>
      </c>
      <c r="H52" s="949">
        <f t="shared" si="1"/>
        <v>0</v>
      </c>
    </row>
    <row r="53" spans="1:8" ht="33">
      <c r="A53" s="193"/>
      <c r="B53" s="683" t="s">
        <v>550</v>
      </c>
      <c r="C53" s="673">
        <v>500</v>
      </c>
      <c r="D53" s="673">
        <v>500</v>
      </c>
      <c r="E53" s="982"/>
      <c r="F53" s="981">
        <v>500</v>
      </c>
      <c r="G53" s="837">
        <f t="shared" si="0"/>
        <v>-500</v>
      </c>
      <c r="H53" s="949">
        <f t="shared" si="1"/>
        <v>0</v>
      </c>
    </row>
    <row r="54" spans="1:8" ht="16.5">
      <c r="A54" s="17"/>
      <c r="B54" s="161"/>
      <c r="C54" s="137"/>
      <c r="D54" s="740"/>
      <c r="E54" s="676"/>
      <c r="F54" s="531"/>
      <c r="G54" s="833"/>
      <c r="H54" s="949"/>
    </row>
    <row r="55" spans="1:8" ht="16.5">
      <c r="A55" s="17">
        <v>8</v>
      </c>
      <c r="B55" s="20" t="s">
        <v>551</v>
      </c>
      <c r="C55" s="138">
        <f>SUM(C56)</f>
        <v>0</v>
      </c>
      <c r="D55" s="138">
        <f>SUM(D56)</f>
        <v>5000</v>
      </c>
      <c r="E55" s="138">
        <f>SUM(E56)</f>
        <v>3175</v>
      </c>
      <c r="F55" s="148">
        <f>SUM(F56:F56)</f>
        <v>0</v>
      </c>
      <c r="G55" s="833">
        <f>E55-F55</f>
        <v>3175</v>
      </c>
      <c r="H55" s="974">
        <f t="shared" si="1"/>
        <v>0.635</v>
      </c>
    </row>
    <row r="56" spans="1:8" ht="16.5">
      <c r="A56" s="690"/>
      <c r="B56" s="691" t="s">
        <v>552</v>
      </c>
      <c r="C56" s="692"/>
      <c r="D56" s="693">
        <v>5000</v>
      </c>
      <c r="E56" s="693">
        <v>3175</v>
      </c>
      <c r="F56" s="166">
        <v>0</v>
      </c>
      <c r="G56" s="983">
        <f>E56-F56</f>
        <v>3175</v>
      </c>
      <c r="H56" s="949">
        <f>E54/D56</f>
        <v>0</v>
      </c>
    </row>
    <row r="57" spans="1:8" ht="16.5">
      <c r="A57" s="17"/>
      <c r="B57" s="161"/>
      <c r="C57" s="137"/>
      <c r="D57" s="137"/>
      <c r="E57" s="689"/>
      <c r="F57" s="140"/>
      <c r="G57" s="833">
        <f t="shared" si="0"/>
        <v>0</v>
      </c>
      <c r="H57" s="949"/>
    </row>
    <row r="58" spans="1:8" ht="30.75">
      <c r="A58" s="17">
        <v>9</v>
      </c>
      <c r="B58" s="20" t="s">
        <v>905</v>
      </c>
      <c r="C58" s="138">
        <f>SUM(C59)</f>
        <v>5000</v>
      </c>
      <c r="D58" s="138">
        <f>SUM(D59)</f>
        <v>5000</v>
      </c>
      <c r="E58" s="138">
        <f>SUM(E59)</f>
        <v>0</v>
      </c>
      <c r="F58" s="148">
        <f>SUM(F59:F59)</f>
        <v>0</v>
      </c>
      <c r="G58" s="833">
        <f t="shared" si="0"/>
        <v>0</v>
      </c>
      <c r="H58" s="949">
        <f t="shared" si="1"/>
        <v>0</v>
      </c>
    </row>
    <row r="59" spans="1:8" ht="16.5">
      <c r="A59" s="690"/>
      <c r="B59" s="691" t="s">
        <v>49</v>
      </c>
      <c r="C59" s="692">
        <v>5000</v>
      </c>
      <c r="D59" s="693">
        <v>5000</v>
      </c>
      <c r="E59" s="666">
        <v>0</v>
      </c>
      <c r="F59" s="166"/>
      <c r="G59" s="834">
        <f t="shared" si="0"/>
        <v>0</v>
      </c>
      <c r="H59" s="949">
        <f t="shared" si="1"/>
        <v>0</v>
      </c>
    </row>
    <row r="60" spans="1:8" ht="16.5">
      <c r="A60" s="690"/>
      <c r="B60" s="691"/>
      <c r="C60" s="692"/>
      <c r="D60" s="137"/>
      <c r="E60" s="694"/>
      <c r="F60" s="166"/>
      <c r="G60" s="834"/>
      <c r="H60" s="949"/>
    </row>
    <row r="61" spans="1:8" ht="30.75">
      <c r="A61" s="690">
        <v>10</v>
      </c>
      <c r="B61" s="20" t="s">
        <v>931</v>
      </c>
      <c r="C61" s="695">
        <f>SUM(C62)</f>
        <v>0</v>
      </c>
      <c r="D61" s="695">
        <f>SUM(D62)</f>
        <v>6498</v>
      </c>
      <c r="E61" s="695">
        <f>SUM(E62)</f>
        <v>0</v>
      </c>
      <c r="F61" s="695">
        <f>SUM(F62)</f>
        <v>0</v>
      </c>
      <c r="G61" s="833">
        <f>SUM(G62)</f>
        <v>0</v>
      </c>
      <c r="H61" s="949">
        <f t="shared" si="1"/>
        <v>0</v>
      </c>
    </row>
    <row r="62" spans="1:8" ht="33">
      <c r="A62" s="174"/>
      <c r="B62" s="686" t="s">
        <v>553</v>
      </c>
      <c r="C62" s="696"/>
      <c r="D62" s="697">
        <v>6498</v>
      </c>
      <c r="E62" s="666">
        <v>0</v>
      </c>
      <c r="F62" s="166">
        <v>0</v>
      </c>
      <c r="G62" s="834">
        <f t="shared" si="0"/>
        <v>0</v>
      </c>
      <c r="H62" s="949">
        <f t="shared" si="1"/>
        <v>0</v>
      </c>
    </row>
    <row r="63" spans="1:8" ht="16.5">
      <c r="A63" s="170"/>
      <c r="B63" s="524"/>
      <c r="C63" s="673"/>
      <c r="D63" s="698"/>
      <c r="E63" s="661"/>
      <c r="F63" s="140"/>
      <c r="G63" s="705"/>
      <c r="H63" s="949"/>
    </row>
    <row r="64" spans="1:8" ht="45.75">
      <c r="A64" s="699">
        <v>11</v>
      </c>
      <c r="B64" s="20" t="s">
        <v>554</v>
      </c>
      <c r="C64" s="700">
        <f>SUM(C65:C68)</f>
        <v>0</v>
      </c>
      <c r="D64" s="700">
        <f>SUM(D65:D68)</f>
        <v>3203</v>
      </c>
      <c r="E64" s="700">
        <f>SUM(E65:E68)</f>
        <v>3181</v>
      </c>
      <c r="F64" s="138"/>
      <c r="G64" s="1083">
        <f t="shared" si="0"/>
        <v>3181</v>
      </c>
      <c r="H64" s="1084">
        <f t="shared" si="1"/>
        <v>0.993131439275679</v>
      </c>
    </row>
    <row r="65" spans="1:8" ht="16.5">
      <c r="A65" s="17"/>
      <c r="B65" s="161" t="s">
        <v>555</v>
      </c>
      <c r="C65" s="137"/>
      <c r="D65" s="137">
        <v>246</v>
      </c>
      <c r="E65" s="676">
        <v>229</v>
      </c>
      <c r="F65" s="145"/>
      <c r="G65" s="826">
        <f t="shared" si="0"/>
        <v>229</v>
      </c>
      <c r="H65" s="949">
        <f t="shared" si="1"/>
        <v>0.9308943089430894</v>
      </c>
    </row>
    <row r="66" spans="1:8" ht="33">
      <c r="A66" s="17"/>
      <c r="B66" s="161" t="s">
        <v>556</v>
      </c>
      <c r="C66" s="137"/>
      <c r="D66" s="137">
        <v>1242</v>
      </c>
      <c r="E66" s="676">
        <v>1238</v>
      </c>
      <c r="F66" s="145"/>
      <c r="G66" s="826">
        <f t="shared" si="0"/>
        <v>1238</v>
      </c>
      <c r="H66" s="949">
        <f t="shared" si="1"/>
        <v>0.9967793880837359</v>
      </c>
    </row>
    <row r="67" spans="1:8" ht="16.5">
      <c r="A67" s="17"/>
      <c r="B67" s="528" t="s">
        <v>557</v>
      </c>
      <c r="C67" s="698"/>
      <c r="D67" s="698">
        <v>1550</v>
      </c>
      <c r="E67" s="676">
        <v>1549</v>
      </c>
      <c r="F67" s="701"/>
      <c r="G67" s="826">
        <f t="shared" si="0"/>
        <v>1549</v>
      </c>
      <c r="H67" s="949">
        <f t="shared" si="1"/>
        <v>0.9993548387096775</v>
      </c>
    </row>
    <row r="68" spans="1:8" ht="16.5">
      <c r="A68" s="17"/>
      <c r="B68" s="528" t="s">
        <v>558</v>
      </c>
      <c r="C68" s="698"/>
      <c r="D68" s="698">
        <v>165</v>
      </c>
      <c r="E68" s="702">
        <v>165</v>
      </c>
      <c r="F68" s="140"/>
      <c r="G68" s="829">
        <f t="shared" si="0"/>
        <v>165</v>
      </c>
      <c r="H68" s="949">
        <f t="shared" si="1"/>
        <v>1</v>
      </c>
    </row>
    <row r="69" spans="1:8" ht="16.5">
      <c r="A69" s="703"/>
      <c r="B69" s="528"/>
      <c r="C69" s="698"/>
      <c r="D69" s="698"/>
      <c r="E69" s="704"/>
      <c r="F69" s="140"/>
      <c r="G69" s="829">
        <f t="shared" si="0"/>
        <v>0</v>
      </c>
      <c r="H69" s="949"/>
    </row>
    <row r="70" spans="1:8" ht="16.5">
      <c r="A70" s="17">
        <v>12</v>
      </c>
      <c r="B70" s="20" t="s">
        <v>559</v>
      </c>
      <c r="C70" s="138">
        <f>SUM(C71)</f>
        <v>0</v>
      </c>
      <c r="D70" s="138">
        <f>SUM(D71)</f>
        <v>153</v>
      </c>
      <c r="E70" s="138">
        <f>SUM(E71)</f>
        <v>153</v>
      </c>
      <c r="F70" s="138">
        <f>SUM(F71)</f>
        <v>0</v>
      </c>
      <c r="G70" s="705">
        <f t="shared" si="0"/>
        <v>153</v>
      </c>
      <c r="H70" s="949">
        <f aca="true" t="shared" si="2" ref="H70:H130">E70/D70</f>
        <v>1</v>
      </c>
    </row>
    <row r="71" spans="1:8" ht="16.5">
      <c r="A71" s="17"/>
      <c r="B71" s="161" t="s">
        <v>560</v>
      </c>
      <c r="C71" s="137"/>
      <c r="D71" s="137">
        <v>153</v>
      </c>
      <c r="E71" s="137">
        <v>153</v>
      </c>
      <c r="F71" s="140"/>
      <c r="G71" s="829">
        <f t="shared" si="0"/>
        <v>153</v>
      </c>
      <c r="H71" s="949">
        <f t="shared" si="2"/>
        <v>1</v>
      </c>
    </row>
    <row r="72" spans="1:8" ht="16.5">
      <c r="A72" s="17"/>
      <c r="B72" s="161"/>
      <c r="C72" s="137"/>
      <c r="D72" s="137"/>
      <c r="E72" s="137"/>
      <c r="F72" s="140"/>
      <c r="G72" s="829">
        <f t="shared" si="0"/>
        <v>0</v>
      </c>
      <c r="H72" s="949"/>
    </row>
    <row r="73" spans="1:8" ht="16.5">
      <c r="A73" s="17">
        <v>13</v>
      </c>
      <c r="B73" s="20" t="s">
        <v>103</v>
      </c>
      <c r="C73" s="138">
        <f>SUM(C74)</f>
        <v>0</v>
      </c>
      <c r="D73" s="138">
        <f>SUM(D74)</f>
        <v>283</v>
      </c>
      <c r="E73" s="138">
        <f>SUM(E74)</f>
        <v>270</v>
      </c>
      <c r="F73" s="138">
        <f>SUM(F74)</f>
        <v>0</v>
      </c>
      <c r="G73" s="705">
        <f t="shared" si="0"/>
        <v>270</v>
      </c>
      <c r="H73" s="949">
        <f t="shared" si="2"/>
        <v>0.9540636042402827</v>
      </c>
    </row>
    <row r="74" spans="1:8" ht="16.5">
      <c r="A74" s="17"/>
      <c r="B74" s="161" t="s">
        <v>561</v>
      </c>
      <c r="C74" s="137"/>
      <c r="D74" s="137">
        <v>283</v>
      </c>
      <c r="E74" s="137">
        <v>270</v>
      </c>
      <c r="F74" s="140"/>
      <c r="G74" s="829">
        <f t="shared" si="0"/>
        <v>270</v>
      </c>
      <c r="H74" s="949">
        <f t="shared" si="2"/>
        <v>0.9540636042402827</v>
      </c>
    </row>
    <row r="75" spans="1:8" ht="16.5">
      <c r="A75" s="17"/>
      <c r="B75" s="161"/>
      <c r="C75" s="137"/>
      <c r="D75" s="137"/>
      <c r="E75" s="689"/>
      <c r="F75" s="140"/>
      <c r="G75" s="835"/>
      <c r="H75" s="949"/>
    </row>
    <row r="76" spans="1:8" ht="17.25" thickBot="1">
      <c r="A76" s="1029"/>
      <c r="B76" s="1078" t="s">
        <v>22</v>
      </c>
      <c r="C76" s="1079">
        <f>C4+C14+C19+C22+C25+C28+C39+C58+C64+C70+C61+C73+C55</f>
        <v>270247</v>
      </c>
      <c r="D76" s="1079">
        <f>D4+D14+D19+D22+D25+D28+D39+D58+D64+D70+D61+D73+D55</f>
        <v>288567</v>
      </c>
      <c r="E76" s="1079">
        <f>E4+E14+E19+E22+E25+E28+E39+E58+E64+E70+E61+E73+E55</f>
        <v>163921</v>
      </c>
      <c r="F76" s="1080">
        <f>F4+F14+F19+F22+F25+F28+F39+F58+F64+F70+F61+F73+F55</f>
        <v>18515</v>
      </c>
      <c r="G76" s="840">
        <f>G4+G14+G19+G22+G25+G28+G39+G58+G64+G70+G61+G73+G55</f>
        <v>145406</v>
      </c>
      <c r="H76" s="502">
        <f t="shared" si="2"/>
        <v>0.5680517869333638</v>
      </c>
    </row>
    <row r="77" spans="1:8" s="18" customFormat="1" ht="15" customHeight="1">
      <c r="A77" s="1249" t="s">
        <v>52</v>
      </c>
      <c r="B77" s="1250"/>
      <c r="C77" s="1074"/>
      <c r="D77" s="1074"/>
      <c r="E77" s="1075"/>
      <c r="F77" s="1076"/>
      <c r="G77" s="1077"/>
      <c r="H77" s="1065"/>
    </row>
    <row r="78" spans="1:8" s="18" customFormat="1" ht="15.75">
      <c r="A78" s="57"/>
      <c r="B78" s="61"/>
      <c r="C78" s="670"/>
      <c r="D78" s="670"/>
      <c r="E78" s="661"/>
      <c r="F78" s="143"/>
      <c r="G78" s="830"/>
      <c r="H78" s="949"/>
    </row>
    <row r="79" spans="1:8" s="18" customFormat="1" ht="15.75">
      <c r="A79" s="51">
        <v>1</v>
      </c>
      <c r="B79" s="61" t="s">
        <v>562</v>
      </c>
      <c r="C79" s="670">
        <f>SUM(C80:C85)</f>
        <v>300</v>
      </c>
      <c r="D79" s="670">
        <f>SUM(D80:D85)</f>
        <v>6430</v>
      </c>
      <c r="E79" s="670">
        <f>SUM(E80:E85)</f>
        <v>5923</v>
      </c>
      <c r="F79" s="142">
        <f>SUM(F80:F80)</f>
        <v>0</v>
      </c>
      <c r="G79" s="662">
        <f t="shared" si="0"/>
        <v>5923</v>
      </c>
      <c r="H79" s="974">
        <f t="shared" si="2"/>
        <v>0.9211508553654744</v>
      </c>
    </row>
    <row r="80" spans="1:8" s="18" customFormat="1" ht="16.5">
      <c r="A80" s="51"/>
      <c r="B80" s="161" t="s">
        <v>563</v>
      </c>
      <c r="C80" s="684">
        <v>300</v>
      </c>
      <c r="D80" s="122">
        <v>300</v>
      </c>
      <c r="E80" s="666">
        <v>0</v>
      </c>
      <c r="F80" s="139">
        <v>0</v>
      </c>
      <c r="G80" s="826">
        <f t="shared" si="0"/>
        <v>0</v>
      </c>
      <c r="H80" s="949">
        <f t="shared" si="2"/>
        <v>0</v>
      </c>
    </row>
    <row r="81" spans="1:8" s="18" customFormat="1" ht="16.5">
      <c r="A81" s="51"/>
      <c r="B81" s="161" t="s">
        <v>564</v>
      </c>
      <c r="C81" s="300"/>
      <c r="D81" s="852">
        <v>30</v>
      </c>
      <c r="E81" s="666">
        <v>30</v>
      </c>
      <c r="F81" s="139"/>
      <c r="G81" s="826">
        <f t="shared" si="0"/>
        <v>30</v>
      </c>
      <c r="H81" s="949">
        <f t="shared" si="2"/>
        <v>1</v>
      </c>
    </row>
    <row r="82" spans="1:8" s="18" customFormat="1" ht="16.5">
      <c r="A82" s="51"/>
      <c r="B82" s="161" t="s">
        <v>565</v>
      </c>
      <c r="C82" s="300"/>
      <c r="D82" s="852">
        <v>600</v>
      </c>
      <c r="E82" s="666">
        <v>483</v>
      </c>
      <c r="F82" s="139"/>
      <c r="G82" s="826">
        <f t="shared" si="0"/>
        <v>483</v>
      </c>
      <c r="H82" s="949">
        <f t="shared" si="2"/>
        <v>0.805</v>
      </c>
    </row>
    <row r="83" spans="1:8" s="18" customFormat="1" ht="16.5">
      <c r="A83" s="51"/>
      <c r="B83" s="161" t="s">
        <v>566</v>
      </c>
      <c r="C83" s="300"/>
      <c r="D83" s="852">
        <v>4000</v>
      </c>
      <c r="E83" s="666">
        <v>3955</v>
      </c>
      <c r="F83" s="139"/>
      <c r="G83" s="826">
        <f t="shared" si="0"/>
        <v>3955</v>
      </c>
      <c r="H83" s="949">
        <f t="shared" si="2"/>
        <v>0.98875</v>
      </c>
    </row>
    <row r="84" spans="1:8" s="18" customFormat="1" ht="16.5">
      <c r="A84" s="51"/>
      <c r="B84" s="161" t="s">
        <v>567</v>
      </c>
      <c r="C84" s="300"/>
      <c r="D84" s="852">
        <v>750</v>
      </c>
      <c r="E84" s="666">
        <v>740</v>
      </c>
      <c r="F84" s="139"/>
      <c r="G84" s="826">
        <f t="shared" si="0"/>
        <v>740</v>
      </c>
      <c r="H84" s="949">
        <f t="shared" si="2"/>
        <v>0.9866666666666667</v>
      </c>
    </row>
    <row r="85" spans="1:8" s="18" customFormat="1" ht="16.5">
      <c r="A85" s="193"/>
      <c r="B85" s="528" t="s">
        <v>568</v>
      </c>
      <c r="C85" s="304"/>
      <c r="D85" s="1072">
        <v>750</v>
      </c>
      <c r="E85" s="674">
        <v>715</v>
      </c>
      <c r="F85" s="158"/>
      <c r="G85" s="837">
        <f t="shared" si="0"/>
        <v>715</v>
      </c>
      <c r="H85" s="1062">
        <f t="shared" si="2"/>
        <v>0.9533333333333334</v>
      </c>
    </row>
    <row r="86" spans="1:8" s="18" customFormat="1" ht="16.5">
      <c r="A86" s="17"/>
      <c r="B86" s="523"/>
      <c r="C86" s="137"/>
      <c r="D86" s="137"/>
      <c r="E86" s="689"/>
      <c r="F86" s="140"/>
      <c r="G86" s="1073"/>
      <c r="H86" s="949"/>
    </row>
    <row r="87" spans="1:8" s="18" customFormat="1" ht="15.75">
      <c r="A87" s="17">
        <v>2</v>
      </c>
      <c r="B87" s="110" t="s">
        <v>79</v>
      </c>
      <c r="C87" s="138">
        <f>SUM(C88:C110)</f>
        <v>19879</v>
      </c>
      <c r="D87" s="138">
        <f>SUM(D88:D110)</f>
        <v>37744</v>
      </c>
      <c r="E87" s="138">
        <f>SUM(E88:E110)</f>
        <v>36653</v>
      </c>
      <c r="F87" s="148">
        <f>SUM(F88:F110)</f>
        <v>0</v>
      </c>
      <c r="G87" s="706">
        <f t="shared" si="0"/>
        <v>36653</v>
      </c>
      <c r="H87" s="974">
        <f t="shared" si="2"/>
        <v>0.9710947435353964</v>
      </c>
    </row>
    <row r="88" spans="1:8" s="18" customFormat="1" ht="16.5">
      <c r="A88" s="17"/>
      <c r="B88" s="161" t="s">
        <v>569</v>
      </c>
      <c r="C88" s="137">
        <v>1200</v>
      </c>
      <c r="D88" s="137">
        <v>0</v>
      </c>
      <c r="E88" s="676">
        <v>0</v>
      </c>
      <c r="F88" s="140"/>
      <c r="G88" s="989">
        <f t="shared" si="0"/>
        <v>0</v>
      </c>
      <c r="H88" s="949"/>
    </row>
    <row r="89" spans="1:8" s="18" customFormat="1" ht="16.5">
      <c r="A89" s="57"/>
      <c r="B89" s="172" t="s">
        <v>570</v>
      </c>
      <c r="C89" s="672">
        <v>2700</v>
      </c>
      <c r="D89" s="672">
        <v>2220</v>
      </c>
      <c r="E89" s="666">
        <v>2219</v>
      </c>
      <c r="F89" s="143"/>
      <c r="G89" s="828">
        <f t="shared" si="0"/>
        <v>2219</v>
      </c>
      <c r="H89" s="1065">
        <f t="shared" si="2"/>
        <v>0.9995495495495496</v>
      </c>
    </row>
    <row r="90" spans="1:8" s="18" customFormat="1" ht="16.5">
      <c r="A90" s="51"/>
      <c r="B90" s="161" t="s">
        <v>320</v>
      </c>
      <c r="C90" s="122">
        <v>400</v>
      </c>
      <c r="D90" s="122">
        <v>400</v>
      </c>
      <c r="E90" s="666">
        <v>0</v>
      </c>
      <c r="F90" s="139"/>
      <c r="G90" s="826">
        <f t="shared" si="0"/>
        <v>0</v>
      </c>
      <c r="H90" s="949">
        <f t="shared" si="2"/>
        <v>0</v>
      </c>
    </row>
    <row r="91" spans="1:8" s="18" customFormat="1" ht="16.5">
      <c r="A91" s="193"/>
      <c r="B91" s="528" t="s">
        <v>571</v>
      </c>
      <c r="C91" s="684">
        <v>5000</v>
      </c>
      <c r="D91" s="684">
        <v>4300</v>
      </c>
      <c r="E91" s="674">
        <v>4203</v>
      </c>
      <c r="F91" s="158"/>
      <c r="G91" s="837">
        <f t="shared" si="0"/>
        <v>4203</v>
      </c>
      <c r="H91" s="936">
        <f t="shared" si="2"/>
        <v>0.9774418604651163</v>
      </c>
    </row>
    <row r="92" spans="1:8" s="18" customFormat="1" ht="16.5">
      <c r="A92" s="17"/>
      <c r="B92" s="161" t="s">
        <v>572</v>
      </c>
      <c r="C92" s="137"/>
      <c r="D92" s="137">
        <v>710</v>
      </c>
      <c r="E92" s="676">
        <v>710</v>
      </c>
      <c r="F92" s="140"/>
      <c r="G92" s="989">
        <f t="shared" si="0"/>
        <v>710</v>
      </c>
      <c r="H92" s="949">
        <f t="shared" si="2"/>
        <v>1</v>
      </c>
    </row>
    <row r="93" spans="1:8" s="18" customFormat="1" ht="16.5">
      <c r="A93" s="17"/>
      <c r="B93" s="161" t="s">
        <v>573</v>
      </c>
      <c r="C93" s="137"/>
      <c r="D93" s="137">
        <v>1780</v>
      </c>
      <c r="E93" s="676">
        <v>1780</v>
      </c>
      <c r="F93" s="140"/>
      <c r="G93" s="989">
        <f>E93-F93</f>
        <v>1780</v>
      </c>
      <c r="H93" s="949">
        <f t="shared" si="2"/>
        <v>1</v>
      </c>
    </row>
    <row r="94" spans="1:8" s="18" customFormat="1" ht="16.5">
      <c r="A94" s="17"/>
      <c r="B94" s="161" t="s">
        <v>574</v>
      </c>
      <c r="C94" s="137"/>
      <c r="D94" s="137">
        <v>3260</v>
      </c>
      <c r="E94" s="676">
        <v>3118</v>
      </c>
      <c r="F94" s="140"/>
      <c r="G94" s="989">
        <f>E94-F94</f>
        <v>3118</v>
      </c>
      <c r="H94" s="935">
        <f t="shared" si="2"/>
        <v>0.9564417177914111</v>
      </c>
    </row>
    <row r="95" spans="1:8" s="18" customFormat="1" ht="16.5">
      <c r="A95" s="17"/>
      <c r="B95" s="161" t="s">
        <v>575</v>
      </c>
      <c r="C95" s="137"/>
      <c r="D95" s="137">
        <v>483</v>
      </c>
      <c r="E95" s="676">
        <v>483</v>
      </c>
      <c r="F95" s="140"/>
      <c r="G95" s="989">
        <f>E95-F95</f>
        <v>483</v>
      </c>
      <c r="H95" s="949">
        <f t="shared" si="2"/>
        <v>1</v>
      </c>
    </row>
    <row r="96" spans="1:8" s="18" customFormat="1" ht="16.5">
      <c r="A96" s="57"/>
      <c r="B96" s="161" t="s">
        <v>904</v>
      </c>
      <c r="C96" s="672"/>
      <c r="D96" s="672">
        <v>11226</v>
      </c>
      <c r="E96" s="666">
        <v>11226</v>
      </c>
      <c r="F96" s="143"/>
      <c r="G96" s="828">
        <f>E96-F96</f>
        <v>11226</v>
      </c>
      <c r="H96" s="949">
        <f t="shared" si="2"/>
        <v>1</v>
      </c>
    </row>
    <row r="97" spans="1:8" s="18" customFormat="1" ht="16.5">
      <c r="A97" s="51"/>
      <c r="B97" s="161" t="s">
        <v>576</v>
      </c>
      <c r="C97" s="122"/>
      <c r="D97" s="122">
        <v>953</v>
      </c>
      <c r="E97" s="666">
        <v>952</v>
      </c>
      <c r="F97" s="139"/>
      <c r="G97" s="826">
        <f>E97-F97</f>
        <v>952</v>
      </c>
      <c r="H97" s="949">
        <f t="shared" si="2"/>
        <v>0.9989506820566632</v>
      </c>
    </row>
    <row r="98" spans="1:8" s="18" customFormat="1" ht="16.5">
      <c r="A98" s="51"/>
      <c r="B98" s="161" t="s">
        <v>577</v>
      </c>
      <c r="C98" s="122"/>
      <c r="D98" s="122">
        <v>2153</v>
      </c>
      <c r="E98" s="666">
        <v>2153</v>
      </c>
      <c r="F98" s="139"/>
      <c r="G98" s="826">
        <f aca="true" t="shared" si="3" ref="G98:G110">E98-F98</f>
        <v>2153</v>
      </c>
      <c r="H98" s="949">
        <f t="shared" si="2"/>
        <v>1</v>
      </c>
    </row>
    <row r="99" spans="1:8" s="18" customFormat="1" ht="16.5">
      <c r="A99" s="356"/>
      <c r="B99" s="161" t="s">
        <v>578</v>
      </c>
      <c r="C99" s="679"/>
      <c r="D99" s="679">
        <v>2000</v>
      </c>
      <c r="E99" s="682">
        <v>1929</v>
      </c>
      <c r="F99" s="361"/>
      <c r="G99" s="827">
        <f t="shared" si="3"/>
        <v>1929</v>
      </c>
      <c r="H99" s="935">
        <f t="shared" si="2"/>
        <v>0.9645</v>
      </c>
    </row>
    <row r="100" spans="1:8" s="18" customFormat="1" ht="16.5">
      <c r="A100" s="57"/>
      <c r="B100" s="161" t="s">
        <v>579</v>
      </c>
      <c r="C100" s="672"/>
      <c r="D100" s="672">
        <v>500</v>
      </c>
      <c r="E100" s="666">
        <v>500</v>
      </c>
      <c r="F100" s="143"/>
      <c r="G100" s="828">
        <f t="shared" si="3"/>
        <v>500</v>
      </c>
      <c r="H100" s="949">
        <f t="shared" si="2"/>
        <v>1</v>
      </c>
    </row>
    <row r="101" spans="1:8" s="18" customFormat="1" ht="16.5">
      <c r="A101" s="51"/>
      <c r="B101" s="161" t="s">
        <v>580</v>
      </c>
      <c r="C101" s="122"/>
      <c r="D101" s="122">
        <v>1529</v>
      </c>
      <c r="E101" s="666">
        <v>1529</v>
      </c>
      <c r="F101" s="139"/>
      <c r="G101" s="826">
        <f t="shared" si="3"/>
        <v>1529</v>
      </c>
      <c r="H101" s="949">
        <f t="shared" si="2"/>
        <v>1</v>
      </c>
    </row>
    <row r="102" spans="1:8" s="18" customFormat="1" ht="16.5">
      <c r="A102" s="51"/>
      <c r="B102" s="161" t="s">
        <v>629</v>
      </c>
      <c r="C102" s="122">
        <v>6779</v>
      </c>
      <c r="D102" s="122">
        <v>0</v>
      </c>
      <c r="E102" s="666">
        <v>0</v>
      </c>
      <c r="F102" s="139"/>
      <c r="G102" s="826">
        <f t="shared" si="3"/>
        <v>0</v>
      </c>
      <c r="H102" s="949"/>
    </row>
    <row r="103" spans="1:8" s="18" customFormat="1" ht="16.5">
      <c r="A103" s="51"/>
      <c r="B103" s="161" t="s">
        <v>763</v>
      </c>
      <c r="C103" s="122">
        <v>3800</v>
      </c>
      <c r="D103" s="122">
        <v>0</v>
      </c>
      <c r="E103" s="666"/>
      <c r="F103" s="139"/>
      <c r="G103" s="826"/>
      <c r="H103" s="949"/>
    </row>
    <row r="104" spans="1:8" s="18" customFormat="1" ht="16.5">
      <c r="A104" s="51"/>
      <c r="B104" s="161" t="s">
        <v>581</v>
      </c>
      <c r="C104" s="122"/>
      <c r="D104" s="122">
        <v>1776</v>
      </c>
      <c r="E104" s="666">
        <v>1397</v>
      </c>
      <c r="F104" s="139"/>
      <c r="G104" s="826">
        <f t="shared" si="3"/>
        <v>1397</v>
      </c>
      <c r="H104" s="935">
        <f t="shared" si="2"/>
        <v>0.7865990990990991</v>
      </c>
    </row>
    <row r="105" spans="1:8" s="18" customFormat="1" ht="16.5">
      <c r="A105" s="51"/>
      <c r="B105" s="161" t="s">
        <v>582</v>
      </c>
      <c r="C105" s="122"/>
      <c r="D105" s="122">
        <v>392</v>
      </c>
      <c r="E105" s="666">
        <v>392</v>
      </c>
      <c r="F105" s="139"/>
      <c r="G105" s="826">
        <f t="shared" si="3"/>
        <v>392</v>
      </c>
      <c r="H105" s="949">
        <f t="shared" si="2"/>
        <v>1</v>
      </c>
    </row>
    <row r="106" spans="1:8" s="18" customFormat="1" ht="16.5">
      <c r="A106" s="51"/>
      <c r="B106" s="161" t="s">
        <v>583</v>
      </c>
      <c r="C106" s="122"/>
      <c r="D106" s="122">
        <v>356</v>
      </c>
      <c r="E106" s="666">
        <v>356</v>
      </c>
      <c r="F106" s="139"/>
      <c r="G106" s="826">
        <f t="shared" si="3"/>
        <v>356</v>
      </c>
      <c r="H106" s="949">
        <f t="shared" si="2"/>
        <v>1</v>
      </c>
    </row>
    <row r="107" spans="1:8" s="18" customFormat="1" ht="16.5">
      <c r="A107" s="51"/>
      <c r="B107" s="161" t="s">
        <v>584</v>
      </c>
      <c r="C107" s="122"/>
      <c r="D107" s="122">
        <v>273</v>
      </c>
      <c r="E107" s="674">
        <v>273</v>
      </c>
      <c r="F107" s="139"/>
      <c r="G107" s="826">
        <f t="shared" si="3"/>
        <v>273</v>
      </c>
      <c r="H107" s="949">
        <f t="shared" si="2"/>
        <v>1</v>
      </c>
    </row>
    <row r="108" spans="1:8" s="18" customFormat="1" ht="16.5">
      <c r="A108" s="51"/>
      <c r="B108" s="161" t="s">
        <v>585</v>
      </c>
      <c r="C108" s="122"/>
      <c r="D108" s="122">
        <v>583</v>
      </c>
      <c r="E108" s="137">
        <v>583</v>
      </c>
      <c r="F108" s="145"/>
      <c r="G108" s="826">
        <f t="shared" si="3"/>
        <v>583</v>
      </c>
      <c r="H108" s="949">
        <f t="shared" si="2"/>
        <v>1</v>
      </c>
    </row>
    <row r="109" spans="1:8" s="18" customFormat="1" ht="16.5">
      <c r="A109" s="51"/>
      <c r="B109" s="161" t="s">
        <v>108</v>
      </c>
      <c r="C109" s="122"/>
      <c r="D109" s="122">
        <v>2270</v>
      </c>
      <c r="E109" s="137">
        <v>2270</v>
      </c>
      <c r="F109" s="145"/>
      <c r="G109" s="826">
        <f t="shared" si="3"/>
        <v>2270</v>
      </c>
      <c r="H109" s="949">
        <f t="shared" si="2"/>
        <v>1</v>
      </c>
    </row>
    <row r="110" spans="1:8" s="18" customFormat="1" ht="16.5">
      <c r="A110" s="51"/>
      <c r="B110" s="161" t="s">
        <v>115</v>
      </c>
      <c r="C110" s="122"/>
      <c r="D110" s="122">
        <v>580</v>
      </c>
      <c r="E110" s="676">
        <v>580</v>
      </c>
      <c r="F110" s="145"/>
      <c r="G110" s="826">
        <f t="shared" si="3"/>
        <v>580</v>
      </c>
      <c r="H110" s="949">
        <f t="shared" si="2"/>
        <v>1</v>
      </c>
    </row>
    <row r="111" spans="1:8" s="18" customFormat="1" ht="16.5">
      <c r="A111" s="51"/>
      <c r="B111" s="52"/>
      <c r="C111" s="122"/>
      <c r="D111" s="122"/>
      <c r="E111" s="661"/>
      <c r="F111" s="139"/>
      <c r="G111" s="662">
        <f>E111-F111</f>
        <v>0</v>
      </c>
      <c r="H111" s="949"/>
    </row>
    <row r="112" spans="1:8" s="18" customFormat="1" ht="15.75">
      <c r="A112" s="51">
        <v>3</v>
      </c>
      <c r="B112" s="61" t="s">
        <v>127</v>
      </c>
      <c r="C112" s="667">
        <f>SUM(C113:C114)</f>
        <v>1000</v>
      </c>
      <c r="D112" s="667">
        <f>SUM(D113:D114)</f>
        <v>304</v>
      </c>
      <c r="E112" s="667">
        <f>SUM(E113:E114)</f>
        <v>304</v>
      </c>
      <c r="F112" s="141">
        <f>SUM(F114:F114)</f>
        <v>0</v>
      </c>
      <c r="G112" s="662">
        <f>E112-F112</f>
        <v>304</v>
      </c>
      <c r="H112" s="973">
        <f t="shared" si="2"/>
        <v>1</v>
      </c>
    </row>
    <row r="113" spans="1:8" s="18" customFormat="1" ht="16.5">
      <c r="A113" s="193"/>
      <c r="B113" s="161" t="s">
        <v>764</v>
      </c>
      <c r="C113" s="684">
        <v>650</v>
      </c>
      <c r="D113" s="716"/>
      <c r="E113" s="689"/>
      <c r="F113" s="853"/>
      <c r="G113" s="831"/>
      <c r="H113" s="949"/>
    </row>
    <row r="114" spans="1:8" s="63" customFormat="1" ht="16.5">
      <c r="A114" s="193"/>
      <c r="B114" s="161" t="s">
        <v>586</v>
      </c>
      <c r="C114" s="684">
        <v>350</v>
      </c>
      <c r="D114" s="684">
        <v>304</v>
      </c>
      <c r="E114" s="676">
        <v>304</v>
      </c>
      <c r="F114" s="701"/>
      <c r="G114" s="837">
        <f>E114-F114</f>
        <v>304</v>
      </c>
      <c r="H114" s="949">
        <f t="shared" si="2"/>
        <v>1</v>
      </c>
    </row>
    <row r="115" spans="1:8" s="63" customFormat="1" ht="16.5">
      <c r="A115" s="174"/>
      <c r="B115" s="194"/>
      <c r="C115" s="687"/>
      <c r="D115" s="687"/>
      <c r="E115" s="688"/>
      <c r="F115" s="195"/>
      <c r="G115" s="832"/>
      <c r="H115" s="949"/>
    </row>
    <row r="116" spans="1:8" s="63" customFormat="1" ht="16.5">
      <c r="A116" s="57">
        <v>4</v>
      </c>
      <c r="B116" s="61" t="s">
        <v>173</v>
      </c>
      <c r="C116" s="670">
        <f>SUM(C117:C118)</f>
        <v>2948</v>
      </c>
      <c r="D116" s="670">
        <f>SUM(D117:D118)</f>
        <v>1025</v>
      </c>
      <c r="E116" s="670">
        <f>SUM(E117:E118)</f>
        <v>1025</v>
      </c>
      <c r="F116" s="670">
        <f>SUM(F117:F118)</f>
        <v>0</v>
      </c>
      <c r="G116" s="830">
        <f>E116-F116</f>
        <v>1025</v>
      </c>
      <c r="H116" s="973">
        <f t="shared" si="2"/>
        <v>1</v>
      </c>
    </row>
    <row r="117" spans="1:8" s="63" customFormat="1" ht="16.5">
      <c r="A117" s="170"/>
      <c r="B117" s="161" t="s">
        <v>765</v>
      </c>
      <c r="C117" s="673">
        <v>2948</v>
      </c>
      <c r="D117" s="755"/>
      <c r="E117" s="755"/>
      <c r="F117" s="854"/>
      <c r="G117" s="855"/>
      <c r="H117" s="949"/>
    </row>
    <row r="118" spans="1:8" s="63" customFormat="1" ht="16.5">
      <c r="A118" s="174"/>
      <c r="B118" s="161" t="s">
        <v>587</v>
      </c>
      <c r="C118" s="687"/>
      <c r="D118" s="687">
        <v>1025</v>
      </c>
      <c r="E118" s="682">
        <v>1025</v>
      </c>
      <c r="F118" s="195"/>
      <c r="G118" s="827">
        <f>E118-F118</f>
        <v>1025</v>
      </c>
      <c r="H118" s="949">
        <f t="shared" si="2"/>
        <v>1</v>
      </c>
    </row>
    <row r="119" spans="1:8" s="63" customFormat="1" ht="16.5">
      <c r="A119" s="170"/>
      <c r="B119" s="522"/>
      <c r="C119" s="673"/>
      <c r="D119" s="673"/>
      <c r="E119" s="682"/>
      <c r="F119" s="146"/>
      <c r="G119" s="838"/>
      <c r="H119" s="949"/>
    </row>
    <row r="120" spans="1:8" s="63" customFormat="1" ht="16.5">
      <c r="A120" s="708">
        <v>5</v>
      </c>
      <c r="B120" s="657" t="s">
        <v>114</v>
      </c>
      <c r="C120" s="709">
        <f>SUM(C121:C123)</f>
        <v>2045</v>
      </c>
      <c r="D120" s="709">
        <f>SUM(D121:D123)</f>
        <v>2900</v>
      </c>
      <c r="E120" s="709">
        <f>SUM(E121:E123)</f>
        <v>2400</v>
      </c>
      <c r="F120" s="710">
        <f>SUM(F121)</f>
        <v>0</v>
      </c>
      <c r="G120" s="839">
        <f>E120-F120</f>
        <v>2400</v>
      </c>
      <c r="H120" s="974">
        <f t="shared" si="2"/>
        <v>0.8275862068965517</v>
      </c>
    </row>
    <row r="121" spans="1:8" s="63" customFormat="1" ht="16.5">
      <c r="A121" s="51"/>
      <c r="B121" s="161" t="s">
        <v>575</v>
      </c>
      <c r="C121" s="122"/>
      <c r="D121" s="122">
        <v>2400</v>
      </c>
      <c r="E121" s="666">
        <v>2400</v>
      </c>
      <c r="F121" s="139">
        <v>0</v>
      </c>
      <c r="G121" s="826">
        <f>E121-F121</f>
        <v>2400</v>
      </c>
      <c r="H121" s="949">
        <f t="shared" si="2"/>
        <v>1</v>
      </c>
    </row>
    <row r="122" spans="1:8" s="63" customFormat="1" ht="16.5">
      <c r="A122" s="73"/>
      <c r="B122" s="161" t="s">
        <v>766</v>
      </c>
      <c r="C122" s="852">
        <v>2045</v>
      </c>
      <c r="D122" s="122"/>
      <c r="E122" s="666"/>
      <c r="F122" s="139"/>
      <c r="G122" s="826"/>
      <c r="H122" s="949"/>
    </row>
    <row r="123" spans="1:8" s="63" customFormat="1" ht="16.5">
      <c r="A123" s="51"/>
      <c r="B123" s="171" t="s">
        <v>588</v>
      </c>
      <c r="C123" s="122">
        <v>0</v>
      </c>
      <c r="D123" s="122">
        <v>500</v>
      </c>
      <c r="E123" s="666"/>
      <c r="F123" s="139">
        <v>0</v>
      </c>
      <c r="G123" s="826">
        <f>E123-F123</f>
        <v>0</v>
      </c>
      <c r="H123" s="949">
        <f t="shared" si="2"/>
        <v>0</v>
      </c>
    </row>
    <row r="124" spans="1:8" s="63" customFormat="1" ht="16.5">
      <c r="A124" s="51"/>
      <c r="B124" s="52"/>
      <c r="C124" s="122"/>
      <c r="D124" s="122"/>
      <c r="E124" s="666"/>
      <c r="F124" s="139"/>
      <c r="G124" s="826"/>
      <c r="H124" s="949"/>
    </row>
    <row r="125" spans="1:8" s="63" customFormat="1" ht="16.5">
      <c r="A125" s="51">
        <v>6</v>
      </c>
      <c r="B125" s="657" t="s">
        <v>589</v>
      </c>
      <c r="C125" s="667">
        <f>SUM(C126)</f>
        <v>0</v>
      </c>
      <c r="D125" s="667">
        <f>SUM(D126)</f>
        <v>3566</v>
      </c>
      <c r="E125" s="667">
        <f>SUM(E126)</f>
        <v>3566</v>
      </c>
      <c r="F125" s="667">
        <f>SUM(F126)</f>
        <v>0</v>
      </c>
      <c r="G125" s="662">
        <f aca="true" t="shared" si="4" ref="G125:G135">E125-F125</f>
        <v>3566</v>
      </c>
      <c r="H125" s="973">
        <f t="shared" si="2"/>
        <v>1</v>
      </c>
    </row>
    <row r="126" spans="1:8" s="63" customFormat="1" ht="16.5">
      <c r="A126" s="51"/>
      <c r="B126" s="161" t="s">
        <v>590</v>
      </c>
      <c r="C126" s="122">
        <v>0</v>
      </c>
      <c r="D126" s="122">
        <v>3566</v>
      </c>
      <c r="E126" s="122">
        <v>3566</v>
      </c>
      <c r="F126" s="139"/>
      <c r="G126" s="826">
        <f t="shared" si="4"/>
        <v>3566</v>
      </c>
      <c r="H126" s="949">
        <f t="shared" si="2"/>
        <v>1</v>
      </c>
    </row>
    <row r="127" spans="1:8" s="63" customFormat="1" ht="17.25" thickBot="1">
      <c r="A127" s="59"/>
      <c r="B127" s="1081"/>
      <c r="C127" s="1082"/>
      <c r="D127" s="707"/>
      <c r="E127" s="681"/>
      <c r="F127" s="168"/>
      <c r="G127" s="836"/>
      <c r="H127" s="991"/>
    </row>
    <row r="128" spans="1:8" s="63" customFormat="1" ht="16.5">
      <c r="A128" s="57">
        <v>7</v>
      </c>
      <c r="B128" s="61" t="s">
        <v>125</v>
      </c>
      <c r="C128" s="670">
        <f>SUM(C129:C131)</f>
        <v>0</v>
      </c>
      <c r="D128" s="670">
        <f>SUM(D129:D131)</f>
        <v>2500</v>
      </c>
      <c r="E128" s="670">
        <f>SUM(E129:E131)</f>
        <v>1470</v>
      </c>
      <c r="F128" s="670">
        <f>SUM(F129:F131)</f>
        <v>0</v>
      </c>
      <c r="G128" s="830">
        <f t="shared" si="4"/>
        <v>1470</v>
      </c>
      <c r="H128" s="1069">
        <f t="shared" si="2"/>
        <v>0.588</v>
      </c>
    </row>
    <row r="129" spans="1:8" s="63" customFormat="1" ht="16.5">
      <c r="A129" s="51"/>
      <c r="B129" s="161" t="s">
        <v>591</v>
      </c>
      <c r="C129" s="122"/>
      <c r="D129" s="122">
        <v>1000</v>
      </c>
      <c r="E129" s="672">
        <v>1000</v>
      </c>
      <c r="F129" s="139"/>
      <c r="G129" s="826">
        <f t="shared" si="4"/>
        <v>1000</v>
      </c>
      <c r="H129" s="934">
        <f t="shared" si="2"/>
        <v>1</v>
      </c>
    </row>
    <row r="130" spans="1:8" s="63" customFormat="1" ht="16.5">
      <c r="A130" s="51"/>
      <c r="B130" s="161" t="s">
        <v>592</v>
      </c>
      <c r="C130" s="122"/>
      <c r="D130" s="122">
        <v>1000</v>
      </c>
      <c r="E130" s="672">
        <v>0</v>
      </c>
      <c r="F130" s="139"/>
      <c r="G130" s="826">
        <f t="shared" si="4"/>
        <v>0</v>
      </c>
      <c r="H130" s="935">
        <f t="shared" si="2"/>
        <v>0</v>
      </c>
    </row>
    <row r="131" spans="1:8" s="63" customFormat="1" ht="16.5">
      <c r="A131" s="51"/>
      <c r="B131" s="161" t="s">
        <v>593</v>
      </c>
      <c r="C131" s="122"/>
      <c r="D131" s="122">
        <v>500</v>
      </c>
      <c r="E131" s="672">
        <v>470</v>
      </c>
      <c r="F131" s="139"/>
      <c r="G131" s="826">
        <f t="shared" si="4"/>
        <v>470</v>
      </c>
      <c r="H131" s="935">
        <f aca="true" t="shared" si="5" ref="H131:H139">E131/D131</f>
        <v>0.94</v>
      </c>
    </row>
    <row r="132" spans="1:8" s="63" customFormat="1" ht="16.5">
      <c r="A132" s="51"/>
      <c r="B132" s="522"/>
      <c r="C132" s="122"/>
      <c r="D132" s="122"/>
      <c r="E132" s="672"/>
      <c r="F132" s="139"/>
      <c r="G132" s="826">
        <f t="shared" si="4"/>
        <v>0</v>
      </c>
      <c r="H132" s="949"/>
    </row>
    <row r="133" spans="1:8" s="63" customFormat="1" ht="16.5">
      <c r="A133" s="51">
        <v>8</v>
      </c>
      <c r="B133" s="657" t="s">
        <v>126</v>
      </c>
      <c r="C133" s="667">
        <f>SUM(C134:C135)</f>
        <v>0</v>
      </c>
      <c r="D133" s="667">
        <f>SUM(D134:D135)</f>
        <v>600</v>
      </c>
      <c r="E133" s="667">
        <f>SUM(E134:E135)</f>
        <v>600</v>
      </c>
      <c r="F133" s="141"/>
      <c r="G133" s="662">
        <f t="shared" si="4"/>
        <v>600</v>
      </c>
      <c r="H133" s="973">
        <f t="shared" si="5"/>
        <v>1</v>
      </c>
    </row>
    <row r="134" spans="1:8" s="63" customFormat="1" ht="16.5">
      <c r="A134" s="51"/>
      <c r="B134" s="161" t="s">
        <v>594</v>
      </c>
      <c r="C134" s="122"/>
      <c r="D134" s="122">
        <v>300</v>
      </c>
      <c r="E134" s="672">
        <v>300</v>
      </c>
      <c r="F134" s="139"/>
      <c r="G134" s="826">
        <f t="shared" si="4"/>
        <v>300</v>
      </c>
      <c r="H134" s="949">
        <f t="shared" si="5"/>
        <v>1</v>
      </c>
    </row>
    <row r="135" spans="1:8" s="63" customFormat="1" ht="16.5">
      <c r="A135" s="51"/>
      <c r="B135" s="161" t="s">
        <v>595</v>
      </c>
      <c r="C135" s="122"/>
      <c r="D135" s="122">
        <v>300</v>
      </c>
      <c r="E135" s="672">
        <v>300</v>
      </c>
      <c r="F135" s="139"/>
      <c r="G135" s="826">
        <f t="shared" si="4"/>
        <v>300</v>
      </c>
      <c r="H135" s="949">
        <f t="shared" si="5"/>
        <v>1</v>
      </c>
    </row>
    <row r="136" spans="1:8" s="63" customFormat="1" ht="16.5">
      <c r="A136" s="51"/>
      <c r="B136" s="161"/>
      <c r="C136" s="711"/>
      <c r="D136" s="122"/>
      <c r="E136" s="661"/>
      <c r="F136" s="139"/>
      <c r="G136" s="826"/>
      <c r="H136" s="949"/>
    </row>
    <row r="137" spans="1:8" ht="16.5">
      <c r="A137" s="51"/>
      <c r="B137" s="64" t="s">
        <v>22</v>
      </c>
      <c r="C137" s="984">
        <f>C79+C87+C112+C116+C120+C125+C128+C133</f>
        <v>26172</v>
      </c>
      <c r="D137" s="984">
        <f>D79+D87+D112+D116+D120+D125+D128+D133</f>
        <v>55069</v>
      </c>
      <c r="E137" s="984">
        <f>E79+E87+E112+E116+E120+E125+E128+E133</f>
        <v>51941</v>
      </c>
      <c r="F137" s="984">
        <f>F79+F87+F112+F116+F120+F125+F128+F133</f>
        <v>0</v>
      </c>
      <c r="G137" s="662">
        <f>G79+G87+G112+G116+G120+G125+G128+G133</f>
        <v>51941</v>
      </c>
      <c r="H137" s="974">
        <f t="shared" si="5"/>
        <v>0.9431985327498229</v>
      </c>
    </row>
    <row r="138" spans="1:8" ht="16.5">
      <c r="A138" s="51"/>
      <c r="B138" s="65"/>
      <c r="C138" s="985"/>
      <c r="D138" s="985"/>
      <c r="E138" s="986"/>
      <c r="F138" s="987"/>
      <c r="G138" s="662">
        <f>E138-F138</f>
        <v>0</v>
      </c>
      <c r="H138" s="935"/>
    </row>
    <row r="139" spans="1:8" ht="17.25" thickBot="1">
      <c r="A139" s="59"/>
      <c r="B139" s="66" t="s">
        <v>50</v>
      </c>
      <c r="C139" s="988">
        <f>SUM(C76+C137)</f>
        <v>296419</v>
      </c>
      <c r="D139" s="988">
        <f>SUM(D76+D137)</f>
        <v>343636</v>
      </c>
      <c r="E139" s="988">
        <f>SUM(E76+E137)</f>
        <v>215862</v>
      </c>
      <c r="F139" s="972">
        <f>SUM(F76+F137)</f>
        <v>18515</v>
      </c>
      <c r="G139" s="840">
        <f>E139-F139</f>
        <v>197347</v>
      </c>
      <c r="H139" s="502">
        <f t="shared" si="5"/>
        <v>0.6281705060005355</v>
      </c>
    </row>
    <row r="141" ht="16.5">
      <c r="B141" s="3"/>
    </row>
  </sheetData>
  <sheetProtection/>
  <mergeCells count="2">
    <mergeCell ref="A77:B77"/>
    <mergeCell ref="A2:C2"/>
  </mergeCells>
  <printOptions/>
  <pageMargins left="0.31496062992125984" right="0.1968503937007874" top="0.8661417322834646" bottom="0.2755905511811024" header="0.2362204724409449" footer="0.1968503937007874"/>
  <pageSetup horizontalDpi="600" verticalDpi="600" orientation="portrait" paperSize="9" scale="84" r:id="rId1"/>
  <headerFooter>
    <oddHeader>&amp;C&amp;"Book Antiqua,Félkövér"&amp;11Keszthely Város Önkormányzata
beruházási kiadásai feladatonként&amp;R&amp;"Book Antiqua,Félkövér"11. sz. melléklet
ezer Ft</oddHeader>
    <oddFooter>&amp;C&amp;P</oddFooter>
  </headerFooter>
  <rowBreaks count="3" manualBreakCount="3">
    <brk id="38" max="255" man="1"/>
    <brk id="76" max="255" man="1"/>
    <brk id="12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31">
      <selection activeCell="K79" sqref="K79"/>
    </sheetView>
  </sheetViews>
  <sheetFormatPr defaultColWidth="9.140625" defaultRowHeight="12.75"/>
  <cols>
    <col min="1" max="1" width="3.8515625" style="67" customWidth="1"/>
    <col min="2" max="2" width="45.57421875" style="3" customWidth="1"/>
    <col min="3" max="3" width="11.8515625" style="3" customWidth="1"/>
    <col min="4" max="4" width="12.00390625" style="3" customWidth="1"/>
    <col min="5" max="5" width="12.140625" style="3" customWidth="1"/>
    <col min="6" max="6" width="9.28125" style="3" customWidth="1"/>
    <col min="7" max="7" width="10.421875" style="3" customWidth="1"/>
    <col min="8" max="8" width="7.421875" style="3" customWidth="1"/>
    <col min="9" max="9" width="9.140625" style="3" customWidth="1"/>
    <col min="10" max="10" width="11.140625" style="3" bestFit="1" customWidth="1"/>
    <col min="11" max="16384" width="9.140625" style="3" customWidth="1"/>
  </cols>
  <sheetData>
    <row r="1" spans="1:14" ht="45.75" thickBot="1">
      <c r="A1" s="658" t="s">
        <v>13</v>
      </c>
      <c r="B1" s="659" t="s">
        <v>53</v>
      </c>
      <c r="C1" s="125" t="s">
        <v>216</v>
      </c>
      <c r="D1" s="125" t="s">
        <v>286</v>
      </c>
      <c r="E1" s="125" t="s">
        <v>217</v>
      </c>
      <c r="F1" s="125" t="s">
        <v>99</v>
      </c>
      <c r="G1" s="125" t="s">
        <v>100</v>
      </c>
      <c r="H1" s="126" t="s">
        <v>218</v>
      </c>
      <c r="N1" s="18"/>
    </row>
    <row r="2" spans="1:14" ht="16.5" customHeight="1">
      <c r="A2" s="1254" t="s">
        <v>54</v>
      </c>
      <c r="B2" s="1255"/>
      <c r="C2" s="1255"/>
      <c r="D2" s="520"/>
      <c r="E2" s="520"/>
      <c r="F2" s="81"/>
      <c r="G2" s="824"/>
      <c r="H2" s="121"/>
      <c r="N2" s="18"/>
    </row>
    <row r="3" spans="1:14" ht="16.5">
      <c r="A3" s="51">
        <v>1</v>
      </c>
      <c r="B3" s="70" t="s">
        <v>90</v>
      </c>
      <c r="C3" s="667">
        <f>SUM(C4:C14)</f>
        <v>23400</v>
      </c>
      <c r="D3" s="667">
        <f>SUM(D4:D14)</f>
        <v>34600</v>
      </c>
      <c r="E3" s="667">
        <f>SUM(E4:E14)</f>
        <v>24581</v>
      </c>
      <c r="F3" s="141">
        <f>SUM(F4:F14)</f>
        <v>24352</v>
      </c>
      <c r="G3" s="141">
        <f>E3-F3</f>
        <v>229</v>
      </c>
      <c r="H3" s="973">
        <f>E3/D3</f>
        <v>0.7104335260115607</v>
      </c>
      <c r="N3" s="18"/>
    </row>
    <row r="4" spans="1:14" ht="16.5">
      <c r="A4" s="51"/>
      <c r="B4" s="71" t="s">
        <v>596</v>
      </c>
      <c r="C4" s="122">
        <v>1000</v>
      </c>
      <c r="D4" s="122">
        <v>1000</v>
      </c>
      <c r="E4" s="122">
        <v>180</v>
      </c>
      <c r="F4" s="139">
        <v>180</v>
      </c>
      <c r="G4" s="139">
        <f aca="true" t="shared" si="0" ref="G4:G82">E4-F4</f>
        <v>0</v>
      </c>
      <c r="H4" s="935">
        <f aca="true" t="shared" si="1" ref="H4:H67">E4/D4</f>
        <v>0.18</v>
      </c>
      <c r="N4" s="18"/>
    </row>
    <row r="5" spans="1:14" ht="16.5">
      <c r="A5" s="51"/>
      <c r="B5" s="71" t="s">
        <v>597</v>
      </c>
      <c r="C5" s="122">
        <v>2500</v>
      </c>
      <c r="D5" s="122">
        <v>2500</v>
      </c>
      <c r="E5" s="122">
        <v>229</v>
      </c>
      <c r="F5" s="139">
        <v>0</v>
      </c>
      <c r="G5" s="139">
        <f t="shared" si="0"/>
        <v>229</v>
      </c>
      <c r="H5" s="935">
        <f t="shared" si="1"/>
        <v>0.0916</v>
      </c>
      <c r="N5" s="18"/>
    </row>
    <row r="6" spans="1:14" ht="33">
      <c r="A6" s="51"/>
      <c r="B6" s="71" t="s">
        <v>598</v>
      </c>
      <c r="C6" s="713">
        <v>2000</v>
      </c>
      <c r="D6" s="713">
        <v>7000</v>
      </c>
      <c r="E6" s="713">
        <v>6272</v>
      </c>
      <c r="F6" s="843">
        <v>6272</v>
      </c>
      <c r="G6" s="139">
        <f t="shared" si="0"/>
        <v>0</v>
      </c>
      <c r="H6" s="975">
        <f t="shared" si="1"/>
        <v>0.896</v>
      </c>
      <c r="N6" s="18"/>
    </row>
    <row r="7" spans="1:14" ht="33">
      <c r="A7" s="51"/>
      <c r="B7" s="71" t="s">
        <v>599</v>
      </c>
      <c r="C7" s="713">
        <v>5000</v>
      </c>
      <c r="D7" s="713">
        <v>5000</v>
      </c>
      <c r="E7" s="713">
        <v>5000</v>
      </c>
      <c r="F7" s="843">
        <v>5000</v>
      </c>
      <c r="G7" s="139">
        <f t="shared" si="0"/>
        <v>0</v>
      </c>
      <c r="H7" s="949">
        <f t="shared" si="1"/>
        <v>1</v>
      </c>
      <c r="N7" s="18"/>
    </row>
    <row r="8" spans="1:14" ht="16.5">
      <c r="A8" s="51"/>
      <c r="B8" s="71" t="s">
        <v>903</v>
      </c>
      <c r="C8" s="122">
        <v>3500</v>
      </c>
      <c r="D8" s="122">
        <v>3500</v>
      </c>
      <c r="E8" s="122">
        <v>3500</v>
      </c>
      <c r="F8" s="139">
        <v>3500</v>
      </c>
      <c r="G8" s="139">
        <f t="shared" si="0"/>
        <v>0</v>
      </c>
      <c r="H8" s="949">
        <f t="shared" si="1"/>
        <v>1</v>
      </c>
      <c r="N8" s="18"/>
    </row>
    <row r="9" spans="1:14" ht="16.5">
      <c r="A9" s="51"/>
      <c r="B9" s="71" t="s">
        <v>600</v>
      </c>
      <c r="C9" s="122">
        <v>2400</v>
      </c>
      <c r="D9" s="122">
        <v>2400</v>
      </c>
      <c r="E9" s="122">
        <v>2400</v>
      </c>
      <c r="F9" s="139">
        <v>2400</v>
      </c>
      <c r="G9" s="139">
        <f t="shared" si="0"/>
        <v>0</v>
      </c>
      <c r="H9" s="949">
        <f t="shared" si="1"/>
        <v>1</v>
      </c>
      <c r="N9" s="18"/>
    </row>
    <row r="10" spans="1:14" ht="33">
      <c r="A10" s="51"/>
      <c r="B10" s="71" t="s">
        <v>601</v>
      </c>
      <c r="C10" s="713">
        <v>3000</v>
      </c>
      <c r="D10" s="713">
        <v>3000</v>
      </c>
      <c r="E10" s="713">
        <v>3000</v>
      </c>
      <c r="F10" s="843">
        <v>3000</v>
      </c>
      <c r="G10" s="139">
        <f t="shared" si="0"/>
        <v>0</v>
      </c>
      <c r="H10" s="949">
        <f t="shared" si="1"/>
        <v>1</v>
      </c>
      <c r="N10" s="18"/>
    </row>
    <row r="11" spans="1:14" ht="33">
      <c r="A11" s="51"/>
      <c r="B11" s="71" t="s">
        <v>602</v>
      </c>
      <c r="C11" s="713">
        <v>1000</v>
      </c>
      <c r="D11" s="714">
        <v>1000</v>
      </c>
      <c r="E11" s="713">
        <v>1000</v>
      </c>
      <c r="F11" s="843">
        <v>1000</v>
      </c>
      <c r="G11" s="139">
        <f t="shared" si="0"/>
        <v>0</v>
      </c>
      <c r="H11" s="949">
        <f t="shared" si="1"/>
        <v>1</v>
      </c>
      <c r="N11" s="18"/>
    </row>
    <row r="12" spans="1:14" ht="33">
      <c r="A12" s="51"/>
      <c r="B12" s="71" t="s">
        <v>603</v>
      </c>
      <c r="C12" s="122">
        <v>1000</v>
      </c>
      <c r="D12" s="137">
        <v>1000</v>
      </c>
      <c r="E12" s="122">
        <v>1000</v>
      </c>
      <c r="F12" s="140">
        <v>1000</v>
      </c>
      <c r="G12" s="139">
        <f t="shared" si="0"/>
        <v>0</v>
      </c>
      <c r="H12" s="949">
        <f t="shared" si="1"/>
        <v>1</v>
      </c>
      <c r="N12" s="18"/>
    </row>
    <row r="13" spans="1:14" ht="16.5">
      <c r="A13" s="51"/>
      <c r="B13" s="71" t="s">
        <v>604</v>
      </c>
      <c r="C13" s="122">
        <v>2000</v>
      </c>
      <c r="D13" s="137">
        <v>2000</v>
      </c>
      <c r="E13" s="122">
        <v>2000</v>
      </c>
      <c r="F13" s="140">
        <v>2000</v>
      </c>
      <c r="G13" s="139">
        <f t="shared" si="0"/>
        <v>0</v>
      </c>
      <c r="H13" s="949">
        <f t="shared" si="1"/>
        <v>1</v>
      </c>
      <c r="N13" s="18"/>
    </row>
    <row r="14" spans="1:14" ht="33">
      <c r="A14" s="51"/>
      <c r="B14" s="71" t="s">
        <v>605</v>
      </c>
      <c r="C14" s="713"/>
      <c r="D14" s="715">
        <v>6200</v>
      </c>
      <c r="E14" s="713">
        <v>0</v>
      </c>
      <c r="F14" s="140">
        <v>0</v>
      </c>
      <c r="G14" s="139">
        <f t="shared" si="0"/>
        <v>0</v>
      </c>
      <c r="H14" s="949">
        <f t="shared" si="1"/>
        <v>0</v>
      </c>
      <c r="N14" s="18"/>
    </row>
    <row r="15" spans="1:14" ht="16.5">
      <c r="A15" s="51"/>
      <c r="B15" s="71"/>
      <c r="C15" s="122"/>
      <c r="D15" s="137"/>
      <c r="E15" s="137"/>
      <c r="F15" s="124"/>
      <c r="G15" s="141"/>
      <c r="H15" s="949"/>
      <c r="N15" s="18"/>
    </row>
    <row r="16" spans="1:14" ht="16.5">
      <c r="A16" s="51">
        <v>2</v>
      </c>
      <c r="B16" s="74" t="s">
        <v>92</v>
      </c>
      <c r="C16" s="716">
        <f>SUM(C17:C24)</f>
        <v>21617</v>
      </c>
      <c r="D16" s="716">
        <f>SUM(D17:D24)</f>
        <v>24615</v>
      </c>
      <c r="E16" s="716">
        <f>SUM(E17:E24)</f>
        <v>11048</v>
      </c>
      <c r="F16" s="144">
        <f>SUM(F17:F24)</f>
        <v>0</v>
      </c>
      <c r="G16" s="141">
        <f t="shared" si="0"/>
        <v>11048</v>
      </c>
      <c r="H16" s="935">
        <f t="shared" si="1"/>
        <v>0.44883201300020314</v>
      </c>
      <c r="N16" s="18"/>
    </row>
    <row r="17" spans="1:14" ht="16.5">
      <c r="A17" s="73"/>
      <c r="B17" s="71" t="s">
        <v>55</v>
      </c>
      <c r="C17" s="665">
        <v>3747</v>
      </c>
      <c r="D17" s="665">
        <v>3747</v>
      </c>
      <c r="E17" s="665">
        <v>3692</v>
      </c>
      <c r="F17" s="139"/>
      <c r="G17" s="139">
        <f t="shared" si="0"/>
        <v>3692</v>
      </c>
      <c r="H17" s="935">
        <f t="shared" si="1"/>
        <v>0.985321590605818</v>
      </c>
      <c r="N17" s="18"/>
    </row>
    <row r="18" spans="1:14" ht="16.5">
      <c r="A18" s="73"/>
      <c r="B18" s="71" t="s">
        <v>606</v>
      </c>
      <c r="C18" s="665">
        <v>750</v>
      </c>
      <c r="D18" s="665">
        <v>1500</v>
      </c>
      <c r="E18" s="665">
        <v>1500</v>
      </c>
      <c r="F18" s="139"/>
      <c r="G18" s="139">
        <f t="shared" si="0"/>
        <v>1500</v>
      </c>
      <c r="H18" s="949">
        <f t="shared" si="1"/>
        <v>1</v>
      </c>
      <c r="N18" s="18"/>
    </row>
    <row r="19" spans="1:14" ht="33">
      <c r="A19" s="73"/>
      <c r="B19" s="71" t="s">
        <v>607</v>
      </c>
      <c r="C19" s="663">
        <v>820</v>
      </c>
      <c r="D19" s="663">
        <v>820</v>
      </c>
      <c r="E19" s="663">
        <v>820</v>
      </c>
      <c r="F19" s="139"/>
      <c r="G19" s="139">
        <f t="shared" si="0"/>
        <v>820</v>
      </c>
      <c r="H19" s="949">
        <f t="shared" si="1"/>
        <v>1</v>
      </c>
      <c r="N19" s="18"/>
    </row>
    <row r="20" spans="1:14" ht="33">
      <c r="A20" s="73"/>
      <c r="B20" s="71" t="s">
        <v>608</v>
      </c>
      <c r="C20" s="663">
        <v>4200</v>
      </c>
      <c r="D20" s="663">
        <v>4200</v>
      </c>
      <c r="E20" s="663">
        <v>2635</v>
      </c>
      <c r="F20" s="139"/>
      <c r="G20" s="139">
        <f t="shared" si="0"/>
        <v>2635</v>
      </c>
      <c r="H20" s="935">
        <f t="shared" si="1"/>
        <v>0.6273809523809524</v>
      </c>
      <c r="N20" s="18"/>
    </row>
    <row r="21" spans="1:14" ht="17.25" customHeight="1">
      <c r="A21" s="73"/>
      <c r="B21" s="71" t="s">
        <v>609</v>
      </c>
      <c r="C21" s="665">
        <v>3700</v>
      </c>
      <c r="D21" s="665">
        <v>3700</v>
      </c>
      <c r="E21" s="665">
        <v>419</v>
      </c>
      <c r="F21" s="139"/>
      <c r="G21" s="139">
        <f t="shared" si="0"/>
        <v>419</v>
      </c>
      <c r="H21" s="935">
        <f t="shared" si="1"/>
        <v>0.11324324324324324</v>
      </c>
      <c r="N21" s="18"/>
    </row>
    <row r="22" spans="1:14" ht="16.5">
      <c r="A22" s="73"/>
      <c r="B22" s="71" t="s">
        <v>610</v>
      </c>
      <c r="C22" s="665">
        <v>7000</v>
      </c>
      <c r="D22" s="665">
        <v>7000</v>
      </c>
      <c r="E22" s="665">
        <v>661</v>
      </c>
      <c r="F22" s="139"/>
      <c r="G22" s="139">
        <f t="shared" si="0"/>
        <v>661</v>
      </c>
      <c r="H22" s="935">
        <f t="shared" si="1"/>
        <v>0.09442857142857143</v>
      </c>
      <c r="N22" s="18"/>
    </row>
    <row r="23" spans="1:14" ht="16.5">
      <c r="A23" s="73"/>
      <c r="B23" s="71" t="s">
        <v>611</v>
      </c>
      <c r="C23" s="665">
        <v>1400</v>
      </c>
      <c r="D23" s="665">
        <v>1400</v>
      </c>
      <c r="E23" s="665">
        <v>1321</v>
      </c>
      <c r="F23" s="139"/>
      <c r="G23" s="139">
        <f t="shared" si="0"/>
        <v>1321</v>
      </c>
      <c r="H23" s="935">
        <f t="shared" si="1"/>
        <v>0.9435714285714286</v>
      </c>
      <c r="N23" s="18"/>
    </row>
    <row r="24" spans="1:14" ht="16.5" customHeight="1">
      <c r="A24" s="73"/>
      <c r="B24" s="71" t="s">
        <v>612</v>
      </c>
      <c r="C24" s="665"/>
      <c r="D24" s="665">
        <v>2248</v>
      </c>
      <c r="E24" s="665">
        <v>0</v>
      </c>
      <c r="F24" s="139"/>
      <c r="G24" s="139">
        <f t="shared" si="0"/>
        <v>0</v>
      </c>
      <c r="H24" s="935">
        <f t="shared" si="1"/>
        <v>0</v>
      </c>
      <c r="N24" s="18"/>
    </row>
    <row r="25" spans="1:14" ht="16.5">
      <c r="A25" s="73"/>
      <c r="B25" s="99"/>
      <c r="C25" s="672"/>
      <c r="D25" s="672"/>
      <c r="E25" s="672"/>
      <c r="F25" s="139"/>
      <c r="G25" s="141"/>
      <c r="H25" s="935"/>
      <c r="N25" s="18"/>
    </row>
    <row r="26" spans="1:14" ht="16.5">
      <c r="A26" s="73">
        <v>3</v>
      </c>
      <c r="B26" s="100" t="s">
        <v>93</v>
      </c>
      <c r="C26" s="670">
        <f>SUM(C27:C29)</f>
        <v>40500</v>
      </c>
      <c r="D26" s="670">
        <f>SUM(D27:D29)</f>
        <v>123262</v>
      </c>
      <c r="E26" s="670">
        <f>SUM(E27:E29)</f>
        <v>103980</v>
      </c>
      <c r="F26" s="142">
        <f>SUM(F27:F29)</f>
        <v>0</v>
      </c>
      <c r="G26" s="141">
        <f t="shared" si="0"/>
        <v>103980</v>
      </c>
      <c r="H26" s="974">
        <f t="shared" si="1"/>
        <v>0.8435689831416008</v>
      </c>
      <c r="N26" s="18"/>
    </row>
    <row r="27" spans="1:14" ht="49.5">
      <c r="A27" s="73"/>
      <c r="B27" s="75" t="s">
        <v>767</v>
      </c>
      <c r="C27" s="671">
        <v>40500</v>
      </c>
      <c r="D27" s="715">
        <v>89209</v>
      </c>
      <c r="E27" s="715">
        <v>88217</v>
      </c>
      <c r="F27" s="124"/>
      <c r="G27" s="843">
        <f t="shared" si="0"/>
        <v>88217</v>
      </c>
      <c r="H27" s="975">
        <f t="shared" si="1"/>
        <v>0.9888800457352958</v>
      </c>
      <c r="N27" s="18"/>
    </row>
    <row r="28" spans="1:14" ht="16.5">
      <c r="A28" s="73"/>
      <c r="B28" s="75" t="s">
        <v>613</v>
      </c>
      <c r="C28" s="672"/>
      <c r="D28" s="137">
        <v>12066</v>
      </c>
      <c r="E28" s="137">
        <v>11475</v>
      </c>
      <c r="F28" s="124"/>
      <c r="G28" s="843">
        <f t="shared" si="0"/>
        <v>11475</v>
      </c>
      <c r="H28" s="935">
        <f t="shared" si="1"/>
        <v>0.9510193933366484</v>
      </c>
      <c r="N28" s="18"/>
    </row>
    <row r="29" spans="1:14" ht="49.5">
      <c r="A29" s="73"/>
      <c r="B29" s="75" t="s">
        <v>614</v>
      </c>
      <c r="C29" s="671"/>
      <c r="D29" s="715">
        <v>21987</v>
      </c>
      <c r="E29" s="715">
        <v>4288</v>
      </c>
      <c r="F29" s="124"/>
      <c r="G29" s="843">
        <f t="shared" si="0"/>
        <v>4288</v>
      </c>
      <c r="H29" s="975">
        <f t="shared" si="1"/>
        <v>0.19502433256014917</v>
      </c>
      <c r="N29" s="18"/>
    </row>
    <row r="30" spans="1:14" ht="16.5">
      <c r="A30" s="73"/>
      <c r="B30" s="75"/>
      <c r="C30" s="672"/>
      <c r="D30" s="137"/>
      <c r="E30" s="137"/>
      <c r="F30" s="124"/>
      <c r="G30" s="139"/>
      <c r="H30" s="935"/>
      <c r="N30" s="18"/>
    </row>
    <row r="31" spans="1:14" ht="30.75">
      <c r="A31" s="73">
        <v>4</v>
      </c>
      <c r="B31" s="74" t="s">
        <v>615</v>
      </c>
      <c r="C31" s="670">
        <f>SUM(C32:C33)</f>
        <v>24500</v>
      </c>
      <c r="D31" s="670">
        <f>SUM(D32:D33)</f>
        <v>26750</v>
      </c>
      <c r="E31" s="670">
        <f>SUM(E32:E33)</f>
        <v>17193</v>
      </c>
      <c r="F31" s="142">
        <f>SUM(F32:F33)</f>
        <v>0</v>
      </c>
      <c r="G31" s="141">
        <f t="shared" si="0"/>
        <v>17193</v>
      </c>
      <c r="H31" s="974">
        <f t="shared" si="1"/>
        <v>0.6427289719626168</v>
      </c>
      <c r="N31" s="18"/>
    </row>
    <row r="32" spans="1:14" ht="16.5">
      <c r="A32" s="73"/>
      <c r="B32" s="717" t="s">
        <v>616</v>
      </c>
      <c r="C32" s="692">
        <v>24500</v>
      </c>
      <c r="D32" s="692">
        <v>24500</v>
      </c>
      <c r="E32" s="692">
        <v>14943</v>
      </c>
      <c r="F32" s="718">
        <v>0</v>
      </c>
      <c r="G32" s="361">
        <f t="shared" si="0"/>
        <v>14943</v>
      </c>
      <c r="H32" s="949"/>
      <c r="N32" s="18"/>
    </row>
    <row r="33" spans="1:14" ht="33">
      <c r="A33" s="719"/>
      <c r="B33" s="528" t="s">
        <v>617</v>
      </c>
      <c r="C33" s="720"/>
      <c r="D33" s="720">
        <v>2250</v>
      </c>
      <c r="E33" s="721">
        <v>2250</v>
      </c>
      <c r="F33" s="190"/>
      <c r="G33" s="844">
        <f t="shared" si="0"/>
        <v>2250</v>
      </c>
      <c r="H33" s="976">
        <f t="shared" si="1"/>
        <v>1</v>
      </c>
      <c r="N33" s="18"/>
    </row>
    <row r="34" spans="1:14" ht="16.5">
      <c r="A34" s="722"/>
      <c r="B34" s="161"/>
      <c r="C34" s="715"/>
      <c r="D34" s="715"/>
      <c r="E34" s="723"/>
      <c r="F34" s="140"/>
      <c r="G34" s="845"/>
      <c r="H34" s="949"/>
      <c r="N34" s="18"/>
    </row>
    <row r="35" spans="1:14" ht="31.5" customHeight="1">
      <c r="A35" s="724">
        <v>5</v>
      </c>
      <c r="B35" s="725" t="s">
        <v>618</v>
      </c>
      <c r="C35" s="726">
        <f>SUM(C36:C38)</f>
        <v>27433</v>
      </c>
      <c r="D35" s="726">
        <f>SUM(D36:D38)</f>
        <v>72581</v>
      </c>
      <c r="E35" s="726">
        <f>SUM(E36:E38)</f>
        <v>72134</v>
      </c>
      <c r="F35" s="970">
        <f>SUM(F36:F38)</f>
        <v>0</v>
      </c>
      <c r="G35" s="846">
        <f t="shared" si="0"/>
        <v>72134</v>
      </c>
      <c r="H35" s="977">
        <f t="shared" si="1"/>
        <v>0.9938413634422232</v>
      </c>
      <c r="N35" s="18"/>
    </row>
    <row r="36" spans="1:14" ht="50.25" thickBot="1">
      <c r="A36" s="727"/>
      <c r="B36" s="530" t="s">
        <v>619</v>
      </c>
      <c r="C36" s="728">
        <v>27433</v>
      </c>
      <c r="D36" s="728">
        <v>27419</v>
      </c>
      <c r="E36" s="728">
        <v>26972</v>
      </c>
      <c r="F36" s="169">
        <v>0</v>
      </c>
      <c r="G36" s="847">
        <f t="shared" si="0"/>
        <v>26972</v>
      </c>
      <c r="H36" s="978">
        <f t="shared" si="1"/>
        <v>0.983697436084467</v>
      </c>
      <c r="N36" s="18"/>
    </row>
    <row r="37" spans="1:14" ht="49.5" customHeight="1">
      <c r="A37" s="729"/>
      <c r="B37" s="730" t="s">
        <v>620</v>
      </c>
      <c r="C37" s="731"/>
      <c r="D37" s="732">
        <v>5518</v>
      </c>
      <c r="E37" s="732">
        <v>5518</v>
      </c>
      <c r="F37" s="733"/>
      <c r="G37" s="848">
        <f t="shared" si="0"/>
        <v>5518</v>
      </c>
      <c r="H37" s="979">
        <f t="shared" si="1"/>
        <v>1</v>
      </c>
      <c r="N37" s="18"/>
    </row>
    <row r="38" spans="1:14" ht="33">
      <c r="A38" s="17"/>
      <c r="B38" s="161" t="s">
        <v>621</v>
      </c>
      <c r="C38" s="715"/>
      <c r="D38" s="715">
        <v>39644</v>
      </c>
      <c r="E38" s="715">
        <v>39644</v>
      </c>
      <c r="F38" s="532"/>
      <c r="G38" s="843">
        <f t="shared" si="0"/>
        <v>39644</v>
      </c>
      <c r="H38" s="976">
        <f t="shared" si="1"/>
        <v>1</v>
      </c>
      <c r="N38" s="18"/>
    </row>
    <row r="39" spans="1:14" ht="16.5">
      <c r="A39" s="17"/>
      <c r="B39" s="161"/>
      <c r="C39" s="137"/>
      <c r="D39" s="137"/>
      <c r="E39" s="137"/>
      <c r="F39" s="734"/>
      <c r="G39" s="141"/>
      <c r="H39" s="949"/>
      <c r="I39" s="91"/>
      <c r="N39" s="18"/>
    </row>
    <row r="40" spans="1:14" ht="16.5">
      <c r="A40" s="174"/>
      <c r="B40" s="192" t="s">
        <v>22</v>
      </c>
      <c r="C40" s="971">
        <f>C3+C16+C26+C31+C35</f>
        <v>137450</v>
      </c>
      <c r="D40" s="971">
        <f>D3+D16+D26+D31+D35</f>
        <v>281808</v>
      </c>
      <c r="E40" s="971">
        <f>E3+E16+E26+E31+E35</f>
        <v>228936</v>
      </c>
      <c r="F40" s="971">
        <f>F3+F16+F26+F31+F35</f>
        <v>24352</v>
      </c>
      <c r="G40" s="849">
        <f>G3+G16+G26+G31+G35</f>
        <v>204584</v>
      </c>
      <c r="H40" s="974">
        <f t="shared" si="1"/>
        <v>0.8123828989950604</v>
      </c>
      <c r="N40" s="18"/>
    </row>
    <row r="41" spans="1:14" ht="16.5">
      <c r="A41" s="1256" t="s">
        <v>52</v>
      </c>
      <c r="B41" s="1257"/>
      <c r="C41" s="1258"/>
      <c r="D41" s="92"/>
      <c r="E41" s="92"/>
      <c r="F41" s="167"/>
      <c r="G41" s="142"/>
      <c r="H41" s="949"/>
      <c r="N41" s="18"/>
    </row>
    <row r="42" spans="1:14" ht="16.5">
      <c r="A42" s="735">
        <v>1</v>
      </c>
      <c r="B42" s="736" t="s">
        <v>79</v>
      </c>
      <c r="C42" s="670">
        <f>SUM(C43:C60)</f>
        <v>26900</v>
      </c>
      <c r="D42" s="670">
        <f>SUM(D43:D60)</f>
        <v>74098</v>
      </c>
      <c r="E42" s="670">
        <f>SUM(E43:E60)</f>
        <v>60268</v>
      </c>
      <c r="F42" s="142">
        <f>SUM(F43:F60)</f>
        <v>0</v>
      </c>
      <c r="G42" s="849">
        <f>SUM(G43:G60)</f>
        <v>60268</v>
      </c>
      <c r="H42" s="974">
        <f t="shared" si="1"/>
        <v>0.8133552862425436</v>
      </c>
      <c r="N42" s="18"/>
    </row>
    <row r="43" spans="1:14" ht="16.5">
      <c r="A43" s="105"/>
      <c r="B43" s="71" t="s">
        <v>622</v>
      </c>
      <c r="C43" s="672">
        <v>14600</v>
      </c>
      <c r="D43" s="672">
        <v>12393</v>
      </c>
      <c r="E43" s="672">
        <v>2159</v>
      </c>
      <c r="F43" s="143"/>
      <c r="G43" s="139">
        <f t="shared" si="0"/>
        <v>2159</v>
      </c>
      <c r="H43" s="935">
        <f t="shared" si="1"/>
        <v>0.17421124828532236</v>
      </c>
      <c r="N43" s="18"/>
    </row>
    <row r="44" spans="1:14" ht="16.5">
      <c r="A44" s="105"/>
      <c r="B44" s="717" t="s">
        <v>623</v>
      </c>
      <c r="C44" s="679">
        <v>2100</v>
      </c>
      <c r="D44" s="679">
        <v>2100</v>
      </c>
      <c r="E44" s="679">
        <v>0</v>
      </c>
      <c r="F44" s="737"/>
      <c r="G44" s="139">
        <f t="shared" si="0"/>
        <v>0</v>
      </c>
      <c r="H44" s="949">
        <f t="shared" si="1"/>
        <v>0</v>
      </c>
      <c r="N44" s="18"/>
    </row>
    <row r="45" spans="1:14" ht="16.5">
      <c r="A45" s="105"/>
      <c r="B45" s="161" t="s">
        <v>624</v>
      </c>
      <c r="C45" s="137"/>
      <c r="D45" s="137">
        <v>2986</v>
      </c>
      <c r="E45" s="679">
        <v>2986</v>
      </c>
      <c r="F45" s="140"/>
      <c r="G45" s="139">
        <f t="shared" si="0"/>
        <v>2986</v>
      </c>
      <c r="H45" s="949">
        <f t="shared" si="1"/>
        <v>1</v>
      </c>
      <c r="N45" s="18"/>
    </row>
    <row r="46" spans="1:14" ht="16.5">
      <c r="A46" s="105"/>
      <c r="B46" s="161" t="s">
        <v>625</v>
      </c>
      <c r="C46" s="137"/>
      <c r="D46" s="137">
        <v>4986</v>
      </c>
      <c r="E46" s="679">
        <v>4986</v>
      </c>
      <c r="F46" s="140"/>
      <c r="G46" s="139">
        <f t="shared" si="0"/>
        <v>4986</v>
      </c>
      <c r="H46" s="949">
        <f t="shared" si="1"/>
        <v>1</v>
      </c>
      <c r="N46" s="18"/>
    </row>
    <row r="47" spans="1:14" ht="16.5">
      <c r="A47" s="105"/>
      <c r="B47" s="161" t="s">
        <v>626</v>
      </c>
      <c r="C47" s="137"/>
      <c r="D47" s="137">
        <v>7550</v>
      </c>
      <c r="E47" s="679">
        <v>7550</v>
      </c>
      <c r="F47" s="140"/>
      <c r="G47" s="139">
        <f t="shared" si="0"/>
        <v>7550</v>
      </c>
      <c r="H47" s="949">
        <f t="shared" si="1"/>
        <v>1</v>
      </c>
      <c r="N47" s="18"/>
    </row>
    <row r="48" spans="1:14" ht="16.5">
      <c r="A48" s="105"/>
      <c r="B48" s="161" t="s">
        <v>627</v>
      </c>
      <c r="C48" s="137"/>
      <c r="D48" s="137">
        <v>4638</v>
      </c>
      <c r="E48" s="679">
        <v>4638</v>
      </c>
      <c r="F48" s="140"/>
      <c r="G48" s="139">
        <f t="shared" si="0"/>
        <v>4638</v>
      </c>
      <c r="H48" s="949">
        <f t="shared" si="1"/>
        <v>1</v>
      </c>
      <c r="N48" s="18"/>
    </row>
    <row r="49" spans="1:14" ht="16.5">
      <c r="A49" s="105"/>
      <c r="B49" s="161" t="s">
        <v>628</v>
      </c>
      <c r="C49" s="137"/>
      <c r="D49" s="137">
        <v>1340</v>
      </c>
      <c r="E49" s="679">
        <v>1178</v>
      </c>
      <c r="F49" s="140"/>
      <c r="G49" s="139">
        <f t="shared" si="0"/>
        <v>1178</v>
      </c>
      <c r="H49" s="935">
        <f t="shared" si="1"/>
        <v>0.8791044776119403</v>
      </c>
      <c r="N49" s="18"/>
    </row>
    <row r="50" spans="1:14" ht="16.5">
      <c r="A50" s="105"/>
      <c r="B50" s="161" t="s">
        <v>629</v>
      </c>
      <c r="C50" s="137"/>
      <c r="D50" s="137">
        <v>6779</v>
      </c>
      <c r="E50" s="738">
        <v>6779</v>
      </c>
      <c r="F50" s="140"/>
      <c r="G50" s="145">
        <f t="shared" si="0"/>
        <v>6779</v>
      </c>
      <c r="H50" s="949">
        <f t="shared" si="1"/>
        <v>1</v>
      </c>
      <c r="N50" s="18"/>
    </row>
    <row r="51" spans="1:14" ht="16.5">
      <c r="A51" s="105"/>
      <c r="B51" s="161" t="s">
        <v>630</v>
      </c>
      <c r="C51" s="137">
        <v>3200</v>
      </c>
      <c r="D51" s="137">
        <v>2000</v>
      </c>
      <c r="E51" s="137">
        <v>1416</v>
      </c>
      <c r="F51" s="140"/>
      <c r="G51" s="145">
        <f t="shared" si="0"/>
        <v>1416</v>
      </c>
      <c r="H51" s="935">
        <f t="shared" si="1"/>
        <v>0.708</v>
      </c>
      <c r="N51" s="18"/>
    </row>
    <row r="52" spans="1:14" ht="16.5">
      <c r="A52" s="105"/>
      <c r="B52" s="161" t="s">
        <v>631</v>
      </c>
      <c r="C52" s="137">
        <v>7000</v>
      </c>
      <c r="D52" s="137">
        <v>6330</v>
      </c>
      <c r="E52" s="137">
        <v>6329</v>
      </c>
      <c r="F52" s="140"/>
      <c r="G52" s="145">
        <f t="shared" si="0"/>
        <v>6329</v>
      </c>
      <c r="H52" s="949">
        <f t="shared" si="1"/>
        <v>0.9998420221169037</v>
      </c>
      <c r="N52" s="18"/>
    </row>
    <row r="53" spans="1:14" ht="33">
      <c r="A53" s="105"/>
      <c r="B53" s="161" t="s">
        <v>632</v>
      </c>
      <c r="C53" s="739"/>
      <c r="D53" s="740">
        <v>4529</v>
      </c>
      <c r="E53" s="137">
        <v>4287</v>
      </c>
      <c r="F53" s="531"/>
      <c r="G53" s="145">
        <f t="shared" si="0"/>
        <v>4287</v>
      </c>
      <c r="H53" s="935">
        <f t="shared" si="1"/>
        <v>0.9465665709869728</v>
      </c>
      <c r="N53" s="18"/>
    </row>
    <row r="54" spans="1:14" ht="16.5">
      <c r="A54" s="105"/>
      <c r="B54" s="161" t="s">
        <v>633</v>
      </c>
      <c r="C54" s="137"/>
      <c r="D54" s="740">
        <v>10221</v>
      </c>
      <c r="E54" s="137">
        <v>9714</v>
      </c>
      <c r="F54" s="531"/>
      <c r="G54" s="145">
        <f t="shared" si="0"/>
        <v>9714</v>
      </c>
      <c r="H54" s="935">
        <f t="shared" si="1"/>
        <v>0.9503962430290578</v>
      </c>
      <c r="N54" s="18"/>
    </row>
    <row r="55" spans="1:14" ht="16.5">
      <c r="A55" s="105"/>
      <c r="B55" s="161" t="s">
        <v>634</v>
      </c>
      <c r="C55" s="741"/>
      <c r="D55" s="740">
        <v>184</v>
      </c>
      <c r="E55" s="137">
        <v>184</v>
      </c>
      <c r="F55" s="531"/>
      <c r="G55" s="145">
        <f t="shared" si="0"/>
        <v>184</v>
      </c>
      <c r="H55" s="949">
        <f t="shared" si="1"/>
        <v>1</v>
      </c>
      <c r="N55" s="18"/>
    </row>
    <row r="56" spans="1:14" ht="16.5">
      <c r="A56" s="105"/>
      <c r="B56" s="742" t="s">
        <v>635</v>
      </c>
      <c r="C56" s="137"/>
      <c r="D56" s="743">
        <v>419</v>
      </c>
      <c r="E56" s="137">
        <v>419</v>
      </c>
      <c r="F56" s="531"/>
      <c r="G56" s="145">
        <f t="shared" si="0"/>
        <v>419</v>
      </c>
      <c r="H56" s="949">
        <f t="shared" si="1"/>
        <v>1</v>
      </c>
      <c r="N56" s="18"/>
    </row>
    <row r="57" spans="1:14" ht="16.5">
      <c r="A57" s="105"/>
      <c r="B57" s="742" t="s">
        <v>636</v>
      </c>
      <c r="C57" s="137"/>
      <c r="D57" s="743">
        <v>2360</v>
      </c>
      <c r="E57" s="137">
        <v>2360</v>
      </c>
      <c r="F57" s="531"/>
      <c r="G57" s="145">
        <f t="shared" si="0"/>
        <v>2360</v>
      </c>
      <c r="H57" s="949">
        <f t="shared" si="1"/>
        <v>1</v>
      </c>
      <c r="N57" s="18"/>
    </row>
    <row r="58" spans="1:14" ht="16.5">
      <c r="A58" s="105"/>
      <c r="B58" s="742" t="s">
        <v>637</v>
      </c>
      <c r="C58" s="137"/>
      <c r="D58" s="743">
        <v>276</v>
      </c>
      <c r="E58" s="137">
        <v>276</v>
      </c>
      <c r="F58" s="531"/>
      <c r="G58" s="145">
        <f t="shared" si="0"/>
        <v>276</v>
      </c>
      <c r="H58" s="949">
        <f t="shared" si="1"/>
        <v>1</v>
      </c>
      <c r="N58" s="18"/>
    </row>
    <row r="59" spans="1:14" ht="16.5">
      <c r="A59" s="105"/>
      <c r="B59" s="742" t="s">
        <v>638</v>
      </c>
      <c r="C59" s="137"/>
      <c r="D59" s="743">
        <v>1207</v>
      </c>
      <c r="E59" s="137">
        <v>1207</v>
      </c>
      <c r="F59" s="531"/>
      <c r="G59" s="145">
        <f t="shared" si="0"/>
        <v>1207</v>
      </c>
      <c r="H59" s="949">
        <f t="shared" si="1"/>
        <v>1</v>
      </c>
      <c r="N59" s="18"/>
    </row>
    <row r="60" spans="1:14" ht="15.75" customHeight="1">
      <c r="A60" s="105"/>
      <c r="B60" s="161" t="s">
        <v>639</v>
      </c>
      <c r="C60" s="741"/>
      <c r="D60" s="740">
        <v>3800</v>
      </c>
      <c r="E60" s="137">
        <v>3800</v>
      </c>
      <c r="F60" s="531"/>
      <c r="G60" s="145">
        <f t="shared" si="0"/>
        <v>3800</v>
      </c>
      <c r="H60" s="949">
        <f t="shared" si="1"/>
        <v>1</v>
      </c>
      <c r="N60" s="18"/>
    </row>
    <row r="61" spans="1:14" ht="16.5">
      <c r="A61" s="105"/>
      <c r="B61" s="110"/>
      <c r="C61" s="519"/>
      <c r="D61" s="744"/>
      <c r="E61" s="137"/>
      <c r="F61" s="124"/>
      <c r="G61" s="158"/>
      <c r="H61" s="949"/>
      <c r="N61" s="18"/>
    </row>
    <row r="62" spans="1:14" ht="30.75">
      <c r="A62" s="109">
        <v>2</v>
      </c>
      <c r="B62" s="110" t="s">
        <v>81</v>
      </c>
      <c r="C62" s="745">
        <f>SUM(C63:C64)</f>
        <v>0</v>
      </c>
      <c r="D62" s="745">
        <f>SUM(D63:D64)</f>
        <v>2045</v>
      </c>
      <c r="E62" s="745">
        <f>SUM(E63:E64)</f>
        <v>2045</v>
      </c>
      <c r="F62" s="846">
        <f>SUM(F63:F64)</f>
        <v>2045</v>
      </c>
      <c r="G62" s="148">
        <f t="shared" si="0"/>
        <v>0</v>
      </c>
      <c r="H62" s="973">
        <f t="shared" si="1"/>
        <v>1</v>
      </c>
      <c r="N62" s="18"/>
    </row>
    <row r="63" spans="1:14" ht="16.5">
      <c r="A63" s="105"/>
      <c r="B63" s="99" t="s">
        <v>640</v>
      </c>
      <c r="C63" s="673"/>
      <c r="D63" s="746">
        <v>512</v>
      </c>
      <c r="E63" s="746">
        <v>512</v>
      </c>
      <c r="F63" s="140">
        <v>512</v>
      </c>
      <c r="G63" s="149">
        <f t="shared" si="0"/>
        <v>0</v>
      </c>
      <c r="H63" s="949">
        <f t="shared" si="1"/>
        <v>1</v>
      </c>
      <c r="N63" s="18"/>
    </row>
    <row r="64" spans="1:14" ht="16.5">
      <c r="A64" s="105"/>
      <c r="B64" s="161" t="s">
        <v>641</v>
      </c>
      <c r="C64" s="137"/>
      <c r="D64" s="746">
        <v>1533</v>
      </c>
      <c r="E64" s="746">
        <v>1533</v>
      </c>
      <c r="F64" s="140">
        <v>1533</v>
      </c>
      <c r="G64" s="145">
        <f t="shared" si="0"/>
        <v>0</v>
      </c>
      <c r="H64" s="949">
        <f t="shared" si="1"/>
        <v>1</v>
      </c>
      <c r="N64" s="18"/>
    </row>
    <row r="65" spans="1:14" ht="16.5">
      <c r="A65" s="105"/>
      <c r="B65" s="99"/>
      <c r="C65" s="673"/>
      <c r="D65" s="746"/>
      <c r="E65" s="698"/>
      <c r="F65" s="747"/>
      <c r="G65" s="141"/>
      <c r="H65" s="949"/>
      <c r="N65" s="18"/>
    </row>
    <row r="66" spans="1:14" ht="16.5">
      <c r="A66" s="109">
        <v>3</v>
      </c>
      <c r="B66" s="110" t="s">
        <v>114</v>
      </c>
      <c r="C66" s="138">
        <f>SUM(C67:C68)</f>
        <v>0</v>
      </c>
      <c r="D66" s="138">
        <f>SUM(D67:D68)</f>
        <v>1888</v>
      </c>
      <c r="E66" s="138">
        <f>SUM(E67:E68)</f>
        <v>1888</v>
      </c>
      <c r="F66" s="148">
        <f>SUM(F67:F68)</f>
        <v>0</v>
      </c>
      <c r="G66" s="773">
        <f>SUM(G67:G68)</f>
        <v>1888</v>
      </c>
      <c r="H66" s="973">
        <f t="shared" si="1"/>
        <v>1</v>
      </c>
      <c r="N66" s="18"/>
    </row>
    <row r="67" spans="1:14" ht="16.5">
      <c r="A67" s="105"/>
      <c r="B67" s="161" t="s">
        <v>642</v>
      </c>
      <c r="C67" s="137"/>
      <c r="D67" s="137">
        <v>473</v>
      </c>
      <c r="E67" s="137">
        <v>473</v>
      </c>
      <c r="F67" s="114"/>
      <c r="G67" s="145">
        <f t="shared" si="0"/>
        <v>473</v>
      </c>
      <c r="H67" s="949">
        <f t="shared" si="1"/>
        <v>1</v>
      </c>
      <c r="J67" s="748"/>
      <c r="N67" s="18"/>
    </row>
    <row r="68" spans="1:14" ht="16.5">
      <c r="A68" s="105"/>
      <c r="B68" s="99" t="s">
        <v>641</v>
      </c>
      <c r="C68" s="137"/>
      <c r="D68" s="137">
        <v>1415</v>
      </c>
      <c r="E68" s="137">
        <v>1415</v>
      </c>
      <c r="F68" s="114"/>
      <c r="G68" s="145">
        <f t="shared" si="0"/>
        <v>1415</v>
      </c>
      <c r="H68" s="949">
        <f aca="true" t="shared" si="2" ref="H68:H82">E68/D68</f>
        <v>1</v>
      </c>
      <c r="N68" s="18"/>
    </row>
    <row r="69" spans="1:14" ht="16.5">
      <c r="A69" s="105"/>
      <c r="B69" s="523"/>
      <c r="C69" s="137"/>
      <c r="D69" s="137"/>
      <c r="E69" s="137"/>
      <c r="F69" s="114"/>
      <c r="G69" s="773"/>
      <c r="H69" s="949"/>
      <c r="N69" s="18"/>
    </row>
    <row r="70" spans="1:14" ht="16.5">
      <c r="A70" s="109">
        <v>4</v>
      </c>
      <c r="B70" s="92" t="s">
        <v>125</v>
      </c>
      <c r="C70" s="670">
        <f>SUM(C71:C72)</f>
        <v>250</v>
      </c>
      <c r="D70" s="670">
        <f>SUM(D71:D72)</f>
        <v>422</v>
      </c>
      <c r="E70" s="670">
        <f>SUM(E71:E72)</f>
        <v>422</v>
      </c>
      <c r="F70" s="142">
        <f>SUM(F71:F72)</f>
        <v>0</v>
      </c>
      <c r="G70" s="850">
        <f>SUM(G72:G72)</f>
        <v>422</v>
      </c>
      <c r="H70" s="973">
        <f t="shared" si="2"/>
        <v>1</v>
      </c>
      <c r="N70" s="18"/>
    </row>
    <row r="71" spans="1:14" ht="16.5">
      <c r="A71" s="109"/>
      <c r="B71" s="161" t="s">
        <v>768</v>
      </c>
      <c r="C71" s="857">
        <v>250</v>
      </c>
      <c r="D71" s="138"/>
      <c r="E71" s="138"/>
      <c r="F71" s="148"/>
      <c r="G71" s="773"/>
      <c r="H71" s="949"/>
      <c r="N71" s="18"/>
    </row>
    <row r="72" spans="1:14" ht="16.5">
      <c r="A72" s="105"/>
      <c r="B72" s="528" t="s">
        <v>643</v>
      </c>
      <c r="C72" s="741"/>
      <c r="D72" s="698">
        <v>422</v>
      </c>
      <c r="E72" s="697">
        <v>422</v>
      </c>
      <c r="F72" s="191"/>
      <c r="G72" s="139">
        <f t="shared" si="0"/>
        <v>422</v>
      </c>
      <c r="H72" s="949">
        <f t="shared" si="2"/>
        <v>1</v>
      </c>
      <c r="N72" s="18"/>
    </row>
    <row r="73" spans="1:14" ht="16.5">
      <c r="A73" s="105"/>
      <c r="B73" s="161"/>
      <c r="C73" s="137"/>
      <c r="D73" s="137"/>
      <c r="E73" s="137"/>
      <c r="F73" s="140"/>
      <c r="G73" s="701"/>
      <c r="H73" s="949"/>
      <c r="N73" s="18"/>
    </row>
    <row r="74" spans="1:14" ht="16.5">
      <c r="A74" s="109">
        <v>5</v>
      </c>
      <c r="B74" s="92" t="s">
        <v>127</v>
      </c>
      <c r="C74" s="670">
        <f>SUM(C75)</f>
        <v>250</v>
      </c>
      <c r="D74" s="670">
        <f>SUM(D75)</f>
        <v>0</v>
      </c>
      <c r="E74" s="670">
        <f>SUM(E75)</f>
        <v>0</v>
      </c>
      <c r="F74" s="142">
        <f>SUM(F75)</f>
        <v>0</v>
      </c>
      <c r="G74" s="140"/>
      <c r="H74" s="949"/>
      <c r="N74" s="18"/>
    </row>
    <row r="75" spans="1:14" ht="16.5">
      <c r="A75" s="105"/>
      <c r="B75" s="161" t="s">
        <v>769</v>
      </c>
      <c r="C75" s="137">
        <v>250</v>
      </c>
      <c r="D75" s="137">
        <v>0</v>
      </c>
      <c r="E75" s="137">
        <v>0</v>
      </c>
      <c r="F75" s="140">
        <v>0</v>
      </c>
      <c r="G75" s="149"/>
      <c r="H75" s="949"/>
      <c r="N75" s="18"/>
    </row>
    <row r="76" spans="1:14" ht="16.5">
      <c r="A76" s="105"/>
      <c r="B76" s="161"/>
      <c r="C76" s="137"/>
      <c r="D76" s="137"/>
      <c r="E76" s="137"/>
      <c r="F76" s="140"/>
      <c r="G76" s="701"/>
      <c r="H76" s="949"/>
      <c r="N76" s="18"/>
    </row>
    <row r="77" spans="1:14" ht="16.5">
      <c r="A77" s="109">
        <v>6</v>
      </c>
      <c r="B77" s="92" t="s">
        <v>562</v>
      </c>
      <c r="C77" s="670">
        <f>SUM(C78)</f>
        <v>0</v>
      </c>
      <c r="D77" s="670">
        <f>SUM(D78)</f>
        <v>1800</v>
      </c>
      <c r="E77" s="670">
        <f>SUM(E78)</f>
        <v>1755</v>
      </c>
      <c r="F77" s="142">
        <f>SUM(F78)</f>
        <v>0</v>
      </c>
      <c r="G77" s="148">
        <f>E77-F77</f>
        <v>1755</v>
      </c>
      <c r="H77" s="949">
        <f t="shared" si="2"/>
        <v>0.975</v>
      </c>
      <c r="N77" s="18"/>
    </row>
    <row r="78" spans="1:14" ht="16.5">
      <c r="A78" s="105"/>
      <c r="B78" s="75" t="s">
        <v>80</v>
      </c>
      <c r="C78" s="672"/>
      <c r="D78" s="137">
        <v>1800</v>
      </c>
      <c r="E78" s="137">
        <v>1755</v>
      </c>
      <c r="F78" s="191"/>
      <c r="G78" s="858">
        <f>E78-F78</f>
        <v>1755</v>
      </c>
      <c r="H78" s="949">
        <f t="shared" si="2"/>
        <v>0.975</v>
      </c>
      <c r="N78" s="18"/>
    </row>
    <row r="79" spans="1:8" s="63" customFormat="1" ht="16.5">
      <c r="A79" s="51"/>
      <c r="B79" s="749"/>
      <c r="C79" s="750"/>
      <c r="D79" s="751"/>
      <c r="E79" s="751"/>
      <c r="F79" s="752"/>
      <c r="G79" s="141"/>
      <c r="H79" s="949"/>
    </row>
    <row r="80" spans="1:8" s="72" customFormat="1" ht="15.75">
      <c r="A80" s="51"/>
      <c r="B80" s="60" t="s">
        <v>1</v>
      </c>
      <c r="C80" s="670">
        <f>C42+C62+C70+C66+C77+C74</f>
        <v>27400</v>
      </c>
      <c r="D80" s="670">
        <f>D42+D62+D70+D66+D77+D74</f>
        <v>80253</v>
      </c>
      <c r="E80" s="670">
        <f>E42+E62+E70+E66+E77+E74</f>
        <v>66378</v>
      </c>
      <c r="F80" s="142">
        <f>F42+F62+F70+F66+F77+F74</f>
        <v>2045</v>
      </c>
      <c r="G80" s="753">
        <f>G42+G62+G70+G66+G77</f>
        <v>64333</v>
      </c>
      <c r="H80" s="974">
        <f t="shared" si="2"/>
        <v>0.8271092669432918</v>
      </c>
    </row>
    <row r="81" spans="1:8" s="72" customFormat="1" ht="15.75">
      <c r="A81" s="193"/>
      <c r="B81" s="754"/>
      <c r="C81" s="755"/>
      <c r="D81" s="755"/>
      <c r="E81" s="755"/>
      <c r="F81" s="144"/>
      <c r="G81" s="144"/>
      <c r="H81" s="974"/>
    </row>
    <row r="82" spans="1:14" ht="17.25" thickBot="1">
      <c r="A82" s="59"/>
      <c r="B82" s="69" t="s">
        <v>50</v>
      </c>
      <c r="C82" s="972">
        <f>SUM(C40+C80)</f>
        <v>164850</v>
      </c>
      <c r="D82" s="972">
        <f>SUM(D40+D80)</f>
        <v>362061</v>
      </c>
      <c r="E82" s="972">
        <f>SUM(E40+E80)</f>
        <v>295314</v>
      </c>
      <c r="F82" s="972">
        <f>SUM(F40+F80)</f>
        <v>26397</v>
      </c>
      <c r="G82" s="147">
        <f t="shared" si="0"/>
        <v>268917</v>
      </c>
      <c r="H82" s="502">
        <f t="shared" si="2"/>
        <v>0.8156470870930589</v>
      </c>
      <c r="N82" s="18"/>
    </row>
  </sheetData>
  <sheetProtection/>
  <mergeCells count="2">
    <mergeCell ref="A2:C2"/>
    <mergeCell ref="A41:C41"/>
  </mergeCells>
  <printOptions/>
  <pageMargins left="0.15748031496062992" right="0.31496062992125984" top="0.6692913385826772" bottom="0.1968503937007874" header="0.15748031496062992" footer="0.1968503937007874"/>
  <pageSetup horizontalDpi="600" verticalDpi="600" orientation="portrait" paperSize="9" scale="89" r:id="rId1"/>
  <headerFooter>
    <oddHeader>&amp;C&amp;"Book Antiqua,Félkövér"&amp;11Keszthely Város Önkormányzata
felújítási előirányzatai célonként&amp;R&amp;"Book Antiqua,Félkövér"12. sz.melléklet
ezer Ft</oddHeader>
    <oddFooter>&amp;C&amp;P</oddFooter>
  </headerFooter>
  <rowBreaks count="1" manualBreakCount="1">
    <brk id="3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2">
      <selection activeCell="K8" sqref="K8"/>
    </sheetView>
  </sheetViews>
  <sheetFormatPr defaultColWidth="9.140625" defaultRowHeight="12.75"/>
  <cols>
    <col min="1" max="1" width="4.00390625" style="67" customWidth="1"/>
    <col min="2" max="2" width="39.00390625" style="3" customWidth="1"/>
    <col min="3" max="3" width="10.8515625" style="3" customWidth="1"/>
    <col min="4" max="5" width="11.421875" style="3" customWidth="1"/>
    <col min="6" max="6" width="9.28125" style="3" customWidth="1"/>
    <col min="7" max="7" width="9.8515625" style="3" customWidth="1"/>
    <col min="8" max="8" width="6.8515625" style="3" customWidth="1"/>
    <col min="9" max="16384" width="9.140625" style="3" customWidth="1"/>
  </cols>
  <sheetData>
    <row r="1" spans="1:8" ht="60.75" thickBot="1">
      <c r="A1" s="757" t="s">
        <v>13</v>
      </c>
      <c r="B1" s="89" t="s">
        <v>644</v>
      </c>
      <c r="C1" s="125" t="s">
        <v>216</v>
      </c>
      <c r="D1" s="125" t="s">
        <v>286</v>
      </c>
      <c r="E1" s="125" t="s">
        <v>217</v>
      </c>
      <c r="F1" s="125" t="s">
        <v>99</v>
      </c>
      <c r="G1" s="125" t="s">
        <v>100</v>
      </c>
      <c r="H1" s="126" t="s">
        <v>218</v>
      </c>
    </row>
    <row r="2" spans="1:8" ht="16.5">
      <c r="A2" s="1259" t="s">
        <v>54</v>
      </c>
      <c r="B2" s="1260"/>
      <c r="C2" s="758"/>
      <c r="D2" s="173"/>
      <c r="E2" s="173"/>
      <c r="F2" s="525"/>
      <c r="G2" s="851"/>
      <c r="H2" s="121"/>
    </row>
    <row r="3" spans="1:8" ht="16.5">
      <c r="A3" s="759"/>
      <c r="B3" s="760"/>
      <c r="C3" s="761"/>
      <c r="D3" s="16"/>
      <c r="E3" s="16"/>
      <c r="F3" s="762"/>
      <c r="G3" s="821"/>
      <c r="H3" s="121"/>
    </row>
    <row r="4" spans="1:8" ht="16.5">
      <c r="A4" s="51">
        <v>1</v>
      </c>
      <c r="B4" s="70" t="s">
        <v>91</v>
      </c>
      <c r="C4" s="763">
        <f>C5+C15+C16+C17</f>
        <v>90790</v>
      </c>
      <c r="D4" s="763">
        <f>D5+D15+D16+D17</f>
        <v>17464</v>
      </c>
      <c r="E4" s="763">
        <f>E5+E15+E16+E17</f>
        <v>17462</v>
      </c>
      <c r="F4" s="943">
        <f>F5+F16+F17+F15</f>
        <v>11361</v>
      </c>
      <c r="G4" s="943">
        <f>G5+G16+G17+G15</f>
        <v>6101</v>
      </c>
      <c r="H4" s="935">
        <f>E4/D4</f>
        <v>0.999885478699038</v>
      </c>
    </row>
    <row r="5" spans="1:8" ht="33">
      <c r="A5" s="51"/>
      <c r="B5" s="71" t="s">
        <v>645</v>
      </c>
      <c r="C5" s="764">
        <f>SUM(C6:C14)</f>
        <v>82638</v>
      </c>
      <c r="D5" s="764">
        <f>SUM(D6:D14)</f>
        <v>17013</v>
      </c>
      <c r="E5" s="764">
        <f>SUM(E6:E14)</f>
        <v>17011</v>
      </c>
      <c r="F5" s="942">
        <f>SUM(F7:F17)</f>
        <v>11361</v>
      </c>
      <c r="G5" s="947">
        <f>E5-F5</f>
        <v>5650</v>
      </c>
      <c r="H5" s="935">
        <f aca="true" t="shared" si="0" ref="H5:H48">E5/D5</f>
        <v>0.9998824428378299</v>
      </c>
    </row>
    <row r="6" spans="1:8" ht="16.5">
      <c r="A6" s="51"/>
      <c r="B6" s="766" t="s">
        <v>908</v>
      </c>
      <c r="C6" s="764">
        <v>76003</v>
      </c>
      <c r="D6" s="765">
        <v>353</v>
      </c>
      <c r="E6" s="765">
        <v>351</v>
      </c>
      <c r="F6" s="948">
        <v>351</v>
      </c>
      <c r="G6" s="947">
        <f>E6-F6</f>
        <v>0</v>
      </c>
      <c r="H6" s="935">
        <f t="shared" si="0"/>
        <v>0.9943342776203966</v>
      </c>
    </row>
    <row r="7" spans="1:8" ht="17.25" customHeight="1">
      <c r="A7" s="51"/>
      <c r="B7" s="766" t="s">
        <v>770</v>
      </c>
      <c r="C7" s="764">
        <v>4650</v>
      </c>
      <c r="D7" s="765"/>
      <c r="E7" s="765"/>
      <c r="F7" s="948"/>
      <c r="G7" s="862"/>
      <c r="H7" s="949"/>
    </row>
    <row r="8" spans="1:8" ht="17.25" customHeight="1">
      <c r="A8" s="51"/>
      <c r="B8" s="766" t="s">
        <v>771</v>
      </c>
      <c r="C8" s="764">
        <v>455</v>
      </c>
      <c r="D8" s="765"/>
      <c r="E8" s="765"/>
      <c r="F8" s="948"/>
      <c r="G8" s="862"/>
      <c r="H8" s="949"/>
    </row>
    <row r="9" spans="1:8" ht="33.75" customHeight="1">
      <c r="A9" s="51"/>
      <c r="B9" s="766" t="s">
        <v>772</v>
      </c>
      <c r="C9" s="764">
        <v>1530</v>
      </c>
      <c r="D9" s="765"/>
      <c r="E9" s="765"/>
      <c r="F9" s="948"/>
      <c r="G9" s="862"/>
      <c r="H9" s="949"/>
    </row>
    <row r="10" spans="1:8" ht="16.5">
      <c r="A10" s="51"/>
      <c r="B10" s="766" t="s">
        <v>646</v>
      </c>
      <c r="C10" s="764"/>
      <c r="D10" s="765">
        <v>1485</v>
      </c>
      <c r="E10" s="765">
        <v>1485</v>
      </c>
      <c r="F10" s="948">
        <v>0</v>
      </c>
      <c r="G10" s="862">
        <f aca="true" t="shared" si="1" ref="G10:G41">E10-F10</f>
        <v>1485</v>
      </c>
      <c r="H10" s="949">
        <f t="shared" si="0"/>
        <v>1</v>
      </c>
    </row>
    <row r="11" spans="1:8" ht="16.5">
      <c r="A11" s="51"/>
      <c r="B11" s="766" t="s">
        <v>647</v>
      </c>
      <c r="C11" s="764"/>
      <c r="D11" s="765">
        <v>3814</v>
      </c>
      <c r="E11" s="765">
        <v>3814</v>
      </c>
      <c r="F11" s="948">
        <v>0</v>
      </c>
      <c r="G11" s="862">
        <f t="shared" si="1"/>
        <v>3814</v>
      </c>
      <c r="H11" s="949">
        <f t="shared" si="0"/>
        <v>1</v>
      </c>
    </row>
    <row r="12" spans="1:8" ht="16.5">
      <c r="A12" s="51"/>
      <c r="B12" s="766" t="s">
        <v>648</v>
      </c>
      <c r="C12" s="764"/>
      <c r="D12" s="765">
        <v>5175</v>
      </c>
      <c r="E12" s="765">
        <v>5175</v>
      </c>
      <c r="F12" s="948">
        <v>5175</v>
      </c>
      <c r="G12" s="862">
        <f t="shared" si="1"/>
        <v>0</v>
      </c>
      <c r="H12" s="949">
        <f t="shared" si="0"/>
        <v>1</v>
      </c>
    </row>
    <row r="13" spans="1:8" ht="16.5">
      <c r="A13" s="51"/>
      <c r="B13" s="766" t="s">
        <v>649</v>
      </c>
      <c r="C13" s="764"/>
      <c r="D13" s="765">
        <v>3104</v>
      </c>
      <c r="E13" s="765">
        <v>3104</v>
      </c>
      <c r="F13" s="948">
        <v>3104</v>
      </c>
      <c r="G13" s="862">
        <f t="shared" si="1"/>
        <v>0</v>
      </c>
      <c r="H13" s="949">
        <f t="shared" si="0"/>
        <v>1</v>
      </c>
    </row>
    <row r="14" spans="1:8" ht="16.5">
      <c r="A14" s="51"/>
      <c r="B14" s="766" t="s">
        <v>650</v>
      </c>
      <c r="C14" s="764"/>
      <c r="D14" s="765">
        <v>3082</v>
      </c>
      <c r="E14" s="765">
        <v>3082</v>
      </c>
      <c r="F14" s="948">
        <v>3082</v>
      </c>
      <c r="G14" s="862">
        <f t="shared" si="1"/>
        <v>0</v>
      </c>
      <c r="H14" s="949">
        <f t="shared" si="0"/>
        <v>1</v>
      </c>
    </row>
    <row r="15" spans="1:8" ht="16.5">
      <c r="A15" s="51"/>
      <c r="B15" s="71" t="s">
        <v>651</v>
      </c>
      <c r="C15" s="764"/>
      <c r="D15" s="765">
        <v>50</v>
      </c>
      <c r="E15" s="765">
        <v>50</v>
      </c>
      <c r="F15" s="948"/>
      <c r="G15" s="862">
        <f t="shared" si="1"/>
        <v>50</v>
      </c>
      <c r="H15" s="949">
        <f t="shared" si="0"/>
        <v>1</v>
      </c>
    </row>
    <row r="16" spans="1:8" ht="16.5">
      <c r="A16" s="51"/>
      <c r="B16" s="71" t="s">
        <v>902</v>
      </c>
      <c r="C16" s="764"/>
      <c r="D16" s="765">
        <v>401</v>
      </c>
      <c r="E16" s="765">
        <v>401</v>
      </c>
      <c r="F16" s="948">
        <v>0</v>
      </c>
      <c r="G16" s="862">
        <f t="shared" si="1"/>
        <v>401</v>
      </c>
      <c r="H16" s="949">
        <f t="shared" si="0"/>
        <v>1</v>
      </c>
    </row>
    <row r="17" spans="1:8" ht="16.5">
      <c r="A17" s="51"/>
      <c r="B17" s="71" t="s">
        <v>901</v>
      </c>
      <c r="C17" s="764">
        <v>8152</v>
      </c>
      <c r="D17" s="765"/>
      <c r="E17" s="765"/>
      <c r="F17" s="948"/>
      <c r="G17" s="862"/>
      <c r="H17" s="949"/>
    </row>
    <row r="18" spans="1:8" ht="16.5">
      <c r="A18" s="51"/>
      <c r="B18" s="71"/>
      <c r="C18" s="764"/>
      <c r="D18" s="765"/>
      <c r="E18" s="765"/>
      <c r="F18" s="942"/>
      <c r="G18" s="862">
        <f t="shared" si="1"/>
        <v>0</v>
      </c>
      <c r="H18" s="949"/>
    </row>
    <row r="19" spans="1:8" ht="30.75">
      <c r="A19" s="51">
        <v>2</v>
      </c>
      <c r="B19" s="70" t="s">
        <v>900</v>
      </c>
      <c r="C19" s="763">
        <f>SUM(C20:C22)</f>
        <v>0</v>
      </c>
      <c r="D19" s="763">
        <f>SUM(D20:D22)</f>
        <v>5411</v>
      </c>
      <c r="E19" s="763">
        <f>SUM(E20:E22)</f>
        <v>5411</v>
      </c>
      <c r="F19" s="940">
        <f>SUM(F20:F22)</f>
        <v>5411</v>
      </c>
      <c r="G19" s="862">
        <f t="shared" si="1"/>
        <v>0</v>
      </c>
      <c r="H19" s="949">
        <f t="shared" si="0"/>
        <v>1</v>
      </c>
    </row>
    <row r="20" spans="1:8" ht="16.5">
      <c r="A20" s="51"/>
      <c r="B20" s="71" t="s">
        <v>652</v>
      </c>
      <c r="C20" s="764"/>
      <c r="D20" s="765">
        <v>2750</v>
      </c>
      <c r="E20" s="765">
        <v>2750</v>
      </c>
      <c r="F20" s="942">
        <v>2750</v>
      </c>
      <c r="G20" s="862">
        <f t="shared" si="1"/>
        <v>0</v>
      </c>
      <c r="H20" s="949">
        <f t="shared" si="0"/>
        <v>1</v>
      </c>
    </row>
    <row r="21" spans="1:8" ht="33">
      <c r="A21" s="51"/>
      <c r="B21" s="71" t="s">
        <v>653</v>
      </c>
      <c r="C21" s="764"/>
      <c r="D21" s="765">
        <v>32</v>
      </c>
      <c r="E21" s="765">
        <v>32</v>
      </c>
      <c r="F21" s="942">
        <v>32</v>
      </c>
      <c r="G21" s="862">
        <f t="shared" si="1"/>
        <v>0</v>
      </c>
      <c r="H21" s="949">
        <f t="shared" si="0"/>
        <v>1</v>
      </c>
    </row>
    <row r="22" spans="1:8" ht="16.5">
      <c r="A22" s="51"/>
      <c r="B22" s="71" t="s">
        <v>654</v>
      </c>
      <c r="C22" s="764"/>
      <c r="D22" s="765">
        <v>2629</v>
      </c>
      <c r="E22" s="765">
        <v>2629</v>
      </c>
      <c r="F22" s="942">
        <v>2629</v>
      </c>
      <c r="G22" s="862">
        <f t="shared" si="1"/>
        <v>0</v>
      </c>
      <c r="H22" s="949">
        <f t="shared" si="0"/>
        <v>1</v>
      </c>
    </row>
    <row r="23" spans="1:8" ht="16.5">
      <c r="A23" s="51"/>
      <c r="B23" s="71"/>
      <c r="C23" s="764"/>
      <c r="D23" s="765"/>
      <c r="E23" s="767">
        <f>SUM(C23:D23)</f>
        <v>0</v>
      </c>
      <c r="F23" s="942"/>
      <c r="G23" s="862">
        <f t="shared" si="1"/>
        <v>0</v>
      </c>
      <c r="H23" s="949"/>
    </row>
    <row r="24" spans="1:8" ht="16.5" customHeight="1">
      <c r="A24" s="51">
        <v>3</v>
      </c>
      <c r="B24" s="70" t="s">
        <v>103</v>
      </c>
      <c r="C24" s="763">
        <f>SUM(C25)</f>
        <v>800</v>
      </c>
      <c r="D24" s="763">
        <f>SUM(D25)</f>
        <v>1800</v>
      </c>
      <c r="E24" s="763">
        <f>SUM(E25)</f>
        <v>1700</v>
      </c>
      <c r="F24" s="940">
        <f>SUM(F25)</f>
        <v>0</v>
      </c>
      <c r="G24" s="783">
        <f t="shared" si="1"/>
        <v>1700</v>
      </c>
      <c r="H24" s="935">
        <f t="shared" si="0"/>
        <v>0.9444444444444444</v>
      </c>
    </row>
    <row r="25" spans="1:8" ht="33">
      <c r="A25" s="51"/>
      <c r="B25" s="71" t="s">
        <v>655</v>
      </c>
      <c r="C25" s="764">
        <v>800</v>
      </c>
      <c r="D25" s="765">
        <v>1800</v>
      </c>
      <c r="E25" s="765">
        <v>1700</v>
      </c>
      <c r="F25" s="124"/>
      <c r="G25" s="862">
        <f t="shared" si="1"/>
        <v>1700</v>
      </c>
      <c r="H25" s="935">
        <f t="shared" si="0"/>
        <v>0.9444444444444444</v>
      </c>
    </row>
    <row r="26" spans="1:8" ht="16.5">
      <c r="A26" s="51"/>
      <c r="B26" s="71"/>
      <c r="C26" s="764"/>
      <c r="D26" s="765"/>
      <c r="E26" s="767">
        <f>SUM(C26:D26)</f>
        <v>0</v>
      </c>
      <c r="F26" s="124"/>
      <c r="G26" s="862">
        <f t="shared" si="1"/>
        <v>0</v>
      </c>
      <c r="H26" s="935"/>
    </row>
    <row r="27" spans="1:8" ht="16.5">
      <c r="A27" s="51">
        <v>4</v>
      </c>
      <c r="B27" s="62" t="s">
        <v>94</v>
      </c>
      <c r="C27" s="768">
        <f>SUM(C28:C29)</f>
        <v>3020</v>
      </c>
      <c r="D27" s="768">
        <f>SUM(D28:D29)</f>
        <v>3020</v>
      </c>
      <c r="E27" s="768">
        <f>SUM(E28:E29)</f>
        <v>2371</v>
      </c>
      <c r="F27" s="150">
        <f>SUM(F28:F29)</f>
        <v>0</v>
      </c>
      <c r="G27" s="783">
        <f t="shared" si="1"/>
        <v>2371</v>
      </c>
      <c r="H27" s="935">
        <f t="shared" si="0"/>
        <v>0.7850993377483444</v>
      </c>
    </row>
    <row r="28" spans="1:8" ht="16.5">
      <c r="A28" s="51"/>
      <c r="B28" s="54" t="s">
        <v>56</v>
      </c>
      <c r="C28" s="769">
        <v>3000</v>
      </c>
      <c r="D28" s="770">
        <v>3000</v>
      </c>
      <c r="E28" s="765">
        <v>2371</v>
      </c>
      <c r="F28" s="124"/>
      <c r="G28" s="862">
        <f t="shared" si="1"/>
        <v>2371</v>
      </c>
      <c r="H28" s="935">
        <f t="shared" si="0"/>
        <v>0.7903333333333333</v>
      </c>
    </row>
    <row r="29" spans="1:8" ht="17.25" customHeight="1">
      <c r="A29" s="51"/>
      <c r="B29" s="54" t="s">
        <v>656</v>
      </c>
      <c r="C29" s="769">
        <v>20</v>
      </c>
      <c r="D29" s="770">
        <v>20</v>
      </c>
      <c r="E29" s="765">
        <v>0</v>
      </c>
      <c r="F29" s="124"/>
      <c r="G29" s="862">
        <f t="shared" si="1"/>
        <v>0</v>
      </c>
      <c r="H29" s="949">
        <f t="shared" si="0"/>
        <v>0</v>
      </c>
    </row>
    <row r="30" spans="1:8" ht="16.5">
      <c r="A30" s="51"/>
      <c r="B30" s="54"/>
      <c r="C30" s="769"/>
      <c r="D30" s="770"/>
      <c r="E30" s="765"/>
      <c r="F30" s="124"/>
      <c r="G30" s="862">
        <f t="shared" si="1"/>
        <v>0</v>
      </c>
      <c r="H30" s="949"/>
    </row>
    <row r="31" spans="1:8" ht="30.75">
      <c r="A31" s="51">
        <v>5</v>
      </c>
      <c r="B31" s="62" t="s">
        <v>657</v>
      </c>
      <c r="C31" s="768">
        <f>SUM(C32)</f>
        <v>0</v>
      </c>
      <c r="D31" s="768">
        <f>SUM(D32)</f>
        <v>15249</v>
      </c>
      <c r="E31" s="768">
        <f>SUM(E32)</f>
        <v>15249</v>
      </c>
      <c r="F31" s="150">
        <f>SUM(F32)</f>
        <v>14764</v>
      </c>
      <c r="G31" s="783">
        <f t="shared" si="1"/>
        <v>485</v>
      </c>
      <c r="H31" s="949">
        <f t="shared" si="0"/>
        <v>1</v>
      </c>
    </row>
    <row r="32" spans="1:8" ht="33">
      <c r="A32" s="51"/>
      <c r="B32" s="71" t="s">
        <v>658</v>
      </c>
      <c r="C32" s="769"/>
      <c r="D32" s="770">
        <v>15249</v>
      </c>
      <c r="E32" s="765">
        <v>15249</v>
      </c>
      <c r="F32" s="153">
        <v>14764</v>
      </c>
      <c r="G32" s="862">
        <f t="shared" si="1"/>
        <v>485</v>
      </c>
      <c r="H32" s="949">
        <f t="shared" si="0"/>
        <v>1</v>
      </c>
    </row>
    <row r="33" spans="1:8" ht="16.5">
      <c r="A33" s="51"/>
      <c r="B33" s="54"/>
      <c r="C33" s="769"/>
      <c r="D33" s="770"/>
      <c r="E33" s="765"/>
      <c r="F33" s="124"/>
      <c r="G33" s="862">
        <f t="shared" si="1"/>
        <v>0</v>
      </c>
      <c r="H33" s="949"/>
    </row>
    <row r="34" spans="1:8" ht="16.5">
      <c r="A34" s="51">
        <v>6</v>
      </c>
      <c r="B34" s="62" t="s">
        <v>659</v>
      </c>
      <c r="C34" s="768">
        <f>SUM(C35)</f>
        <v>0</v>
      </c>
      <c r="D34" s="768">
        <f>SUM(D35)</f>
        <v>45526</v>
      </c>
      <c r="E34" s="768">
        <f>SUM(E35)</f>
        <v>45526</v>
      </c>
      <c r="F34" s="150">
        <f>SUM(F35)</f>
        <v>40223</v>
      </c>
      <c r="G34" s="150">
        <f>SUM(G35)</f>
        <v>5303</v>
      </c>
      <c r="H34" s="949">
        <f t="shared" si="0"/>
        <v>1</v>
      </c>
    </row>
    <row r="35" spans="1:8" ht="33">
      <c r="A35" s="51"/>
      <c r="B35" s="71" t="s">
        <v>658</v>
      </c>
      <c r="C35" s="769"/>
      <c r="D35" s="770">
        <v>45526</v>
      </c>
      <c r="E35" s="765">
        <v>45526</v>
      </c>
      <c r="F35" s="153">
        <v>40223</v>
      </c>
      <c r="G35" s="862">
        <f t="shared" si="1"/>
        <v>5303</v>
      </c>
      <c r="H35" s="949">
        <f t="shared" si="0"/>
        <v>1</v>
      </c>
    </row>
    <row r="36" spans="1:8" ht="16.5">
      <c r="A36" s="51"/>
      <c r="B36" s="54"/>
      <c r="C36" s="769"/>
      <c r="D36" s="770"/>
      <c r="E36" s="765"/>
      <c r="F36" s="124"/>
      <c r="G36" s="862">
        <f t="shared" si="1"/>
        <v>0</v>
      </c>
      <c r="H36" s="949"/>
    </row>
    <row r="37" spans="1:8" ht="16.5">
      <c r="A37" s="51">
        <v>7</v>
      </c>
      <c r="B37" s="62" t="s">
        <v>660</v>
      </c>
      <c r="C37" s="768">
        <f>SUM(C38)</f>
        <v>0</v>
      </c>
      <c r="D37" s="768">
        <f>SUM(D38)</f>
        <v>540</v>
      </c>
      <c r="E37" s="768">
        <f>SUM(E38)</f>
        <v>540</v>
      </c>
      <c r="F37" s="150">
        <f>SUM(F38)</f>
        <v>0</v>
      </c>
      <c r="G37" s="150">
        <f>SUM(G38)</f>
        <v>540</v>
      </c>
      <c r="H37" s="949">
        <f t="shared" si="0"/>
        <v>1</v>
      </c>
    </row>
    <row r="38" spans="1:8" ht="33">
      <c r="A38" s="51"/>
      <c r="B38" s="71" t="s">
        <v>658</v>
      </c>
      <c r="C38" s="769"/>
      <c r="D38" s="770">
        <v>540</v>
      </c>
      <c r="E38" s="765">
        <v>540</v>
      </c>
      <c r="F38" s="124"/>
      <c r="G38" s="862">
        <f t="shared" si="1"/>
        <v>540</v>
      </c>
      <c r="H38" s="949">
        <f t="shared" si="0"/>
        <v>1</v>
      </c>
    </row>
    <row r="39" spans="1:8" ht="16.5">
      <c r="A39" s="51"/>
      <c r="B39" s="54"/>
      <c r="C39" s="769"/>
      <c r="D39" s="770"/>
      <c r="E39" s="765"/>
      <c r="F39" s="124"/>
      <c r="G39" s="862">
        <f t="shared" si="1"/>
        <v>0</v>
      </c>
      <c r="H39" s="949"/>
    </row>
    <row r="40" spans="1:8" ht="16.5">
      <c r="A40" s="51">
        <v>8</v>
      </c>
      <c r="B40" s="62" t="s">
        <v>661</v>
      </c>
      <c r="C40" s="768">
        <f>SUM(C41)</f>
        <v>0</v>
      </c>
      <c r="D40" s="768">
        <f>SUM(D41)</f>
        <v>18441</v>
      </c>
      <c r="E40" s="768">
        <f>SUM(E41)</f>
        <v>18441</v>
      </c>
      <c r="F40" s="150">
        <f>SUM(F41)</f>
        <v>17984</v>
      </c>
      <c r="G40" s="150">
        <f>SUM(G41)</f>
        <v>457</v>
      </c>
      <c r="H40" s="949">
        <f t="shared" si="0"/>
        <v>1</v>
      </c>
    </row>
    <row r="41" spans="1:8" ht="33">
      <c r="A41" s="51"/>
      <c r="B41" s="71" t="s">
        <v>658</v>
      </c>
      <c r="C41" s="769"/>
      <c r="D41" s="770">
        <v>18441</v>
      </c>
      <c r="E41" s="765">
        <v>18441</v>
      </c>
      <c r="F41" s="153">
        <v>17984</v>
      </c>
      <c r="G41" s="862">
        <f t="shared" si="1"/>
        <v>457</v>
      </c>
      <c r="H41" s="949">
        <f t="shared" si="0"/>
        <v>1</v>
      </c>
    </row>
    <row r="42" spans="1:8" ht="16.5">
      <c r="A42" s="51"/>
      <c r="B42" s="772"/>
      <c r="C42" s="764"/>
      <c r="D42" s="765"/>
      <c r="E42" s="767">
        <f>SUM(C42:D42)</f>
        <v>0</v>
      </c>
      <c r="F42" s="124"/>
      <c r="G42" s="862">
        <f>C42-F42</f>
        <v>0</v>
      </c>
      <c r="H42" s="949"/>
    </row>
    <row r="43" spans="1:8" ht="16.5">
      <c r="A43" s="51"/>
      <c r="B43" s="60" t="s">
        <v>22</v>
      </c>
      <c r="C43" s="940">
        <f>C4+C19+C24+C27+C31+C34+C37+C40</f>
        <v>94610</v>
      </c>
      <c r="D43" s="940">
        <f>D4+D19+D24+D27+D31+D34+D37+D40</f>
        <v>107451</v>
      </c>
      <c r="E43" s="940">
        <f>E4+E19+E24+E27+E31+E34+E37+E40</f>
        <v>106700</v>
      </c>
      <c r="F43" s="940">
        <f>F4+F19+F24+F27+F31+F34+F37+F40</f>
        <v>89743</v>
      </c>
      <c r="G43" s="940">
        <f>G4+G19+G24+G27+G31+G34+G37+G40</f>
        <v>16957</v>
      </c>
      <c r="H43" s="935">
        <f t="shared" si="0"/>
        <v>0.9930107676987651</v>
      </c>
    </row>
    <row r="44" spans="1:8" ht="16.5">
      <c r="A44" s="51"/>
      <c r="B44" s="60"/>
      <c r="C44" s="941"/>
      <c r="D44" s="942"/>
      <c r="E44" s="938"/>
      <c r="F44" s="124"/>
      <c r="G44" s="862"/>
      <c r="H44" s="949"/>
    </row>
    <row r="45" spans="1:8" ht="16.5">
      <c r="A45" s="1261" t="s">
        <v>52</v>
      </c>
      <c r="B45" s="1262"/>
      <c r="C45" s="941"/>
      <c r="D45" s="942"/>
      <c r="E45" s="938">
        <f>SUM(C45:D45)</f>
        <v>0</v>
      </c>
      <c r="F45" s="124"/>
      <c r="G45" s="862">
        <f>C45-F45</f>
        <v>0</v>
      </c>
      <c r="H45" s="949"/>
    </row>
    <row r="46" spans="1:8" ht="16.5">
      <c r="A46" s="51"/>
      <c r="B46" s="60" t="s">
        <v>22</v>
      </c>
      <c r="C46" s="940">
        <v>0</v>
      </c>
      <c r="D46" s="938"/>
      <c r="E46" s="938">
        <f>SUM(C46:D46)</f>
        <v>0</v>
      </c>
      <c r="F46" s="124"/>
      <c r="G46" s="862">
        <f>C46-F46</f>
        <v>0</v>
      </c>
      <c r="H46" s="949"/>
    </row>
    <row r="47" spans="1:8" ht="16.5">
      <c r="A47" s="193"/>
      <c r="B47" s="754"/>
      <c r="C47" s="943"/>
      <c r="D47" s="944"/>
      <c r="E47" s="945"/>
      <c r="F47" s="189"/>
      <c r="G47" s="946"/>
      <c r="H47" s="949"/>
    </row>
    <row r="48" spans="1:8" ht="17.25" thickBot="1">
      <c r="A48" s="59"/>
      <c r="B48" s="69" t="s">
        <v>50</v>
      </c>
      <c r="C48" s="154">
        <f>SUM(C43+C46)</f>
        <v>94610</v>
      </c>
      <c r="D48" s="154">
        <f>SUM(D43+D46)</f>
        <v>107451</v>
      </c>
      <c r="E48" s="154">
        <f>SUM(E43+E46)</f>
        <v>106700</v>
      </c>
      <c r="F48" s="154">
        <f>SUM(F43+F46)</f>
        <v>89743</v>
      </c>
      <c r="G48" s="154">
        <f>SUM(G43+G46)</f>
        <v>16957</v>
      </c>
      <c r="H48" s="469">
        <f t="shared" si="0"/>
        <v>0.9930107676987651</v>
      </c>
    </row>
  </sheetData>
  <sheetProtection/>
  <mergeCells count="2">
    <mergeCell ref="A2:B2"/>
    <mergeCell ref="A45:B45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r:id="rId1"/>
  <headerFooter>
    <oddHeader>&amp;C&amp;"Book Antiqua,Félkövér"&amp;11Keszthely Város Önkormányzata
működési célú támogatásai államháztartáson belülre&amp;R&amp;"Book Antiqua,Félkövér"13. sz. melléklet
ezer Ft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K86" sqref="K86"/>
    </sheetView>
  </sheetViews>
  <sheetFormatPr defaultColWidth="9.140625" defaultRowHeight="12.75"/>
  <cols>
    <col min="1" max="1" width="4.28125" style="67" customWidth="1"/>
    <col min="2" max="2" width="51.140625" style="68" customWidth="1"/>
    <col min="3" max="3" width="10.421875" style="4" customWidth="1"/>
    <col min="4" max="4" width="12.28125" style="4" customWidth="1"/>
    <col min="5" max="5" width="11.8515625" style="4" customWidth="1"/>
    <col min="6" max="6" width="8.7109375" style="1" customWidth="1"/>
    <col min="7" max="7" width="9.57421875" style="1" customWidth="1"/>
    <col min="8" max="8" width="6.8515625" style="3" customWidth="1"/>
    <col min="9" max="16384" width="9.140625" style="3" customWidth="1"/>
  </cols>
  <sheetData>
    <row r="1" spans="1:9" ht="45.75" thickBot="1">
      <c r="A1" s="757" t="s">
        <v>13</v>
      </c>
      <c r="B1" s="89" t="s">
        <v>662</v>
      </c>
      <c r="C1" s="125" t="s">
        <v>216</v>
      </c>
      <c r="D1" s="125" t="s">
        <v>286</v>
      </c>
      <c r="E1" s="125" t="s">
        <v>217</v>
      </c>
      <c r="F1" s="125" t="s">
        <v>99</v>
      </c>
      <c r="G1" s="125" t="s">
        <v>100</v>
      </c>
      <c r="H1" s="126" t="s">
        <v>218</v>
      </c>
      <c r="I1" s="18"/>
    </row>
    <row r="2" spans="1:9" ht="16.5" customHeight="1">
      <c r="A2" s="1263" t="s">
        <v>54</v>
      </c>
      <c r="B2" s="1264"/>
      <c r="C2" s="859"/>
      <c r="D2" s="860"/>
      <c r="E2" s="861"/>
      <c r="F2" s="157"/>
      <c r="G2" s="181"/>
      <c r="H2" s="123"/>
      <c r="I2" s="18"/>
    </row>
    <row r="3" spans="1:9" ht="16.5" customHeight="1">
      <c r="A3" s="518"/>
      <c r="B3" s="110"/>
      <c r="C3" s="155"/>
      <c r="D3" s="155"/>
      <c r="E3" s="155"/>
      <c r="F3" s="167"/>
      <c r="G3" s="181"/>
      <c r="H3" s="121"/>
      <c r="I3" s="18"/>
    </row>
    <row r="4" spans="1:9" ht="16.5" customHeight="1">
      <c r="A4" s="51">
        <v>1</v>
      </c>
      <c r="B4" s="656" t="s">
        <v>663</v>
      </c>
      <c r="C4" s="771">
        <f>SUM(C5)</f>
        <v>0</v>
      </c>
      <c r="D4" s="771">
        <f>SUM(D5)</f>
        <v>82503</v>
      </c>
      <c r="E4" s="771">
        <f>SUM(E5)</f>
        <v>82503</v>
      </c>
      <c r="F4" s="151">
        <f>SUM(F5)</f>
        <v>82503</v>
      </c>
      <c r="G4" s="181"/>
      <c r="H4" s="1134">
        <f>E4/D4</f>
        <v>1</v>
      </c>
      <c r="I4" s="18"/>
    </row>
    <row r="5" spans="1:9" ht="16.5" customHeight="1">
      <c r="A5" s="51"/>
      <c r="B5" s="76" t="s">
        <v>664</v>
      </c>
      <c r="C5" s="770"/>
      <c r="D5" s="770">
        <v>82503</v>
      </c>
      <c r="E5" s="770">
        <v>82503</v>
      </c>
      <c r="F5" s="153">
        <v>82503</v>
      </c>
      <c r="G5" s="181"/>
      <c r="H5" s="856">
        <f aca="true" t="shared" si="0" ref="H5:H68">E5/D5</f>
        <v>1</v>
      </c>
      <c r="I5" s="18"/>
    </row>
    <row r="6" spans="1:9" ht="16.5">
      <c r="A6" s="73"/>
      <c r="B6" s="110"/>
      <c r="C6" s="155"/>
      <c r="D6" s="155"/>
      <c r="E6" s="155"/>
      <c r="F6" s="124"/>
      <c r="G6" s="182"/>
      <c r="H6" s="856"/>
      <c r="I6" s="18"/>
    </row>
    <row r="7" spans="1:9" ht="30.75">
      <c r="A7" s="51">
        <v>2</v>
      </c>
      <c r="B7" s="656" t="s">
        <v>665</v>
      </c>
      <c r="C7" s="771">
        <f>SUM(C8:C9)</f>
        <v>6500</v>
      </c>
      <c r="D7" s="771">
        <f>SUM(D8:D9)</f>
        <v>7036</v>
      </c>
      <c r="E7" s="771">
        <f>SUM(E8:E9)</f>
        <v>5536</v>
      </c>
      <c r="F7" s="771">
        <f>SUM(F8:F9)</f>
        <v>5536</v>
      </c>
      <c r="G7" s="150">
        <f>SUM(G8:G9)</f>
        <v>0</v>
      </c>
      <c r="H7" s="1133">
        <f t="shared" si="0"/>
        <v>0.7868106878908471</v>
      </c>
      <c r="I7" s="18"/>
    </row>
    <row r="8" spans="1:9" ht="33">
      <c r="A8" s="51"/>
      <c r="B8" s="76" t="s">
        <v>666</v>
      </c>
      <c r="C8" s="770">
        <v>2500</v>
      </c>
      <c r="D8" s="770">
        <v>3036</v>
      </c>
      <c r="E8" s="770">
        <v>3036</v>
      </c>
      <c r="F8" s="145">
        <v>3036</v>
      </c>
      <c r="G8" s="862">
        <f>E8-F8</f>
        <v>0</v>
      </c>
      <c r="H8" s="856">
        <f t="shared" si="0"/>
        <v>1</v>
      </c>
      <c r="I8" s="18"/>
    </row>
    <row r="9" spans="1:9" ht="33">
      <c r="A9" s="51"/>
      <c r="B9" s="76" t="s">
        <v>667</v>
      </c>
      <c r="C9" s="770">
        <v>4000</v>
      </c>
      <c r="D9" s="770">
        <v>4000</v>
      </c>
      <c r="E9" s="770">
        <v>2500</v>
      </c>
      <c r="F9" s="145">
        <v>2500</v>
      </c>
      <c r="G9" s="862">
        <f>E9-F9</f>
        <v>0</v>
      </c>
      <c r="H9" s="1132">
        <f t="shared" si="0"/>
        <v>0.625</v>
      </c>
      <c r="I9" s="18"/>
    </row>
    <row r="10" spans="1:9" ht="16.5">
      <c r="A10" s="51"/>
      <c r="B10" s="76"/>
      <c r="C10" s="770"/>
      <c r="D10" s="770"/>
      <c r="E10" s="770"/>
      <c r="F10" s="124"/>
      <c r="G10" s="862"/>
      <c r="H10" s="856"/>
      <c r="I10" s="18"/>
    </row>
    <row r="11" spans="1:9" ht="30.75">
      <c r="A11" s="51">
        <v>3</v>
      </c>
      <c r="B11" s="519" t="s">
        <v>668</v>
      </c>
      <c r="C11" s="771">
        <f>SUM(C12:C12)</f>
        <v>30000</v>
      </c>
      <c r="D11" s="771">
        <f>SUM(D12:D12)</f>
        <v>30075</v>
      </c>
      <c r="E11" s="771">
        <f>SUM(E12:E12)</f>
        <v>30075</v>
      </c>
      <c r="F11" s="771">
        <f>SUM(F12:F12)</f>
        <v>0</v>
      </c>
      <c r="G11" s="783">
        <f>SUM(G12:G12)</f>
        <v>30075</v>
      </c>
      <c r="H11" s="1134">
        <f t="shared" si="0"/>
        <v>1</v>
      </c>
      <c r="I11" s="18"/>
    </row>
    <row r="12" spans="1:9" ht="16.5">
      <c r="A12" s="51"/>
      <c r="B12" s="76" t="s">
        <v>669</v>
      </c>
      <c r="C12" s="770">
        <v>30000</v>
      </c>
      <c r="D12" s="770">
        <v>30075</v>
      </c>
      <c r="E12" s="770">
        <v>30075</v>
      </c>
      <c r="F12" s="124"/>
      <c r="G12" s="862">
        <v>30075</v>
      </c>
      <c r="H12" s="856">
        <f t="shared" si="0"/>
        <v>1</v>
      </c>
      <c r="I12" s="18"/>
    </row>
    <row r="13" spans="1:9" ht="16.5">
      <c r="A13" s="51"/>
      <c r="B13" s="76"/>
      <c r="C13" s="770"/>
      <c r="D13" s="770"/>
      <c r="E13" s="770"/>
      <c r="F13" s="124"/>
      <c r="G13" s="862"/>
      <c r="H13" s="856"/>
      <c r="I13" s="18"/>
    </row>
    <row r="14" spans="1:9" ht="16.5">
      <c r="A14" s="51">
        <v>4</v>
      </c>
      <c r="B14" s="70" t="s">
        <v>91</v>
      </c>
      <c r="C14" s="771">
        <f>SUM(C15)</f>
        <v>0</v>
      </c>
      <c r="D14" s="771">
        <f>SUM(D15)</f>
        <v>30000</v>
      </c>
      <c r="E14" s="771">
        <f>SUM(E15)</f>
        <v>13880</v>
      </c>
      <c r="F14" s="771">
        <f>SUM(F15)</f>
        <v>0</v>
      </c>
      <c r="G14" s="783">
        <f>E14-F14</f>
        <v>13880</v>
      </c>
      <c r="H14" s="1133">
        <f t="shared" si="0"/>
        <v>0.46266666666666667</v>
      </c>
      <c r="I14" s="18"/>
    </row>
    <row r="15" spans="1:9" ht="16.5">
      <c r="A15" s="51"/>
      <c r="B15" s="76" t="s">
        <v>670</v>
      </c>
      <c r="C15" s="770"/>
      <c r="D15" s="770">
        <v>30000</v>
      </c>
      <c r="E15" s="770">
        <v>13880</v>
      </c>
      <c r="F15" s="124"/>
      <c r="G15" s="862">
        <f>E15-F15</f>
        <v>13880</v>
      </c>
      <c r="H15" s="1132">
        <f t="shared" si="0"/>
        <v>0.46266666666666667</v>
      </c>
      <c r="I15" s="18"/>
    </row>
    <row r="16" spans="1:9" ht="16.5">
      <c r="A16" s="51"/>
      <c r="B16" s="78"/>
      <c r="C16" s="770"/>
      <c r="D16" s="770"/>
      <c r="E16" s="770"/>
      <c r="F16" s="124"/>
      <c r="G16" s="862"/>
      <c r="H16" s="856"/>
      <c r="I16" s="18"/>
    </row>
    <row r="17" spans="1:9" ht="16.5">
      <c r="A17" s="51">
        <v>5</v>
      </c>
      <c r="B17" s="527" t="s">
        <v>112</v>
      </c>
      <c r="C17" s="771">
        <f>SUM(C18:C56)</f>
        <v>34322</v>
      </c>
      <c r="D17" s="771">
        <f>SUM(D18:D56)</f>
        <v>44155</v>
      </c>
      <c r="E17" s="771">
        <f>SUM(E18:E56)</f>
        <v>40018</v>
      </c>
      <c r="F17" s="771">
        <f>SUM(F18:F56)</f>
        <v>0</v>
      </c>
      <c r="G17" s="783">
        <f>SUM(G18:G56)</f>
        <v>40018</v>
      </c>
      <c r="H17" s="1133">
        <f t="shared" si="0"/>
        <v>0.9063073264635941</v>
      </c>
      <c r="I17" s="18"/>
    </row>
    <row r="18" spans="1:9" ht="16.5">
      <c r="A18" s="51"/>
      <c r="B18" s="76" t="s">
        <v>671</v>
      </c>
      <c r="C18" s="770">
        <v>7600</v>
      </c>
      <c r="D18" s="770">
        <v>8300</v>
      </c>
      <c r="E18" s="770">
        <v>8300</v>
      </c>
      <c r="F18" s="124"/>
      <c r="G18" s="862">
        <f>E18-F18</f>
        <v>8300</v>
      </c>
      <c r="H18" s="856">
        <f t="shared" si="0"/>
        <v>1</v>
      </c>
      <c r="I18" s="18"/>
    </row>
    <row r="19" spans="1:9" ht="16.5">
      <c r="A19" s="51"/>
      <c r="B19" s="76" t="s">
        <v>672</v>
      </c>
      <c r="C19" s="770">
        <v>300</v>
      </c>
      <c r="D19" s="770">
        <v>320</v>
      </c>
      <c r="E19" s="770">
        <v>183</v>
      </c>
      <c r="F19" s="124"/>
      <c r="G19" s="862">
        <f aca="true" t="shared" si="1" ref="G19:G56">E19-F19</f>
        <v>183</v>
      </c>
      <c r="H19" s="1132">
        <f t="shared" si="0"/>
        <v>0.571875</v>
      </c>
      <c r="I19" s="18"/>
    </row>
    <row r="20" spans="1:9" ht="16.5">
      <c r="A20" s="57"/>
      <c r="B20" s="159" t="s">
        <v>673</v>
      </c>
      <c r="C20" s="770">
        <v>300</v>
      </c>
      <c r="D20" s="770">
        <v>500</v>
      </c>
      <c r="E20" s="770">
        <v>500</v>
      </c>
      <c r="F20" s="124"/>
      <c r="G20" s="862">
        <f t="shared" si="1"/>
        <v>500</v>
      </c>
      <c r="H20" s="856">
        <f t="shared" si="0"/>
        <v>1</v>
      </c>
      <c r="I20" s="18"/>
    </row>
    <row r="21" spans="1:9" ht="16.5">
      <c r="A21" s="57"/>
      <c r="B21" s="159" t="s">
        <v>761</v>
      </c>
      <c r="C21" s="770">
        <v>800</v>
      </c>
      <c r="D21" s="770">
        <v>0</v>
      </c>
      <c r="E21" s="770"/>
      <c r="F21" s="124"/>
      <c r="G21" s="862"/>
      <c r="H21" s="856"/>
      <c r="I21" s="18"/>
    </row>
    <row r="22" spans="1:9" ht="16.5">
      <c r="A22" s="57"/>
      <c r="B22" s="159" t="s">
        <v>674</v>
      </c>
      <c r="C22" s="770">
        <v>10000</v>
      </c>
      <c r="D22" s="770">
        <v>10000</v>
      </c>
      <c r="E22" s="770">
        <v>6000</v>
      </c>
      <c r="F22" s="124"/>
      <c r="G22" s="862">
        <f t="shared" si="1"/>
        <v>6000</v>
      </c>
      <c r="H22" s="1132">
        <f t="shared" si="0"/>
        <v>0.6</v>
      </c>
      <c r="I22" s="18"/>
    </row>
    <row r="23" spans="1:9" ht="16.5">
      <c r="A23" s="57"/>
      <c r="B23" s="159" t="s">
        <v>675</v>
      </c>
      <c r="C23" s="770">
        <v>150</v>
      </c>
      <c r="D23" s="770">
        <v>150</v>
      </c>
      <c r="E23" s="770">
        <v>150</v>
      </c>
      <c r="F23" s="124"/>
      <c r="G23" s="862">
        <f t="shared" si="1"/>
        <v>150</v>
      </c>
      <c r="H23" s="856">
        <f t="shared" si="0"/>
        <v>1</v>
      </c>
      <c r="I23" s="18"/>
    </row>
    <row r="24" spans="1:9" ht="33">
      <c r="A24" s="57"/>
      <c r="B24" s="159" t="s">
        <v>676</v>
      </c>
      <c r="C24" s="770">
        <v>13572</v>
      </c>
      <c r="D24" s="770">
        <v>14072</v>
      </c>
      <c r="E24" s="770">
        <v>14072</v>
      </c>
      <c r="F24" s="124"/>
      <c r="G24" s="862">
        <f t="shared" si="1"/>
        <v>14072</v>
      </c>
      <c r="H24" s="856">
        <f t="shared" si="0"/>
        <v>1</v>
      </c>
      <c r="I24" s="18"/>
    </row>
    <row r="25" spans="1:9" ht="16.5">
      <c r="A25" s="57"/>
      <c r="B25" s="159" t="s">
        <v>57</v>
      </c>
      <c r="C25" s="770">
        <v>900</v>
      </c>
      <c r="D25" s="770">
        <v>900</v>
      </c>
      <c r="E25" s="770">
        <v>900</v>
      </c>
      <c r="F25" s="124"/>
      <c r="G25" s="862">
        <f t="shared" si="1"/>
        <v>900</v>
      </c>
      <c r="H25" s="856">
        <f t="shared" si="0"/>
        <v>1</v>
      </c>
      <c r="I25" s="18"/>
    </row>
    <row r="26" spans="1:9" ht="16.5">
      <c r="A26" s="57"/>
      <c r="B26" s="159" t="s">
        <v>82</v>
      </c>
      <c r="C26" s="770">
        <v>300</v>
      </c>
      <c r="D26" s="770">
        <v>300</v>
      </c>
      <c r="E26" s="770">
        <v>300</v>
      </c>
      <c r="F26" s="124"/>
      <c r="G26" s="862">
        <f t="shared" si="1"/>
        <v>300</v>
      </c>
      <c r="H26" s="856">
        <f t="shared" si="0"/>
        <v>1</v>
      </c>
      <c r="I26" s="18"/>
    </row>
    <row r="27" spans="1:9" ht="33">
      <c r="A27" s="57"/>
      <c r="B27" s="159" t="s">
        <v>677</v>
      </c>
      <c r="C27" s="774">
        <v>400</v>
      </c>
      <c r="D27" s="774">
        <v>782</v>
      </c>
      <c r="E27" s="774">
        <v>782</v>
      </c>
      <c r="F27" s="124"/>
      <c r="G27" s="862">
        <f t="shared" si="1"/>
        <v>782</v>
      </c>
      <c r="H27" s="856">
        <f t="shared" si="0"/>
        <v>1</v>
      </c>
      <c r="I27" s="18"/>
    </row>
    <row r="28" spans="1:9" ht="16.5">
      <c r="A28" s="57"/>
      <c r="B28" s="159" t="s">
        <v>678</v>
      </c>
      <c r="C28" s="770"/>
      <c r="D28" s="770">
        <v>5000</v>
      </c>
      <c r="E28" s="770">
        <v>5000</v>
      </c>
      <c r="F28" s="124"/>
      <c r="G28" s="862">
        <f t="shared" si="1"/>
        <v>5000</v>
      </c>
      <c r="H28" s="856">
        <f t="shared" si="0"/>
        <v>1</v>
      </c>
      <c r="I28" s="18"/>
    </row>
    <row r="29" spans="1:9" ht="16.5">
      <c r="A29" s="57"/>
      <c r="B29" s="159" t="s">
        <v>679</v>
      </c>
      <c r="C29" s="770"/>
      <c r="D29" s="770">
        <v>200</v>
      </c>
      <c r="E29" s="770">
        <v>200</v>
      </c>
      <c r="F29" s="124"/>
      <c r="G29" s="862">
        <f t="shared" si="1"/>
        <v>200</v>
      </c>
      <c r="H29" s="856">
        <f t="shared" si="0"/>
        <v>1</v>
      </c>
      <c r="I29" s="18"/>
    </row>
    <row r="30" spans="1:9" ht="33">
      <c r="A30" s="57"/>
      <c r="B30" s="159" t="s">
        <v>680</v>
      </c>
      <c r="C30" s="774"/>
      <c r="D30" s="774">
        <v>50</v>
      </c>
      <c r="E30" s="774">
        <v>50</v>
      </c>
      <c r="F30" s="124"/>
      <c r="G30" s="862">
        <f t="shared" si="1"/>
        <v>50</v>
      </c>
      <c r="H30" s="856">
        <f t="shared" si="0"/>
        <v>1</v>
      </c>
      <c r="I30" s="18"/>
    </row>
    <row r="31" spans="1:9" ht="16.5">
      <c r="A31" s="57"/>
      <c r="B31" s="159" t="s">
        <v>681</v>
      </c>
      <c r="C31" s="770"/>
      <c r="D31" s="770">
        <v>50</v>
      </c>
      <c r="E31" s="770">
        <v>50</v>
      </c>
      <c r="F31" s="124"/>
      <c r="G31" s="862">
        <f t="shared" si="1"/>
        <v>50</v>
      </c>
      <c r="H31" s="856">
        <f t="shared" si="0"/>
        <v>1</v>
      </c>
      <c r="I31" s="18"/>
    </row>
    <row r="32" spans="1:9" ht="16.5">
      <c r="A32" s="57"/>
      <c r="B32" s="159" t="s">
        <v>682</v>
      </c>
      <c r="C32" s="770"/>
      <c r="D32" s="770">
        <v>250</v>
      </c>
      <c r="E32" s="770">
        <v>250</v>
      </c>
      <c r="F32" s="124"/>
      <c r="G32" s="862">
        <f t="shared" si="1"/>
        <v>250</v>
      </c>
      <c r="H32" s="856">
        <f t="shared" si="0"/>
        <v>1</v>
      </c>
      <c r="I32" s="18"/>
    </row>
    <row r="33" spans="1:9" ht="16.5">
      <c r="A33" s="57"/>
      <c r="B33" s="159" t="s">
        <v>683</v>
      </c>
      <c r="C33" s="770"/>
      <c r="D33" s="770">
        <v>300</v>
      </c>
      <c r="E33" s="770">
        <v>300</v>
      </c>
      <c r="F33" s="124"/>
      <c r="G33" s="862">
        <f t="shared" si="1"/>
        <v>300</v>
      </c>
      <c r="H33" s="856">
        <f t="shared" si="0"/>
        <v>1</v>
      </c>
      <c r="I33" s="18"/>
    </row>
    <row r="34" spans="1:9" ht="16.5">
      <c r="A34" s="57"/>
      <c r="B34" s="159" t="s">
        <v>684</v>
      </c>
      <c r="C34" s="770"/>
      <c r="D34" s="770">
        <v>50</v>
      </c>
      <c r="E34" s="770">
        <v>50</v>
      </c>
      <c r="F34" s="124"/>
      <c r="G34" s="862">
        <f t="shared" si="1"/>
        <v>50</v>
      </c>
      <c r="H34" s="856">
        <f t="shared" si="0"/>
        <v>1</v>
      </c>
      <c r="I34" s="18"/>
    </row>
    <row r="35" spans="1:9" ht="33">
      <c r="A35" s="57"/>
      <c r="B35" s="159" t="s">
        <v>685</v>
      </c>
      <c r="C35" s="770"/>
      <c r="D35" s="770">
        <v>50</v>
      </c>
      <c r="E35" s="770">
        <v>50</v>
      </c>
      <c r="F35" s="124"/>
      <c r="G35" s="862">
        <f t="shared" si="1"/>
        <v>50</v>
      </c>
      <c r="H35" s="856">
        <f t="shared" si="0"/>
        <v>1</v>
      </c>
      <c r="I35" s="18"/>
    </row>
    <row r="36" spans="1:9" ht="16.5">
      <c r="A36" s="57"/>
      <c r="B36" s="159" t="s">
        <v>686</v>
      </c>
      <c r="C36" s="770"/>
      <c r="D36" s="770">
        <v>146</v>
      </c>
      <c r="E36" s="770">
        <v>146</v>
      </c>
      <c r="F36" s="124"/>
      <c r="G36" s="862">
        <f t="shared" si="1"/>
        <v>146</v>
      </c>
      <c r="H36" s="856">
        <f t="shared" si="0"/>
        <v>1</v>
      </c>
      <c r="I36" s="18"/>
    </row>
    <row r="37" spans="1:9" ht="16.5">
      <c r="A37" s="57"/>
      <c r="B37" s="159" t="s">
        <v>687</v>
      </c>
      <c r="C37" s="770"/>
      <c r="D37" s="770">
        <v>100</v>
      </c>
      <c r="E37" s="770">
        <v>100</v>
      </c>
      <c r="F37" s="124"/>
      <c r="G37" s="862">
        <f t="shared" si="1"/>
        <v>100</v>
      </c>
      <c r="H37" s="856">
        <f t="shared" si="0"/>
        <v>1</v>
      </c>
      <c r="I37" s="18"/>
    </row>
    <row r="38" spans="1:9" ht="33">
      <c r="A38" s="57"/>
      <c r="B38" s="159" t="s">
        <v>688</v>
      </c>
      <c r="C38" s="770"/>
      <c r="D38" s="770">
        <v>100</v>
      </c>
      <c r="E38" s="770">
        <v>100</v>
      </c>
      <c r="F38" s="124"/>
      <c r="G38" s="862">
        <f t="shared" si="1"/>
        <v>100</v>
      </c>
      <c r="H38" s="856">
        <f t="shared" si="0"/>
        <v>1</v>
      </c>
      <c r="I38" s="18"/>
    </row>
    <row r="39" spans="1:9" ht="16.5">
      <c r="A39" s="57"/>
      <c r="B39" s="159" t="s">
        <v>689</v>
      </c>
      <c r="C39" s="770"/>
      <c r="D39" s="770">
        <v>100</v>
      </c>
      <c r="E39" s="770">
        <v>100</v>
      </c>
      <c r="F39" s="124"/>
      <c r="G39" s="862">
        <f t="shared" si="1"/>
        <v>100</v>
      </c>
      <c r="H39" s="856">
        <f t="shared" si="0"/>
        <v>1</v>
      </c>
      <c r="I39" s="18"/>
    </row>
    <row r="40" spans="1:9" ht="33.75" customHeight="1">
      <c r="A40" s="57"/>
      <c r="B40" s="159" t="s">
        <v>690</v>
      </c>
      <c r="C40" s="770"/>
      <c r="D40" s="770">
        <v>550</v>
      </c>
      <c r="E40" s="770">
        <v>550</v>
      </c>
      <c r="F40" s="124"/>
      <c r="G40" s="862">
        <f t="shared" si="1"/>
        <v>550</v>
      </c>
      <c r="H40" s="856">
        <f t="shared" si="0"/>
        <v>1</v>
      </c>
      <c r="I40" s="18"/>
    </row>
    <row r="41" spans="1:9" ht="16.5">
      <c r="A41" s="57"/>
      <c r="B41" s="159" t="s">
        <v>691</v>
      </c>
      <c r="C41" s="770"/>
      <c r="D41" s="770">
        <v>70</v>
      </c>
      <c r="E41" s="770">
        <v>70</v>
      </c>
      <c r="F41" s="124"/>
      <c r="G41" s="862">
        <f t="shared" si="1"/>
        <v>70</v>
      </c>
      <c r="H41" s="856">
        <f t="shared" si="0"/>
        <v>1</v>
      </c>
      <c r="I41" s="18"/>
    </row>
    <row r="42" spans="1:9" ht="33">
      <c r="A42" s="57"/>
      <c r="B42" s="159" t="s">
        <v>692</v>
      </c>
      <c r="C42" s="770"/>
      <c r="D42" s="770">
        <v>100</v>
      </c>
      <c r="E42" s="770">
        <v>100</v>
      </c>
      <c r="F42" s="124"/>
      <c r="G42" s="862">
        <f t="shared" si="1"/>
        <v>100</v>
      </c>
      <c r="H42" s="856">
        <f t="shared" si="0"/>
        <v>1</v>
      </c>
      <c r="I42" s="18"/>
    </row>
    <row r="43" spans="1:9" ht="33">
      <c r="A43" s="57"/>
      <c r="B43" s="159" t="s">
        <v>693</v>
      </c>
      <c r="C43" s="770"/>
      <c r="D43" s="770">
        <v>70</v>
      </c>
      <c r="E43" s="770">
        <v>70</v>
      </c>
      <c r="F43" s="124"/>
      <c r="G43" s="862">
        <f t="shared" si="1"/>
        <v>70</v>
      </c>
      <c r="H43" s="856">
        <f t="shared" si="0"/>
        <v>1</v>
      </c>
      <c r="I43" s="18"/>
    </row>
    <row r="44" spans="1:9" ht="17.25" thickBot="1">
      <c r="A44" s="160"/>
      <c r="B44" s="196" t="s">
        <v>694</v>
      </c>
      <c r="C44" s="775"/>
      <c r="D44" s="775">
        <v>40</v>
      </c>
      <c r="E44" s="775">
        <v>40</v>
      </c>
      <c r="F44" s="776"/>
      <c r="G44" s="863">
        <f t="shared" si="1"/>
        <v>40</v>
      </c>
      <c r="H44" s="868">
        <f t="shared" si="0"/>
        <v>1</v>
      </c>
      <c r="I44" s="18"/>
    </row>
    <row r="45" spans="1:9" ht="16.5">
      <c r="A45" s="703"/>
      <c r="B45" s="172" t="s">
        <v>695</v>
      </c>
      <c r="C45" s="777"/>
      <c r="D45" s="777">
        <v>250</v>
      </c>
      <c r="E45" s="777">
        <v>250</v>
      </c>
      <c r="F45" s="734"/>
      <c r="G45" s="864">
        <f t="shared" si="1"/>
        <v>250</v>
      </c>
      <c r="H45" s="867">
        <f t="shared" si="0"/>
        <v>1</v>
      </c>
      <c r="I45" s="18"/>
    </row>
    <row r="46" spans="1:9" ht="16.5">
      <c r="A46" s="17"/>
      <c r="B46" s="172" t="s">
        <v>696</v>
      </c>
      <c r="C46" s="778"/>
      <c r="D46" s="778">
        <v>250</v>
      </c>
      <c r="E46" s="778">
        <v>250</v>
      </c>
      <c r="F46" s="747"/>
      <c r="G46" s="865">
        <f t="shared" si="1"/>
        <v>250</v>
      </c>
      <c r="H46" s="856">
        <f t="shared" si="0"/>
        <v>1</v>
      </c>
      <c r="I46" s="18"/>
    </row>
    <row r="47" spans="1:9" ht="33">
      <c r="A47" s="303"/>
      <c r="B47" s="161" t="s">
        <v>697</v>
      </c>
      <c r="C47" s="778"/>
      <c r="D47" s="778">
        <v>300</v>
      </c>
      <c r="E47" s="778">
        <v>300</v>
      </c>
      <c r="F47" s="747"/>
      <c r="G47" s="865">
        <f t="shared" si="1"/>
        <v>300</v>
      </c>
      <c r="H47" s="856">
        <f t="shared" si="0"/>
        <v>1</v>
      </c>
      <c r="I47" s="18"/>
    </row>
    <row r="48" spans="1:9" ht="16.5">
      <c r="A48" s="303"/>
      <c r="B48" s="161" t="s">
        <v>698</v>
      </c>
      <c r="C48" s="778"/>
      <c r="D48" s="778">
        <v>50</v>
      </c>
      <c r="E48" s="778">
        <v>50</v>
      </c>
      <c r="F48" s="747"/>
      <c r="G48" s="865">
        <f t="shared" si="1"/>
        <v>50</v>
      </c>
      <c r="H48" s="856">
        <f t="shared" si="0"/>
        <v>1</v>
      </c>
      <c r="I48" s="18"/>
    </row>
    <row r="49" spans="1:9" ht="16.5">
      <c r="A49" s="303"/>
      <c r="B49" s="161" t="s">
        <v>113</v>
      </c>
      <c r="C49" s="778"/>
      <c r="D49" s="778">
        <v>130</v>
      </c>
      <c r="E49" s="778">
        <v>130</v>
      </c>
      <c r="F49" s="747"/>
      <c r="G49" s="865">
        <f t="shared" si="1"/>
        <v>130</v>
      </c>
      <c r="H49" s="856">
        <f t="shared" si="0"/>
        <v>1</v>
      </c>
      <c r="I49" s="18"/>
    </row>
    <row r="50" spans="1:9" ht="16.5">
      <c r="A50" s="303"/>
      <c r="B50" s="161" t="s">
        <v>699</v>
      </c>
      <c r="C50" s="778"/>
      <c r="D50" s="778">
        <v>130</v>
      </c>
      <c r="E50" s="778">
        <v>130</v>
      </c>
      <c r="F50" s="747"/>
      <c r="G50" s="865">
        <f t="shared" si="1"/>
        <v>130</v>
      </c>
      <c r="H50" s="856">
        <f t="shared" si="0"/>
        <v>1</v>
      </c>
      <c r="I50" s="18"/>
    </row>
    <row r="51" spans="1:9" ht="33">
      <c r="A51" s="303"/>
      <c r="B51" s="161" t="s">
        <v>700</v>
      </c>
      <c r="C51" s="778"/>
      <c r="D51" s="778">
        <v>50</v>
      </c>
      <c r="E51" s="778">
        <v>50</v>
      </c>
      <c r="F51" s="747"/>
      <c r="G51" s="865">
        <f t="shared" si="1"/>
        <v>50</v>
      </c>
      <c r="H51" s="856">
        <f t="shared" si="0"/>
        <v>1</v>
      </c>
      <c r="I51" s="18"/>
    </row>
    <row r="52" spans="1:9" ht="16.5">
      <c r="A52" s="303"/>
      <c r="B52" s="161" t="s">
        <v>701</v>
      </c>
      <c r="C52" s="778"/>
      <c r="D52" s="778">
        <v>100</v>
      </c>
      <c r="E52" s="778">
        <v>100</v>
      </c>
      <c r="F52" s="747"/>
      <c r="G52" s="865">
        <f t="shared" si="1"/>
        <v>100</v>
      </c>
      <c r="H52" s="856">
        <f t="shared" si="0"/>
        <v>1</v>
      </c>
      <c r="I52" s="18"/>
    </row>
    <row r="53" spans="1:9" ht="16.5">
      <c r="A53" s="303"/>
      <c r="B53" s="528" t="s">
        <v>702</v>
      </c>
      <c r="C53" s="778"/>
      <c r="D53" s="778">
        <v>100</v>
      </c>
      <c r="E53" s="778">
        <v>100</v>
      </c>
      <c r="F53" s="747"/>
      <c r="G53" s="865">
        <f t="shared" si="1"/>
        <v>100</v>
      </c>
      <c r="H53" s="856">
        <f t="shared" si="0"/>
        <v>1</v>
      </c>
      <c r="I53" s="18"/>
    </row>
    <row r="54" spans="1:9" ht="16.5">
      <c r="A54" s="303"/>
      <c r="B54" s="528" t="s">
        <v>703</v>
      </c>
      <c r="C54" s="778"/>
      <c r="D54" s="778">
        <v>75</v>
      </c>
      <c r="E54" s="778">
        <v>75</v>
      </c>
      <c r="F54" s="747"/>
      <c r="G54" s="865">
        <f t="shared" si="1"/>
        <v>75</v>
      </c>
      <c r="H54" s="856">
        <f t="shared" si="0"/>
        <v>1</v>
      </c>
      <c r="I54" s="18"/>
    </row>
    <row r="55" spans="1:9" ht="16.5">
      <c r="A55" s="303"/>
      <c r="B55" s="528" t="s">
        <v>704</v>
      </c>
      <c r="C55" s="778"/>
      <c r="D55" s="778">
        <v>50</v>
      </c>
      <c r="E55" s="778">
        <v>50</v>
      </c>
      <c r="F55" s="747"/>
      <c r="G55" s="865">
        <f t="shared" si="1"/>
        <v>50</v>
      </c>
      <c r="H55" s="856">
        <f t="shared" si="0"/>
        <v>1</v>
      </c>
      <c r="I55" s="18"/>
    </row>
    <row r="56" spans="1:9" ht="16.5">
      <c r="A56" s="303"/>
      <c r="B56" s="779" t="s">
        <v>705</v>
      </c>
      <c r="C56" s="778">
        <v>0</v>
      </c>
      <c r="D56" s="778">
        <v>120</v>
      </c>
      <c r="E56" s="778">
        <v>120</v>
      </c>
      <c r="F56" s="747"/>
      <c r="G56" s="865">
        <f t="shared" si="1"/>
        <v>120</v>
      </c>
      <c r="H56" s="856">
        <f t="shared" si="0"/>
        <v>1</v>
      </c>
      <c r="I56" s="18"/>
    </row>
    <row r="57" spans="1:9" ht="16.5">
      <c r="A57" s="722"/>
      <c r="B57" s="780"/>
      <c r="C57" s="770"/>
      <c r="D57" s="770"/>
      <c r="E57" s="770"/>
      <c r="F57" s="781"/>
      <c r="G57" s="862"/>
      <c r="H57" s="856"/>
      <c r="I57" s="18"/>
    </row>
    <row r="58" spans="1:9" ht="16.5">
      <c r="A58" s="57">
        <v>6</v>
      </c>
      <c r="B58" s="77" t="s">
        <v>706</v>
      </c>
      <c r="C58" s="782">
        <f>SUM(C59:C79)</f>
        <v>1000</v>
      </c>
      <c r="D58" s="782">
        <f>SUM(D59:D79)</f>
        <v>16230</v>
      </c>
      <c r="E58" s="782">
        <f>SUM(E59:E79)</f>
        <v>16230</v>
      </c>
      <c r="F58" s="782">
        <f>SUM(F59:F79)</f>
        <v>0</v>
      </c>
      <c r="G58" s="866">
        <f>SUM(G59:G79)</f>
        <v>16230</v>
      </c>
      <c r="H58" s="1134">
        <f t="shared" si="0"/>
        <v>1</v>
      </c>
      <c r="I58" s="18"/>
    </row>
    <row r="59" spans="1:9" ht="16.5">
      <c r="A59" s="51"/>
      <c r="B59" s="76" t="s">
        <v>707</v>
      </c>
      <c r="C59" s="770">
        <v>1000</v>
      </c>
      <c r="D59" s="770">
        <v>1000</v>
      </c>
      <c r="E59" s="770">
        <v>1000</v>
      </c>
      <c r="F59" s="124"/>
      <c r="G59" s="862">
        <f>E59-F59</f>
        <v>1000</v>
      </c>
      <c r="H59" s="856">
        <f t="shared" si="0"/>
        <v>1</v>
      </c>
      <c r="I59" s="18"/>
    </row>
    <row r="60" spans="1:9" ht="16.5">
      <c r="A60" s="51"/>
      <c r="B60" s="76" t="s">
        <v>708</v>
      </c>
      <c r="C60" s="770"/>
      <c r="D60" s="770">
        <v>700</v>
      </c>
      <c r="E60" s="770">
        <v>700</v>
      </c>
      <c r="F60" s="124"/>
      <c r="G60" s="862">
        <f aca="true" t="shared" si="2" ref="G60:G86">E60-F60</f>
        <v>700</v>
      </c>
      <c r="H60" s="856">
        <f t="shared" si="0"/>
        <v>1</v>
      </c>
      <c r="I60" s="18"/>
    </row>
    <row r="61" spans="1:9" ht="16.5">
      <c r="A61" s="51"/>
      <c r="B61" s="76" t="s">
        <v>709</v>
      </c>
      <c r="C61" s="770"/>
      <c r="D61" s="770">
        <v>3600</v>
      </c>
      <c r="E61" s="770">
        <v>3600</v>
      </c>
      <c r="F61" s="124"/>
      <c r="G61" s="862">
        <f t="shared" si="2"/>
        <v>3600</v>
      </c>
      <c r="H61" s="856">
        <f t="shared" si="0"/>
        <v>1</v>
      </c>
      <c r="I61" s="18"/>
    </row>
    <row r="62" spans="1:9" ht="16.5">
      <c r="A62" s="51"/>
      <c r="B62" s="76" t="s">
        <v>710</v>
      </c>
      <c r="C62" s="770"/>
      <c r="D62" s="770">
        <v>2000</v>
      </c>
      <c r="E62" s="770">
        <v>2000</v>
      </c>
      <c r="F62" s="124"/>
      <c r="G62" s="862">
        <f t="shared" si="2"/>
        <v>2000</v>
      </c>
      <c r="H62" s="856">
        <f t="shared" si="0"/>
        <v>1</v>
      </c>
      <c r="I62" s="18"/>
    </row>
    <row r="63" spans="1:9" ht="16.5">
      <c r="A63" s="51"/>
      <c r="B63" s="76" t="s">
        <v>711</v>
      </c>
      <c r="C63" s="770"/>
      <c r="D63" s="770">
        <v>2300</v>
      </c>
      <c r="E63" s="770">
        <v>2300</v>
      </c>
      <c r="F63" s="124"/>
      <c r="G63" s="862">
        <f t="shared" si="2"/>
        <v>2300</v>
      </c>
      <c r="H63" s="856">
        <f t="shared" si="0"/>
        <v>1</v>
      </c>
      <c r="I63" s="18"/>
    </row>
    <row r="64" spans="1:9" ht="16.5">
      <c r="A64" s="51"/>
      <c r="B64" s="76" t="s">
        <v>712</v>
      </c>
      <c r="C64" s="770"/>
      <c r="D64" s="770">
        <v>2300</v>
      </c>
      <c r="E64" s="770">
        <v>2300</v>
      </c>
      <c r="F64" s="124"/>
      <c r="G64" s="862">
        <f t="shared" si="2"/>
        <v>2300</v>
      </c>
      <c r="H64" s="856">
        <f t="shared" si="0"/>
        <v>1</v>
      </c>
      <c r="I64" s="18"/>
    </row>
    <row r="65" spans="1:9" ht="16.5">
      <c r="A65" s="51"/>
      <c r="B65" s="76" t="s">
        <v>713</v>
      </c>
      <c r="C65" s="770"/>
      <c r="D65" s="770">
        <v>800</v>
      </c>
      <c r="E65" s="770">
        <v>800</v>
      </c>
      <c r="F65" s="124"/>
      <c r="G65" s="862">
        <f t="shared" si="2"/>
        <v>800</v>
      </c>
      <c r="H65" s="856">
        <f t="shared" si="0"/>
        <v>1</v>
      </c>
      <c r="I65" s="18"/>
    </row>
    <row r="66" spans="1:9" ht="16.5">
      <c r="A66" s="51"/>
      <c r="B66" s="76" t="s">
        <v>714</v>
      </c>
      <c r="C66" s="770"/>
      <c r="D66" s="770">
        <v>550</v>
      </c>
      <c r="E66" s="770">
        <v>550</v>
      </c>
      <c r="F66" s="124"/>
      <c r="G66" s="862">
        <f t="shared" si="2"/>
        <v>550</v>
      </c>
      <c r="H66" s="856">
        <f t="shared" si="0"/>
        <v>1</v>
      </c>
      <c r="I66" s="18"/>
    </row>
    <row r="67" spans="1:9" ht="16.5">
      <c r="A67" s="51"/>
      <c r="B67" s="76" t="s">
        <v>715</v>
      </c>
      <c r="C67" s="770"/>
      <c r="D67" s="770">
        <v>730</v>
      </c>
      <c r="E67" s="770">
        <v>730</v>
      </c>
      <c r="F67" s="124"/>
      <c r="G67" s="862">
        <f t="shared" si="2"/>
        <v>730</v>
      </c>
      <c r="H67" s="856">
        <f t="shared" si="0"/>
        <v>1</v>
      </c>
      <c r="I67" s="18"/>
    </row>
    <row r="68" spans="1:9" ht="16.5">
      <c r="A68" s="51"/>
      <c r="B68" s="76" t="s">
        <v>716</v>
      </c>
      <c r="C68" s="770"/>
      <c r="D68" s="770">
        <v>350</v>
      </c>
      <c r="E68" s="770">
        <v>350</v>
      </c>
      <c r="F68" s="124"/>
      <c r="G68" s="862">
        <f t="shared" si="2"/>
        <v>350</v>
      </c>
      <c r="H68" s="856">
        <f t="shared" si="0"/>
        <v>1</v>
      </c>
      <c r="I68" s="18"/>
    </row>
    <row r="69" spans="1:9" ht="16.5">
      <c r="A69" s="51"/>
      <c r="B69" s="76" t="s">
        <v>717</v>
      </c>
      <c r="C69" s="770"/>
      <c r="D69" s="770">
        <v>500</v>
      </c>
      <c r="E69" s="770">
        <v>500</v>
      </c>
      <c r="F69" s="124"/>
      <c r="G69" s="862">
        <f t="shared" si="2"/>
        <v>500</v>
      </c>
      <c r="H69" s="856">
        <f aca="true" t="shared" si="3" ref="H69:H92">E69/D69</f>
        <v>1</v>
      </c>
      <c r="I69" s="18"/>
    </row>
    <row r="70" spans="1:9" ht="16.5">
      <c r="A70" s="51"/>
      <c r="B70" s="76" t="s">
        <v>718</v>
      </c>
      <c r="C70" s="770"/>
      <c r="D70" s="770">
        <v>450</v>
      </c>
      <c r="E70" s="770">
        <v>450</v>
      </c>
      <c r="F70" s="124"/>
      <c r="G70" s="862">
        <f t="shared" si="2"/>
        <v>450</v>
      </c>
      <c r="H70" s="856">
        <f t="shared" si="3"/>
        <v>1</v>
      </c>
      <c r="I70" s="18"/>
    </row>
    <row r="71" spans="1:9" ht="16.5">
      <c r="A71" s="51"/>
      <c r="B71" s="76" t="s">
        <v>719</v>
      </c>
      <c r="C71" s="770"/>
      <c r="D71" s="770">
        <v>150</v>
      </c>
      <c r="E71" s="770">
        <v>150</v>
      </c>
      <c r="F71" s="124"/>
      <c r="G71" s="862">
        <f t="shared" si="2"/>
        <v>150</v>
      </c>
      <c r="H71" s="856">
        <f t="shared" si="3"/>
        <v>1</v>
      </c>
      <c r="I71" s="18"/>
    </row>
    <row r="72" spans="1:9" ht="16.5">
      <c r="A72" s="51"/>
      <c r="B72" s="76" t="s">
        <v>720</v>
      </c>
      <c r="C72" s="770"/>
      <c r="D72" s="770">
        <v>100</v>
      </c>
      <c r="E72" s="770">
        <v>100</v>
      </c>
      <c r="F72" s="124"/>
      <c r="G72" s="862">
        <f t="shared" si="2"/>
        <v>100</v>
      </c>
      <c r="H72" s="856">
        <f t="shared" si="3"/>
        <v>1</v>
      </c>
      <c r="I72" s="18"/>
    </row>
    <row r="73" spans="1:9" ht="16.5">
      <c r="A73" s="51"/>
      <c r="B73" s="76" t="s">
        <v>721</v>
      </c>
      <c r="C73" s="770"/>
      <c r="D73" s="770">
        <v>100</v>
      </c>
      <c r="E73" s="770">
        <v>100</v>
      </c>
      <c r="F73" s="124"/>
      <c r="G73" s="862">
        <f t="shared" si="2"/>
        <v>100</v>
      </c>
      <c r="H73" s="856">
        <f t="shared" si="3"/>
        <v>1</v>
      </c>
      <c r="I73" s="18"/>
    </row>
    <row r="74" spans="1:9" ht="16.5">
      <c r="A74" s="51"/>
      <c r="B74" s="76" t="s">
        <v>722</v>
      </c>
      <c r="C74" s="770"/>
      <c r="D74" s="770">
        <v>100</v>
      </c>
      <c r="E74" s="770">
        <v>100</v>
      </c>
      <c r="F74" s="124"/>
      <c r="G74" s="862">
        <f t="shared" si="2"/>
        <v>100</v>
      </c>
      <c r="H74" s="856">
        <f t="shared" si="3"/>
        <v>1</v>
      </c>
      <c r="I74" s="18"/>
    </row>
    <row r="75" spans="1:9" ht="16.5">
      <c r="A75" s="51"/>
      <c r="B75" s="76" t="s">
        <v>723</v>
      </c>
      <c r="C75" s="770"/>
      <c r="D75" s="770">
        <v>100</v>
      </c>
      <c r="E75" s="770">
        <v>100</v>
      </c>
      <c r="F75" s="124"/>
      <c r="G75" s="862">
        <f t="shared" si="2"/>
        <v>100</v>
      </c>
      <c r="H75" s="856">
        <f t="shared" si="3"/>
        <v>1</v>
      </c>
      <c r="I75" s="18"/>
    </row>
    <row r="76" spans="1:9" ht="16.5">
      <c r="A76" s="51"/>
      <c r="B76" s="76" t="s">
        <v>724</v>
      </c>
      <c r="C76" s="770"/>
      <c r="D76" s="770">
        <v>100</v>
      </c>
      <c r="E76" s="770">
        <v>100</v>
      </c>
      <c r="F76" s="124"/>
      <c r="G76" s="862">
        <f t="shared" si="2"/>
        <v>100</v>
      </c>
      <c r="H76" s="856">
        <f t="shared" si="3"/>
        <v>1</v>
      </c>
      <c r="I76" s="18"/>
    </row>
    <row r="77" spans="1:9" ht="16.5">
      <c r="A77" s="51"/>
      <c r="B77" s="76" t="s">
        <v>725</v>
      </c>
      <c r="C77" s="770"/>
      <c r="D77" s="770">
        <v>150</v>
      </c>
      <c r="E77" s="770">
        <v>150</v>
      </c>
      <c r="F77" s="124"/>
      <c r="G77" s="862">
        <f t="shared" si="2"/>
        <v>150</v>
      </c>
      <c r="H77" s="856">
        <f t="shared" si="3"/>
        <v>1</v>
      </c>
      <c r="I77" s="18"/>
    </row>
    <row r="78" spans="1:9" ht="16.5">
      <c r="A78" s="51"/>
      <c r="B78" s="76" t="s">
        <v>726</v>
      </c>
      <c r="C78" s="770"/>
      <c r="D78" s="770">
        <v>50</v>
      </c>
      <c r="E78" s="770">
        <v>50</v>
      </c>
      <c r="F78" s="124"/>
      <c r="G78" s="862">
        <f t="shared" si="2"/>
        <v>50</v>
      </c>
      <c r="H78" s="856">
        <f t="shared" si="3"/>
        <v>1</v>
      </c>
      <c r="I78" s="18"/>
    </row>
    <row r="79" spans="1:9" ht="16.5">
      <c r="A79" s="51"/>
      <c r="B79" s="76" t="s">
        <v>727</v>
      </c>
      <c r="C79" s="770"/>
      <c r="D79" s="770">
        <v>100</v>
      </c>
      <c r="E79" s="770">
        <v>100</v>
      </c>
      <c r="F79" s="124"/>
      <c r="G79" s="862">
        <f t="shared" si="2"/>
        <v>100</v>
      </c>
      <c r="H79" s="856">
        <f t="shared" si="3"/>
        <v>1</v>
      </c>
      <c r="I79" s="18"/>
    </row>
    <row r="80" spans="1:9" ht="16.5">
      <c r="A80" s="51"/>
      <c r="B80" s="76"/>
      <c r="C80" s="770"/>
      <c r="D80" s="770"/>
      <c r="E80" s="770"/>
      <c r="F80" s="124"/>
      <c r="G80" s="862">
        <f t="shared" si="2"/>
        <v>0</v>
      </c>
      <c r="H80" s="856"/>
      <c r="I80" s="18"/>
    </row>
    <row r="81" spans="1:9" ht="16.5">
      <c r="A81" s="680">
        <v>7</v>
      </c>
      <c r="B81" s="77" t="s">
        <v>728</v>
      </c>
      <c r="C81" s="771">
        <f>SUM(C82:C86)</f>
        <v>0</v>
      </c>
      <c r="D81" s="771">
        <f>SUM(D82:D86)</f>
        <v>697</v>
      </c>
      <c r="E81" s="771">
        <f>SUM(E82:E86)</f>
        <v>697</v>
      </c>
      <c r="F81" s="771">
        <f>SUM(F82:F86)</f>
        <v>0</v>
      </c>
      <c r="G81" s="783">
        <f t="shared" si="2"/>
        <v>697</v>
      </c>
      <c r="H81" s="1134">
        <f t="shared" si="3"/>
        <v>1</v>
      </c>
      <c r="I81" s="18"/>
    </row>
    <row r="82" spans="1:9" ht="33">
      <c r="A82" s="51"/>
      <c r="B82" s="76" t="s">
        <v>729</v>
      </c>
      <c r="C82" s="770"/>
      <c r="D82" s="770">
        <v>372</v>
      </c>
      <c r="E82" s="770">
        <v>372</v>
      </c>
      <c r="F82" s="124"/>
      <c r="G82" s="862">
        <f t="shared" si="2"/>
        <v>372</v>
      </c>
      <c r="H82" s="856">
        <f t="shared" si="3"/>
        <v>1</v>
      </c>
      <c r="I82" s="18"/>
    </row>
    <row r="83" spans="1:9" ht="16.5">
      <c r="A83" s="51"/>
      <c r="B83" s="76" t="s">
        <v>730</v>
      </c>
      <c r="C83" s="770"/>
      <c r="D83" s="770">
        <v>150</v>
      </c>
      <c r="E83" s="770">
        <v>150</v>
      </c>
      <c r="F83" s="124"/>
      <c r="G83" s="862">
        <f t="shared" si="2"/>
        <v>150</v>
      </c>
      <c r="H83" s="856">
        <f t="shared" si="3"/>
        <v>1</v>
      </c>
      <c r="I83" s="18"/>
    </row>
    <row r="84" spans="1:9" ht="33">
      <c r="A84" s="51"/>
      <c r="B84" s="76" t="s">
        <v>731</v>
      </c>
      <c r="C84" s="770"/>
      <c r="D84" s="770">
        <v>50</v>
      </c>
      <c r="E84" s="770">
        <v>50</v>
      </c>
      <c r="F84" s="124"/>
      <c r="G84" s="862">
        <f t="shared" si="2"/>
        <v>50</v>
      </c>
      <c r="H84" s="856">
        <f t="shared" si="3"/>
        <v>1</v>
      </c>
      <c r="I84" s="18"/>
    </row>
    <row r="85" spans="1:9" ht="33">
      <c r="A85" s="51"/>
      <c r="B85" s="76" t="s">
        <v>732</v>
      </c>
      <c r="C85" s="770"/>
      <c r="D85" s="770">
        <v>75</v>
      </c>
      <c r="E85" s="770">
        <v>75</v>
      </c>
      <c r="F85" s="124"/>
      <c r="G85" s="862">
        <f t="shared" si="2"/>
        <v>75</v>
      </c>
      <c r="H85" s="856">
        <f t="shared" si="3"/>
        <v>1</v>
      </c>
      <c r="I85" s="18"/>
    </row>
    <row r="86" spans="1:9" ht="33">
      <c r="A86" s="51"/>
      <c r="B86" s="76" t="s">
        <v>733</v>
      </c>
      <c r="C86" s="770"/>
      <c r="D86" s="770">
        <v>50</v>
      </c>
      <c r="E86" s="770">
        <v>50</v>
      </c>
      <c r="F86" s="124"/>
      <c r="G86" s="862">
        <f t="shared" si="2"/>
        <v>50</v>
      </c>
      <c r="H86" s="856">
        <f t="shared" si="3"/>
        <v>1</v>
      </c>
      <c r="I86" s="18"/>
    </row>
    <row r="87" spans="1:9" ht="16.5">
      <c r="A87" s="51"/>
      <c r="B87" s="78"/>
      <c r="C87" s="770"/>
      <c r="D87" s="770"/>
      <c r="E87" s="770"/>
      <c r="F87" s="124"/>
      <c r="G87" s="862"/>
      <c r="H87" s="856"/>
      <c r="I87" s="18"/>
    </row>
    <row r="88" spans="1:9" ht="16.5">
      <c r="A88" s="51"/>
      <c r="B88" s="529" t="s">
        <v>22</v>
      </c>
      <c r="C88" s="938">
        <f>SUM(C58+C17+C11+C7+C81+C4+C14)</f>
        <v>71822</v>
      </c>
      <c r="D88" s="938">
        <f>SUM(D58+D17+D11+D7+D81+D4+D14)</f>
        <v>210696</v>
      </c>
      <c r="E88" s="938">
        <f>SUM(E58+E17+E11+E7+E81+E4+E14)</f>
        <v>188939</v>
      </c>
      <c r="F88" s="151">
        <f>SUM(F58+F17+F11+F7+F81+F4+F14)</f>
        <v>88039</v>
      </c>
      <c r="G88" s="151">
        <f>SUM(G58+G17+G11+G7+G81+G4+G14)</f>
        <v>100900</v>
      </c>
      <c r="H88" s="1133">
        <f t="shared" si="3"/>
        <v>0.8967374795914493</v>
      </c>
      <c r="I88" s="18"/>
    </row>
    <row r="89" spans="1:9" ht="16.5">
      <c r="A89" s="1265" t="s">
        <v>52</v>
      </c>
      <c r="B89" s="1266"/>
      <c r="C89" s="770"/>
      <c r="D89" s="770"/>
      <c r="E89" s="770"/>
      <c r="F89" s="783"/>
      <c r="G89" s="783"/>
      <c r="H89" s="856"/>
      <c r="I89" s="18"/>
    </row>
    <row r="90" spans="1:8" ht="16.5">
      <c r="A90" s="51"/>
      <c r="B90" s="529" t="s">
        <v>22</v>
      </c>
      <c r="C90" s="767">
        <v>0</v>
      </c>
      <c r="D90" s="767"/>
      <c r="E90" s="770">
        <f>SUM(C90:D90)</f>
        <v>0</v>
      </c>
      <c r="F90" s="124"/>
      <c r="G90" s="862">
        <f>C90-F90</f>
        <v>0</v>
      </c>
      <c r="H90" s="856"/>
    </row>
    <row r="91" spans="1:8" ht="16.5">
      <c r="A91" s="51"/>
      <c r="B91" s="526"/>
      <c r="C91" s="770"/>
      <c r="D91" s="770"/>
      <c r="E91" s="770"/>
      <c r="F91" s="124"/>
      <c r="G91" s="862"/>
      <c r="H91" s="856"/>
    </row>
    <row r="92" spans="1:8" ht="17.25" thickBot="1">
      <c r="A92" s="59"/>
      <c r="B92" s="66" t="s">
        <v>50</v>
      </c>
      <c r="C92" s="939">
        <f>SUM(C90+C88)</f>
        <v>71822</v>
      </c>
      <c r="D92" s="939">
        <f>SUM(D90+D88)</f>
        <v>210696</v>
      </c>
      <c r="E92" s="939">
        <f>SUM(E90+E88)</f>
        <v>188939</v>
      </c>
      <c r="F92" s="937">
        <f>SUM(F90+F88)</f>
        <v>88039</v>
      </c>
      <c r="G92" s="937">
        <f>SUM(G90+G88)</f>
        <v>100900</v>
      </c>
      <c r="H92" s="1135">
        <f t="shared" si="3"/>
        <v>0.8967374795914493</v>
      </c>
    </row>
    <row r="94" ht="16.5">
      <c r="B94" s="3"/>
    </row>
  </sheetData>
  <sheetProtection/>
  <mergeCells count="2">
    <mergeCell ref="A2:B2"/>
    <mergeCell ref="A89:B89"/>
  </mergeCells>
  <printOptions/>
  <pageMargins left="0.17" right="0.17" top="0.89" bottom="0.15748031496062992" header="0.31496062992125984" footer="0.1968503937007874"/>
  <pageSetup horizontalDpi="600" verticalDpi="600" orientation="portrait" paperSize="9" scale="83" r:id="rId1"/>
  <headerFooter>
    <oddHeader>&amp;C&amp;"Book Antiqua,Félkövér"&amp;11Keszthely Város Önkormányzata
működési célú támogatások államháztartáson kívülre&amp;R&amp;"Book Antiqua,Félkövér"14. sz. melléklet
ezer Ft</oddHeader>
    <oddFooter>&amp;C&amp;P</oddFooter>
  </headerFooter>
  <rowBreaks count="1" manualBreakCount="1"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8515625" style="67" customWidth="1"/>
    <col min="2" max="2" width="48.7109375" style="3" customWidth="1"/>
    <col min="3" max="4" width="10.28125" style="3" customWidth="1"/>
    <col min="5" max="5" width="9.8515625" style="3" customWidth="1"/>
    <col min="6" max="6" width="7.140625" style="3" customWidth="1"/>
    <col min="7" max="7" width="8.7109375" style="3" customWidth="1"/>
    <col min="8" max="8" width="7.00390625" style="3" customWidth="1"/>
    <col min="9" max="16384" width="9.140625" style="3" customWidth="1"/>
  </cols>
  <sheetData>
    <row r="1" spans="1:9" ht="45.75" thickBot="1">
      <c r="A1" s="658" t="s">
        <v>13</v>
      </c>
      <c r="B1" s="659" t="s">
        <v>754</v>
      </c>
      <c r="C1" s="125" t="s">
        <v>216</v>
      </c>
      <c r="D1" s="125" t="s">
        <v>286</v>
      </c>
      <c r="E1" s="125" t="s">
        <v>217</v>
      </c>
      <c r="F1" s="125" t="s">
        <v>99</v>
      </c>
      <c r="G1" s="125" t="s">
        <v>100</v>
      </c>
      <c r="H1" s="126" t="s">
        <v>218</v>
      </c>
      <c r="I1" s="18"/>
    </row>
    <row r="2" spans="1:9" ht="16.5" customHeight="1">
      <c r="A2" s="1263" t="s">
        <v>54</v>
      </c>
      <c r="B2" s="1267"/>
      <c r="C2" s="761"/>
      <c r="D2" s="88"/>
      <c r="E2" s="88"/>
      <c r="F2" s="816"/>
      <c r="G2" s="869"/>
      <c r="H2" s="123"/>
      <c r="I2" s="18"/>
    </row>
    <row r="3" spans="1:9" ht="16.5">
      <c r="A3" s="51"/>
      <c r="B3" s="817"/>
      <c r="C3" s="818"/>
      <c r="D3" s="16"/>
      <c r="E3" s="16"/>
      <c r="F3" s="124"/>
      <c r="G3" s="182"/>
      <c r="H3" s="121"/>
      <c r="I3" s="18"/>
    </row>
    <row r="4" spans="1:9" ht="16.5">
      <c r="A4" s="51">
        <v>1</v>
      </c>
      <c r="B4" s="70" t="s">
        <v>755</v>
      </c>
      <c r="C4" s="768">
        <f>SUM(C5:C6)</f>
        <v>1836</v>
      </c>
      <c r="D4" s="768">
        <f>SUM(D5:D6)</f>
        <v>7836</v>
      </c>
      <c r="E4" s="768">
        <f>SUM(E5:E6)</f>
        <v>7836</v>
      </c>
      <c r="F4" s="151">
        <f>SUM(F5)</f>
        <v>0</v>
      </c>
      <c r="G4" s="152">
        <f>E4-F4</f>
        <v>7836</v>
      </c>
      <c r="H4" s="1136">
        <f>E4/D4</f>
        <v>1</v>
      </c>
      <c r="I4" s="18"/>
    </row>
    <row r="5" spans="1:9" ht="33">
      <c r="A5" s="51"/>
      <c r="B5" s="819" t="s">
        <v>756</v>
      </c>
      <c r="C5" s="769">
        <v>1836</v>
      </c>
      <c r="D5" s="770">
        <v>1836</v>
      </c>
      <c r="E5" s="820">
        <v>1836</v>
      </c>
      <c r="F5" s="153">
        <v>0</v>
      </c>
      <c r="G5" s="870">
        <f aca="true" t="shared" si="0" ref="G5:G23">E5-F5</f>
        <v>1836</v>
      </c>
      <c r="H5" s="934">
        <f aca="true" t="shared" si="1" ref="H5:H24">E5/D5</f>
        <v>1</v>
      </c>
      <c r="I5" s="18"/>
    </row>
    <row r="6" spans="1:9" ht="56.25" customHeight="1">
      <c r="A6" s="51"/>
      <c r="B6" s="819" t="s">
        <v>757</v>
      </c>
      <c r="C6" s="769"/>
      <c r="D6" s="770">
        <v>6000</v>
      </c>
      <c r="E6" s="820">
        <v>6000</v>
      </c>
      <c r="F6" s="153"/>
      <c r="G6" s="870">
        <f t="shared" si="0"/>
        <v>6000</v>
      </c>
      <c r="H6" s="934">
        <f t="shared" si="1"/>
        <v>1</v>
      </c>
      <c r="I6" s="18"/>
    </row>
    <row r="7" spans="1:9" ht="16.5">
      <c r="A7" s="51"/>
      <c r="B7" s="817"/>
      <c r="C7" s="818"/>
      <c r="D7" s="16"/>
      <c r="E7" s="821"/>
      <c r="F7" s="114"/>
      <c r="G7" s="152">
        <f t="shared" si="0"/>
        <v>0</v>
      </c>
      <c r="H7" s="934"/>
      <c r="I7" s="18"/>
    </row>
    <row r="8" spans="1:9" ht="45.75">
      <c r="A8" s="51">
        <v>2</v>
      </c>
      <c r="B8" s="817" t="s">
        <v>758</v>
      </c>
      <c r="C8" s="768">
        <f>SUM(C9:C10)</f>
        <v>15169</v>
      </c>
      <c r="D8" s="768">
        <f>SUM(D9:D10)</f>
        <v>12169</v>
      </c>
      <c r="E8" s="768">
        <f>SUM(E9:E10)</f>
        <v>12169</v>
      </c>
      <c r="F8" s="151">
        <f>SUM(F9:F10)</f>
        <v>0</v>
      </c>
      <c r="G8" s="152">
        <f t="shared" si="0"/>
        <v>12169</v>
      </c>
      <c r="H8" s="1136">
        <f t="shared" si="1"/>
        <v>1</v>
      </c>
      <c r="I8" s="18"/>
    </row>
    <row r="9" spans="1:9" ht="21.75" customHeight="1">
      <c r="A9" s="51"/>
      <c r="B9" s="819" t="s">
        <v>759</v>
      </c>
      <c r="C9" s="769">
        <v>10000</v>
      </c>
      <c r="D9" s="770">
        <v>7000</v>
      </c>
      <c r="E9" s="820">
        <v>7000</v>
      </c>
      <c r="F9" s="153"/>
      <c r="G9" s="870">
        <f t="shared" si="0"/>
        <v>7000</v>
      </c>
      <c r="H9" s="934">
        <f t="shared" si="1"/>
        <v>1</v>
      </c>
      <c r="I9" s="18"/>
    </row>
    <row r="10" spans="1:9" ht="33">
      <c r="A10" s="51"/>
      <c r="B10" s="819" t="s">
        <v>760</v>
      </c>
      <c r="C10" s="769">
        <v>5169</v>
      </c>
      <c r="D10" s="770">
        <v>5169</v>
      </c>
      <c r="E10" s="820">
        <v>5169</v>
      </c>
      <c r="F10" s="153"/>
      <c r="G10" s="870">
        <f t="shared" si="0"/>
        <v>5169</v>
      </c>
      <c r="H10" s="934">
        <f t="shared" si="1"/>
        <v>1</v>
      </c>
      <c r="I10" s="18"/>
    </row>
    <row r="11" spans="1:9" ht="16.5">
      <c r="A11" s="51"/>
      <c r="B11" s="819"/>
      <c r="C11" s="769"/>
      <c r="D11" s="770"/>
      <c r="E11" s="820"/>
      <c r="F11" s="153"/>
      <c r="G11" s="152">
        <f t="shared" si="0"/>
        <v>0</v>
      </c>
      <c r="H11" s="935"/>
      <c r="I11" s="18"/>
    </row>
    <row r="12" spans="1:9" ht="30.75">
      <c r="A12" s="51">
        <v>3</v>
      </c>
      <c r="B12" s="527" t="s">
        <v>112</v>
      </c>
      <c r="C12" s="768">
        <f>C13</f>
        <v>0</v>
      </c>
      <c r="D12" s="768">
        <f>D13</f>
        <v>2505</v>
      </c>
      <c r="E12" s="768">
        <f>E13</f>
        <v>2504</v>
      </c>
      <c r="F12" s="151"/>
      <c r="G12" s="152">
        <f t="shared" si="0"/>
        <v>2504</v>
      </c>
      <c r="H12" s="974">
        <f t="shared" si="1"/>
        <v>0.9996007984031936</v>
      </c>
      <c r="I12" s="18"/>
    </row>
    <row r="13" spans="1:9" ht="16.5">
      <c r="A13" s="51"/>
      <c r="B13" s="159" t="s">
        <v>761</v>
      </c>
      <c r="C13" s="769">
        <v>0</v>
      </c>
      <c r="D13" s="770">
        <v>2505</v>
      </c>
      <c r="E13" s="820">
        <v>2504</v>
      </c>
      <c r="F13" s="153"/>
      <c r="G13" s="870">
        <f t="shared" si="0"/>
        <v>2504</v>
      </c>
      <c r="H13" s="935">
        <f t="shared" si="1"/>
        <v>0.9996007984031936</v>
      </c>
      <c r="I13" s="18"/>
    </row>
    <row r="14" spans="1:9" ht="16.5">
      <c r="A14" s="51"/>
      <c r="B14" s="817"/>
      <c r="C14" s="818"/>
      <c r="D14" s="16"/>
      <c r="E14" s="821"/>
      <c r="F14" s="114"/>
      <c r="G14" s="152">
        <f t="shared" si="0"/>
        <v>0</v>
      </c>
      <c r="H14" s="935"/>
      <c r="I14" s="18"/>
    </row>
    <row r="15" spans="1:9" ht="30.75">
      <c r="A15" s="51">
        <v>4</v>
      </c>
      <c r="B15" s="70" t="s">
        <v>762</v>
      </c>
      <c r="C15" s="768">
        <f>SUM(C16:C16)</f>
        <v>10000</v>
      </c>
      <c r="D15" s="768">
        <f>SUM(D16:D16)</f>
        <v>10000</v>
      </c>
      <c r="E15" s="768">
        <f>SUM(E16:E16)</f>
        <v>10000</v>
      </c>
      <c r="F15" s="151">
        <f>SUM(F16:F16)</f>
        <v>0</v>
      </c>
      <c r="G15" s="152">
        <f t="shared" si="0"/>
        <v>10000</v>
      </c>
      <c r="H15" s="1136">
        <f t="shared" si="1"/>
        <v>1</v>
      </c>
      <c r="I15" s="18"/>
    </row>
    <row r="16" spans="1:9" ht="33">
      <c r="A16" s="51"/>
      <c r="B16" s="819" t="s">
        <v>83</v>
      </c>
      <c r="C16" s="769">
        <v>10000</v>
      </c>
      <c r="D16" s="770">
        <v>10000</v>
      </c>
      <c r="E16" s="820">
        <v>10000</v>
      </c>
      <c r="F16" s="114"/>
      <c r="G16" s="870">
        <f t="shared" si="0"/>
        <v>10000</v>
      </c>
      <c r="H16" s="934">
        <f t="shared" si="1"/>
        <v>1</v>
      </c>
      <c r="I16" s="18"/>
    </row>
    <row r="17" spans="1:9" ht="16.5">
      <c r="A17" s="51"/>
      <c r="B17" s="819"/>
      <c r="C17" s="122"/>
      <c r="D17" s="137"/>
      <c r="E17" s="740"/>
      <c r="F17" s="114"/>
      <c r="G17" s="152">
        <f t="shared" si="0"/>
        <v>0</v>
      </c>
      <c r="H17" s="934"/>
      <c r="I17" s="18"/>
    </row>
    <row r="18" spans="1:9" ht="16.5">
      <c r="A18" s="51"/>
      <c r="B18" s="60" t="s">
        <v>22</v>
      </c>
      <c r="C18" s="768">
        <f>C4+C8+C15+C12</f>
        <v>27005</v>
      </c>
      <c r="D18" s="768">
        <f>D4+D8+D15+D12</f>
        <v>32510</v>
      </c>
      <c r="E18" s="768">
        <f>E4+E8+E15+E12</f>
        <v>32509</v>
      </c>
      <c r="F18" s="771">
        <f>F4+F8+F15+F12</f>
        <v>0</v>
      </c>
      <c r="G18" s="152">
        <f t="shared" si="0"/>
        <v>32509</v>
      </c>
      <c r="H18" s="1136">
        <f t="shared" si="1"/>
        <v>0.9999692402337742</v>
      </c>
      <c r="I18" s="18"/>
    </row>
    <row r="19" spans="1:9" ht="16.5">
      <c r="A19" s="51"/>
      <c r="B19" s="60"/>
      <c r="C19" s="122"/>
      <c r="D19" s="137"/>
      <c r="E19" s="740"/>
      <c r="F19" s="114"/>
      <c r="G19" s="152">
        <f t="shared" si="0"/>
        <v>0</v>
      </c>
      <c r="H19" s="935"/>
      <c r="I19" s="18"/>
    </row>
    <row r="20" spans="1:9" ht="16.5">
      <c r="A20" s="1265" t="s">
        <v>52</v>
      </c>
      <c r="B20" s="1268"/>
      <c r="C20" s="122"/>
      <c r="D20" s="137"/>
      <c r="E20" s="740"/>
      <c r="F20" s="114"/>
      <c r="G20" s="152">
        <f t="shared" si="0"/>
        <v>0</v>
      </c>
      <c r="H20" s="935"/>
      <c r="I20" s="18"/>
    </row>
    <row r="21" spans="1:9" ht="16.5">
      <c r="A21" s="51"/>
      <c r="B21" s="822"/>
      <c r="C21" s="122"/>
      <c r="D21" s="137"/>
      <c r="E21" s="740"/>
      <c r="F21" s="114"/>
      <c r="G21" s="152">
        <f t="shared" si="0"/>
        <v>0</v>
      </c>
      <c r="H21" s="935"/>
      <c r="I21" s="18"/>
    </row>
    <row r="22" spans="1:9" ht="16.5">
      <c r="A22" s="51"/>
      <c r="B22" s="60" t="s">
        <v>22</v>
      </c>
      <c r="C22" s="122">
        <v>0</v>
      </c>
      <c r="D22" s="137"/>
      <c r="E22" s="740"/>
      <c r="F22" s="114"/>
      <c r="G22" s="871">
        <f t="shared" si="0"/>
        <v>0</v>
      </c>
      <c r="H22" s="936"/>
      <c r="I22" s="18"/>
    </row>
    <row r="23" spans="1:8" ht="16.5">
      <c r="A23" s="51"/>
      <c r="B23" s="772"/>
      <c r="C23" s="122"/>
      <c r="D23" s="137"/>
      <c r="E23" s="137"/>
      <c r="F23" s="124"/>
      <c r="G23" s="151">
        <f t="shared" si="0"/>
        <v>0</v>
      </c>
      <c r="H23" s="935"/>
    </row>
    <row r="24" spans="1:8" ht="17.25" thickBot="1">
      <c r="A24" s="59"/>
      <c r="B24" s="69" t="s">
        <v>50</v>
      </c>
      <c r="C24" s="823">
        <f>SUM(C20+C18)</f>
        <v>27005</v>
      </c>
      <c r="D24" s="823">
        <f>SUM(D20+D18)</f>
        <v>32510</v>
      </c>
      <c r="E24" s="823">
        <f>SUM(E20+E18)</f>
        <v>32509</v>
      </c>
      <c r="F24" s="823">
        <f>SUM(F20+F18)</f>
        <v>0</v>
      </c>
      <c r="G24" s="937">
        <f>SUM(G20+G18)</f>
        <v>32509</v>
      </c>
      <c r="H24" s="1137">
        <f t="shared" si="1"/>
        <v>0.9999692402337742</v>
      </c>
    </row>
  </sheetData>
  <sheetProtection/>
  <mergeCells count="2">
    <mergeCell ref="A2:B2"/>
    <mergeCell ref="A20:B20"/>
  </mergeCells>
  <printOptions/>
  <pageMargins left="0.17" right="0.17" top="0.8267716535433072" bottom="0.31496062992125984" header="0.31496062992125984" footer="0.31496062992125984"/>
  <pageSetup horizontalDpi="600" verticalDpi="600" orientation="portrait" paperSize="9" scale="97" r:id="rId1"/>
  <headerFooter>
    <oddHeader>&amp;C&amp;"Book Antiqua,Félkövér"&amp;11Keszthely Város Önkormányzata
felhalmozási célú támogatásai államháztartáson kívülre&amp;R&amp;"Book Antiqua,Félkövér"15. sz.melléklet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0">
      <selection activeCell="C52" sqref="C52"/>
    </sheetView>
  </sheetViews>
  <sheetFormatPr defaultColWidth="9.140625" defaultRowHeight="12.75"/>
  <cols>
    <col min="1" max="1" width="6.28125" style="1" customWidth="1"/>
    <col min="2" max="2" width="71.57421875" style="1" customWidth="1"/>
    <col min="3" max="3" width="17.421875" style="1" customWidth="1"/>
    <col min="4" max="5" width="13.8515625" style="1" customWidth="1"/>
    <col min="6" max="6" width="15.421875" style="1" customWidth="1"/>
    <col min="7" max="7" width="12.8515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1280" t="s">
        <v>177</v>
      </c>
      <c r="B1" s="1280"/>
    </row>
    <row r="2" spans="1:2" ht="13.5">
      <c r="A2" s="240"/>
      <c r="B2" s="240"/>
    </row>
    <row r="3" spans="1:2" ht="14.25" thickBot="1">
      <c r="A3" s="1280" t="s">
        <v>178</v>
      </c>
      <c r="B3" s="1280"/>
    </row>
    <row r="4" spans="1:8" ht="15">
      <c r="A4" s="1300" t="s">
        <v>13</v>
      </c>
      <c r="B4" s="1288" t="s">
        <v>14</v>
      </c>
      <c r="C4" s="1032"/>
      <c r="D4" s="1290" t="s">
        <v>924</v>
      </c>
      <c r="E4" s="1290"/>
      <c r="F4" s="1295"/>
      <c r="G4" s="1291" t="s">
        <v>1</v>
      </c>
      <c r="H4" s="241"/>
    </row>
    <row r="5" spans="1:8" ht="15.75" thickBot="1">
      <c r="A5" s="1301"/>
      <c r="B5" s="1289"/>
      <c r="C5" s="784" t="s">
        <v>923</v>
      </c>
      <c r="D5" s="785" t="s">
        <v>180</v>
      </c>
      <c r="E5" s="786" t="s">
        <v>181</v>
      </c>
      <c r="F5" s="785" t="s">
        <v>182</v>
      </c>
      <c r="G5" s="1292"/>
      <c r="H5" s="241"/>
    </row>
    <row r="6" spans="1:8" ht="27.75">
      <c r="A6" s="787">
        <v>1</v>
      </c>
      <c r="B6" s="788" t="s">
        <v>183</v>
      </c>
      <c r="C6" s="789">
        <v>0</v>
      </c>
      <c r="D6" s="790">
        <v>0</v>
      </c>
      <c r="E6" s="79">
        <v>0</v>
      </c>
      <c r="F6" s="242">
        <v>0</v>
      </c>
      <c r="G6" s="791">
        <f>SUM(D6:F6)</f>
        <v>0</v>
      </c>
      <c r="H6" s="243"/>
    </row>
    <row r="7" spans="1:8" ht="54.75">
      <c r="A7" s="289">
        <v>2</v>
      </c>
      <c r="B7" s="290" t="s">
        <v>184</v>
      </c>
      <c r="C7" s="244">
        <v>0</v>
      </c>
      <c r="D7" s="245">
        <v>6585</v>
      </c>
      <c r="E7" s="246">
        <v>6585</v>
      </c>
      <c r="F7" s="246">
        <v>52765</v>
      </c>
      <c r="G7" s="247">
        <f>SUM(D7:F7)</f>
        <v>65935</v>
      </c>
      <c r="H7" s="243"/>
    </row>
    <row r="8" spans="1:8" ht="42" thickBot="1">
      <c r="A8" s="792">
        <v>3</v>
      </c>
      <c r="B8" s="793" t="s">
        <v>734</v>
      </c>
      <c r="C8" s="1045">
        <v>13880</v>
      </c>
      <c r="D8" s="796"/>
      <c r="E8" s="252"/>
      <c r="F8" s="252"/>
      <c r="G8" s="1033">
        <f>SUM(D8:F8)</f>
        <v>0</v>
      </c>
      <c r="H8" s="243"/>
    </row>
    <row r="9" spans="1:8" s="2" customFormat="1" ht="21" customHeight="1" thickBot="1">
      <c r="A9" s="265"/>
      <c r="B9" s="654" t="s">
        <v>185</v>
      </c>
      <c r="C9" s="655">
        <f>SUM(C6:C8)</f>
        <v>13880</v>
      </c>
      <c r="D9" s="248">
        <f>SUM(D6+D7)</f>
        <v>6585</v>
      </c>
      <c r="E9" s="248">
        <f>SUM(E6+E7)</f>
        <v>6585</v>
      </c>
      <c r="F9" s="248">
        <f>SUM(F6+F7)</f>
        <v>52765</v>
      </c>
      <c r="G9" s="271">
        <f>SUM(G6:G8)</f>
        <v>65935</v>
      </c>
      <c r="H9" s="243"/>
    </row>
    <row r="10" spans="1:8" s="2" customFormat="1" ht="15">
      <c r="A10" s="8"/>
      <c r="B10" s="188"/>
      <c r="C10" s="249"/>
      <c r="D10" s="249"/>
      <c r="E10" s="249"/>
      <c r="F10" s="249"/>
      <c r="G10" s="249"/>
      <c r="H10" s="249"/>
    </row>
    <row r="11" spans="1:2" ht="14.25" thickBot="1">
      <c r="A11" s="1280" t="s">
        <v>186</v>
      </c>
      <c r="B11" s="1280"/>
    </row>
    <row r="12" spans="1:8" ht="15">
      <c r="A12" s="1296" t="s">
        <v>13</v>
      </c>
      <c r="B12" s="1298" t="s">
        <v>14</v>
      </c>
      <c r="C12" s="1270"/>
      <c r="D12" s="1270"/>
      <c r="E12" s="1270"/>
      <c r="F12" s="1270"/>
      <c r="G12" s="1278" t="s">
        <v>1</v>
      </c>
      <c r="H12" s="250"/>
    </row>
    <row r="13" spans="1:8" ht="15.75" thickBot="1">
      <c r="A13" s="1297"/>
      <c r="B13" s="1299"/>
      <c r="C13" s="292" t="s">
        <v>179</v>
      </c>
      <c r="D13" s="292" t="s">
        <v>180</v>
      </c>
      <c r="E13" s="292" t="s">
        <v>181</v>
      </c>
      <c r="F13" s="798" t="s">
        <v>735</v>
      </c>
      <c r="G13" s="1279"/>
      <c r="H13" s="250"/>
    </row>
    <row r="14" spans="1:8" ht="15.75" thickBot="1">
      <c r="A14" s="799">
        <v>1</v>
      </c>
      <c r="B14" s="251"/>
      <c r="C14" s="242">
        <v>0</v>
      </c>
      <c r="D14" s="242">
        <v>0</v>
      </c>
      <c r="E14" s="242"/>
      <c r="F14" s="242">
        <v>0</v>
      </c>
      <c r="G14" s="271">
        <f>SUM(C14:F14)</f>
        <v>0</v>
      </c>
      <c r="H14" s="243"/>
    </row>
    <row r="15" spans="1:8" s="2" customFormat="1" ht="18.75" customHeight="1" thickBot="1">
      <c r="A15" s="253"/>
      <c r="B15" s="291" t="s">
        <v>22</v>
      </c>
      <c r="C15" s="248">
        <f>SUM(C14:C14)</f>
        <v>0</v>
      </c>
      <c r="D15" s="248">
        <f>SUM(D14:D14)</f>
        <v>0</v>
      </c>
      <c r="E15" s="248">
        <f>SUM(E14:E14)</f>
        <v>0</v>
      </c>
      <c r="F15" s="248">
        <f>SUM(F14:F14)</f>
        <v>0</v>
      </c>
      <c r="G15" s="652">
        <f>SUM(C15:F15)</f>
        <v>0</v>
      </c>
      <c r="H15" s="249"/>
    </row>
    <row r="16" ht="13.5">
      <c r="H16" s="189"/>
    </row>
    <row r="17" spans="1:8" ht="14.25" thickBot="1">
      <c r="A17" s="1294" t="s">
        <v>187</v>
      </c>
      <c r="B17" s="1294"/>
      <c r="H17" s="189"/>
    </row>
    <row r="18" spans="1:8" s="2" customFormat="1" ht="18.75" customHeight="1">
      <c r="A18" s="1281" t="s">
        <v>13</v>
      </c>
      <c r="B18" s="1151" t="s">
        <v>14</v>
      </c>
      <c r="C18" s="1283"/>
      <c r="D18" s="1283"/>
      <c r="E18" s="1283"/>
      <c r="F18" s="1284"/>
      <c r="G18" s="1278" t="s">
        <v>1</v>
      </c>
      <c r="H18" s="254"/>
    </row>
    <row r="19" spans="1:8" s="2" customFormat="1" ht="15.75" thickBot="1">
      <c r="A19" s="1282"/>
      <c r="B19" s="1152"/>
      <c r="C19" s="1053" t="s">
        <v>179</v>
      </c>
      <c r="D19" s="797" t="s">
        <v>180</v>
      </c>
      <c r="E19" s="797" t="s">
        <v>181</v>
      </c>
      <c r="F19" s="797" t="s">
        <v>736</v>
      </c>
      <c r="G19" s="1285"/>
      <c r="H19" s="255"/>
    </row>
    <row r="20" spans="1:9" ht="15">
      <c r="A20" s="256">
        <v>1</v>
      </c>
      <c r="B20" s="257" t="s">
        <v>188</v>
      </c>
      <c r="C20" s="12">
        <v>0</v>
      </c>
      <c r="D20" s="12">
        <v>5000</v>
      </c>
      <c r="E20" s="12">
        <v>5000</v>
      </c>
      <c r="F20" s="12">
        <v>71438</v>
      </c>
      <c r="G20" s="259">
        <f>SUM(C20:F20)</f>
        <v>81438</v>
      </c>
      <c r="H20" s="260"/>
      <c r="I20" s="189"/>
    </row>
    <row r="21" spans="1:8" s="2" customFormat="1" ht="17.25" customHeight="1" thickBot="1">
      <c r="A21" s="261"/>
      <c r="B21" s="87" t="s">
        <v>22</v>
      </c>
      <c r="C21" s="262">
        <f>SUM(C20)</f>
        <v>0</v>
      </c>
      <c r="D21" s="262">
        <f>SUM(D20)</f>
        <v>5000</v>
      </c>
      <c r="E21" s="262">
        <f>SUM(E20)</f>
        <v>5000</v>
      </c>
      <c r="F21" s="262">
        <f>SUM(F20)</f>
        <v>71438</v>
      </c>
      <c r="G21" s="113">
        <f>SUM(C21:F21)</f>
        <v>81438</v>
      </c>
      <c r="H21" s="8"/>
    </row>
    <row r="22" spans="1:8" s="2" customFormat="1" ht="15">
      <c r="A22" s="8"/>
      <c r="B22" s="8"/>
      <c r="C22" s="268"/>
      <c r="D22" s="268"/>
      <c r="E22" s="268"/>
      <c r="F22" s="268"/>
      <c r="G22" s="243"/>
      <c r="H22" s="8"/>
    </row>
    <row r="23" spans="1:8" ht="14.25" thickBot="1">
      <c r="A23" s="1293" t="s">
        <v>189</v>
      </c>
      <c r="B23" s="1294"/>
      <c r="H23" s="189"/>
    </row>
    <row r="24" spans="1:8" ht="15">
      <c r="A24" s="1281" t="s">
        <v>13</v>
      </c>
      <c r="B24" s="1151" t="s">
        <v>14</v>
      </c>
      <c r="C24" s="1283"/>
      <c r="D24" s="1283"/>
      <c r="E24" s="1283"/>
      <c r="F24" s="1283"/>
      <c r="G24" s="1278" t="s">
        <v>1</v>
      </c>
      <c r="H24" s="189"/>
    </row>
    <row r="25" spans="1:8" ht="15.75" thickBot="1">
      <c r="A25" s="1282"/>
      <c r="B25" s="1152"/>
      <c r="C25" s="797" t="s">
        <v>179</v>
      </c>
      <c r="D25" s="797" t="s">
        <v>180</v>
      </c>
      <c r="E25" s="797" t="s">
        <v>181</v>
      </c>
      <c r="F25" s="797" t="s">
        <v>737</v>
      </c>
      <c r="G25" s="1285"/>
      <c r="H25" s="189"/>
    </row>
    <row r="26" spans="1:8" ht="15">
      <c r="A26" s="256">
        <v>1</v>
      </c>
      <c r="B26" s="800"/>
      <c r="C26" s="12">
        <v>0</v>
      </c>
      <c r="D26" s="12">
        <v>0</v>
      </c>
      <c r="E26" s="12">
        <v>0</v>
      </c>
      <c r="F26" s="12">
        <v>0</v>
      </c>
      <c r="G26" s="259">
        <f>SUM(C26:F26)</f>
        <v>0</v>
      </c>
      <c r="H26" s="189"/>
    </row>
    <row r="27" spans="1:8" ht="15.75" thickBot="1">
      <c r="A27" s="265"/>
      <c r="B27" s="266" t="s">
        <v>22</v>
      </c>
      <c r="C27" s="267">
        <f>SUM(C26)</f>
        <v>0</v>
      </c>
      <c r="D27" s="267">
        <f>SUM(D26)</f>
        <v>0</v>
      </c>
      <c r="E27" s="267">
        <f>SUM(E26)</f>
        <v>0</v>
      </c>
      <c r="F27" s="267">
        <f>SUM(F26)</f>
        <v>0</v>
      </c>
      <c r="G27" s="1106">
        <f>SUM(G26)</f>
        <v>0</v>
      </c>
      <c r="H27" s="189"/>
    </row>
    <row r="28" spans="1:8" ht="15">
      <c r="A28" s="8"/>
      <c r="B28" s="8"/>
      <c r="C28" s="268"/>
      <c r="D28" s="268"/>
      <c r="E28" s="268"/>
      <c r="F28" s="268"/>
      <c r="G28" s="268"/>
      <c r="H28" s="189"/>
    </row>
    <row r="29" spans="1:8" ht="14.25" thickBot="1">
      <c r="A29" s="1280" t="s">
        <v>190</v>
      </c>
      <c r="B29" s="1280"/>
      <c r="H29" s="189"/>
    </row>
    <row r="30" spans="1:8" ht="15">
      <c r="A30" s="1286" t="s">
        <v>13</v>
      </c>
      <c r="B30" s="1288" t="s">
        <v>14</v>
      </c>
      <c r="C30" s="1290"/>
      <c r="D30" s="1290"/>
      <c r="E30" s="1290"/>
      <c r="F30" s="1290"/>
      <c r="G30" s="1291" t="s">
        <v>1</v>
      </c>
      <c r="H30" s="189"/>
    </row>
    <row r="31" spans="1:8" ht="15.75" thickBot="1">
      <c r="A31" s="1287"/>
      <c r="B31" s="1289"/>
      <c r="C31" s="292" t="s">
        <v>179</v>
      </c>
      <c r="D31" s="785" t="s">
        <v>180</v>
      </c>
      <c r="E31" s="786" t="s">
        <v>181</v>
      </c>
      <c r="F31" s="785" t="s">
        <v>182</v>
      </c>
      <c r="G31" s="1292"/>
      <c r="H31" s="189"/>
    </row>
    <row r="32" spans="1:8" ht="54.75">
      <c r="A32" s="801">
        <v>1</v>
      </c>
      <c r="B32" s="802" t="s">
        <v>191</v>
      </c>
      <c r="C32" s="258">
        <v>0</v>
      </c>
      <c r="D32" s="245">
        <v>2147</v>
      </c>
      <c r="E32" s="13">
        <v>1846</v>
      </c>
      <c r="F32" s="13">
        <v>4927</v>
      </c>
      <c r="G32" s="247">
        <f>SUM(D32:F32)</f>
        <v>8920</v>
      </c>
      <c r="H32" s="189"/>
    </row>
    <row r="33" spans="1:8" ht="42" thickBot="1">
      <c r="A33" s="792">
        <v>2</v>
      </c>
      <c r="B33" s="793" t="s">
        <v>734</v>
      </c>
      <c r="C33" s="795">
        <v>0</v>
      </c>
      <c r="D33" s="803"/>
      <c r="E33" s="794"/>
      <c r="F33" s="794"/>
      <c r="G33" s="113">
        <f>SUM(D33:F33)</f>
        <v>0</v>
      </c>
      <c r="H33" s="189"/>
    </row>
    <row r="34" spans="1:8" ht="17.25" customHeight="1" thickBot="1">
      <c r="A34" s="653"/>
      <c r="B34" s="291" t="s">
        <v>22</v>
      </c>
      <c r="C34" s="655">
        <f>SUM(C32:C33)</f>
        <v>0</v>
      </c>
      <c r="D34" s="655">
        <f>SUM(D32:D33)</f>
        <v>2147</v>
      </c>
      <c r="E34" s="655">
        <f>SUM(E32:E33)</f>
        <v>1846</v>
      </c>
      <c r="F34" s="655">
        <f>SUM(F32:F33)</f>
        <v>4927</v>
      </c>
      <c r="G34" s="652">
        <f>SUM(D34:F34)</f>
        <v>8920</v>
      </c>
      <c r="H34" s="189"/>
    </row>
    <row r="35" spans="1:8" ht="15">
      <c r="A35" s="8"/>
      <c r="B35" s="188"/>
      <c r="C35" s="249"/>
      <c r="D35" s="249"/>
      <c r="E35" s="249"/>
      <c r="F35" s="249"/>
      <c r="G35" s="249"/>
      <c r="H35" s="189"/>
    </row>
    <row r="36" spans="1:2" ht="14.25" thickBot="1">
      <c r="A36" s="1280" t="s">
        <v>192</v>
      </c>
      <c r="B36" s="1280"/>
    </row>
    <row r="37" spans="1:8" s="2" customFormat="1" ht="15">
      <c r="A37" s="1281" t="s">
        <v>13</v>
      </c>
      <c r="B37" s="1151" t="s">
        <v>14</v>
      </c>
      <c r="C37" s="1283"/>
      <c r="D37" s="1283"/>
      <c r="E37" s="1283"/>
      <c r="F37" s="1284"/>
      <c r="G37" s="1278" t="s">
        <v>1</v>
      </c>
      <c r="H37" s="254"/>
    </row>
    <row r="38" spans="1:8" s="2" customFormat="1" ht="15.75" thickBot="1">
      <c r="A38" s="1282"/>
      <c r="B38" s="1152"/>
      <c r="C38" s="797" t="s">
        <v>923</v>
      </c>
      <c r="D38" s="797" t="s">
        <v>180</v>
      </c>
      <c r="E38" s="797" t="s">
        <v>181</v>
      </c>
      <c r="F38" s="797" t="s">
        <v>738</v>
      </c>
      <c r="G38" s="1285"/>
      <c r="H38" s="255"/>
    </row>
    <row r="39" spans="1:8" ht="15">
      <c r="A39" s="804">
        <v>1</v>
      </c>
      <c r="B39" s="181" t="s">
        <v>739</v>
      </c>
      <c r="C39" s="1046">
        <v>5536</v>
      </c>
      <c r="D39" s="79">
        <v>6500</v>
      </c>
      <c r="E39" s="79">
        <v>6500</v>
      </c>
      <c r="F39" s="79"/>
      <c r="G39" s="247">
        <f aca="true" t="shared" si="0" ref="G39:G44">SUM(D39:F39)</f>
        <v>13000</v>
      </c>
      <c r="H39" s="260"/>
    </row>
    <row r="40" spans="1:8" ht="15">
      <c r="A40" s="263">
        <v>2</v>
      </c>
      <c r="B40" s="805" t="s">
        <v>740</v>
      </c>
      <c r="C40" s="14">
        <v>280</v>
      </c>
      <c r="D40" s="14">
        <v>0</v>
      </c>
      <c r="E40" s="14">
        <v>0</v>
      </c>
      <c r="F40" s="13">
        <v>0</v>
      </c>
      <c r="G40" s="247">
        <f t="shared" si="0"/>
        <v>0</v>
      </c>
      <c r="H40" s="260"/>
    </row>
    <row r="41" spans="1:9" ht="15">
      <c r="A41" s="264">
        <v>3</v>
      </c>
      <c r="B41" s="269" t="s">
        <v>193</v>
      </c>
      <c r="C41" s="13">
        <v>20</v>
      </c>
      <c r="D41" s="13">
        <v>20</v>
      </c>
      <c r="E41" s="13">
        <v>0</v>
      </c>
      <c r="F41" s="13">
        <v>0</v>
      </c>
      <c r="G41" s="247">
        <f t="shared" si="0"/>
        <v>20</v>
      </c>
      <c r="H41" s="260"/>
      <c r="I41" s="189"/>
    </row>
    <row r="42" spans="1:9" ht="15">
      <c r="A42" s="264">
        <v>4</v>
      </c>
      <c r="B42" s="269" t="s">
        <v>741</v>
      </c>
      <c r="C42" s="13">
        <v>0</v>
      </c>
      <c r="D42" s="13">
        <v>0</v>
      </c>
      <c r="E42" s="13">
        <v>0</v>
      </c>
      <c r="F42" s="13">
        <v>170880</v>
      </c>
      <c r="G42" s="247">
        <f t="shared" si="0"/>
        <v>170880</v>
      </c>
      <c r="H42" s="260"/>
      <c r="I42" s="189"/>
    </row>
    <row r="43" spans="1:9" ht="15.75" thickBot="1">
      <c r="A43" s="270">
        <v>5</v>
      </c>
      <c r="B43" s="806" t="s">
        <v>194</v>
      </c>
      <c r="C43" s="1052">
        <v>22000</v>
      </c>
      <c r="D43" s="252">
        <v>30000</v>
      </c>
      <c r="E43" s="252"/>
      <c r="F43" s="252"/>
      <c r="G43" s="113">
        <f t="shared" si="0"/>
        <v>30000</v>
      </c>
      <c r="H43" s="260"/>
      <c r="I43" s="189"/>
    </row>
    <row r="44" spans="1:9" s="2" customFormat="1" ht="15.75" thickBot="1">
      <c r="A44" s="807"/>
      <c r="B44" s="808" t="s">
        <v>22</v>
      </c>
      <c r="C44" s="809">
        <f>SUM(C39:C43)</f>
        <v>27836</v>
      </c>
      <c r="D44" s="809">
        <f>SUM(D39:D43)</f>
        <v>36520</v>
      </c>
      <c r="E44" s="809">
        <f>SUM(E39:E42)</f>
        <v>6500</v>
      </c>
      <c r="F44" s="809">
        <f>SUM(F39:F42)</f>
        <v>170880</v>
      </c>
      <c r="G44" s="652">
        <f t="shared" si="0"/>
        <v>213900</v>
      </c>
      <c r="H44" s="260"/>
      <c r="I44" s="8"/>
    </row>
    <row r="46" spans="1:2" ht="14.25" customHeight="1" thickBot="1">
      <c r="A46" s="1280" t="s">
        <v>742</v>
      </c>
      <c r="B46" s="1280"/>
    </row>
    <row r="47" spans="1:7" ht="15" customHeight="1">
      <c r="A47" s="1274" t="s">
        <v>13</v>
      </c>
      <c r="B47" s="1276" t="s">
        <v>14</v>
      </c>
      <c r="C47" s="1272" t="s">
        <v>923</v>
      </c>
      <c r="D47" s="1269" t="s">
        <v>743</v>
      </c>
      <c r="E47" s="1270"/>
      <c r="F47" s="1271"/>
      <c r="G47" s="1278" t="s">
        <v>1</v>
      </c>
    </row>
    <row r="48" spans="1:7" ht="15.75" thickBot="1">
      <c r="A48" s="1275"/>
      <c r="B48" s="1277"/>
      <c r="C48" s="1273"/>
      <c r="D48" s="811" t="s">
        <v>744</v>
      </c>
      <c r="E48" s="811" t="s">
        <v>745</v>
      </c>
      <c r="F48" s="810" t="s">
        <v>746</v>
      </c>
      <c r="G48" s="1279"/>
    </row>
    <row r="49" spans="1:7" ht="15">
      <c r="A49" s="812">
        <v>1</v>
      </c>
      <c r="B49" s="1047" t="s">
        <v>747</v>
      </c>
      <c r="C49" s="166">
        <v>1156667</v>
      </c>
      <c r="D49" s="145">
        <v>1015000</v>
      </c>
      <c r="E49" s="139">
        <v>1015000</v>
      </c>
      <c r="F49" s="139">
        <v>1015000</v>
      </c>
      <c r="G49" s="712">
        <f>SUM(D49:F49)</f>
        <v>3045000</v>
      </c>
    </row>
    <row r="50" spans="1:7" ht="27.75">
      <c r="A50" s="812">
        <v>2</v>
      </c>
      <c r="B50" s="1048" t="s">
        <v>748</v>
      </c>
      <c r="C50" s="140">
        <v>24612</v>
      </c>
      <c r="D50" s="145">
        <v>30038</v>
      </c>
      <c r="E50" s="139">
        <v>30038</v>
      </c>
      <c r="F50" s="139">
        <v>30038</v>
      </c>
      <c r="G50" s="712">
        <f aca="true" t="shared" si="1" ref="G50:G56">SUM(D50:F50)</f>
        <v>90114</v>
      </c>
    </row>
    <row r="51" spans="1:7" ht="15">
      <c r="A51" s="812">
        <v>3</v>
      </c>
      <c r="B51" s="1047" t="s">
        <v>749</v>
      </c>
      <c r="C51" s="140">
        <v>6000</v>
      </c>
      <c r="D51" s="145">
        <v>0</v>
      </c>
      <c r="E51" s="139"/>
      <c r="F51" s="139"/>
      <c r="G51" s="712">
        <f t="shared" si="1"/>
        <v>0</v>
      </c>
    </row>
    <row r="52" spans="1:7" ht="27.75">
      <c r="A52" s="812">
        <v>4</v>
      </c>
      <c r="B52" s="1049" t="s">
        <v>750</v>
      </c>
      <c r="C52" s="140">
        <v>1476</v>
      </c>
      <c r="D52" s="701"/>
      <c r="E52" s="158"/>
      <c r="F52" s="139"/>
      <c r="G52" s="712">
        <f t="shared" si="1"/>
        <v>0</v>
      </c>
    </row>
    <row r="53" spans="1:7" ht="15">
      <c r="A53" s="812">
        <v>5</v>
      </c>
      <c r="B53" s="182" t="s">
        <v>751</v>
      </c>
      <c r="C53" s="140">
        <v>10183</v>
      </c>
      <c r="D53" s="145">
        <v>7500</v>
      </c>
      <c r="E53" s="139">
        <v>7500</v>
      </c>
      <c r="F53" s="139">
        <v>7500</v>
      </c>
      <c r="G53" s="712">
        <f t="shared" si="1"/>
        <v>22500</v>
      </c>
    </row>
    <row r="54" spans="1:7" ht="15">
      <c r="A54" s="812">
        <v>6</v>
      </c>
      <c r="B54" s="1050" t="s">
        <v>752</v>
      </c>
      <c r="C54" s="140"/>
      <c r="D54" s="149"/>
      <c r="E54" s="143"/>
      <c r="F54" s="143"/>
      <c r="G54" s="712">
        <f t="shared" si="1"/>
        <v>0</v>
      </c>
    </row>
    <row r="55" spans="1:7" ht="15.75" thickBot="1">
      <c r="A55" s="1059">
        <v>7</v>
      </c>
      <c r="B55" s="1060" t="s">
        <v>742</v>
      </c>
      <c r="C55" s="169">
        <f>SUM(C49:C54)</f>
        <v>1198938</v>
      </c>
      <c r="D55" s="1061">
        <f>SUM(D49:D54)</f>
        <v>1052538</v>
      </c>
      <c r="E55" s="168">
        <f>SUM(E49:E54)</f>
        <v>1052538</v>
      </c>
      <c r="F55" s="168">
        <f>SUM(F49:F54)</f>
        <v>1052538</v>
      </c>
      <c r="G55" s="756">
        <f t="shared" si="1"/>
        <v>3157614</v>
      </c>
    </row>
    <row r="56" spans="1:7" s="2" customFormat="1" ht="15.75" thickBot="1">
      <c r="A56" s="1054">
        <v>8</v>
      </c>
      <c r="B56" s="1051" t="s">
        <v>753</v>
      </c>
      <c r="C56" s="1055">
        <f>C55*0.5</f>
        <v>599469</v>
      </c>
      <c r="D56" s="1056">
        <f>D55*0.5</f>
        <v>526269</v>
      </c>
      <c r="E56" s="1057">
        <f>E55*0.5</f>
        <v>526269</v>
      </c>
      <c r="F56" s="1057">
        <f>F55*0.5</f>
        <v>526269</v>
      </c>
      <c r="G56" s="1058">
        <f t="shared" si="1"/>
        <v>1578807</v>
      </c>
    </row>
  </sheetData>
  <sheetProtection/>
  <mergeCells count="37">
    <mergeCell ref="A1:B1"/>
    <mergeCell ref="A11:B11"/>
    <mergeCell ref="A12:A13"/>
    <mergeCell ref="B12:B13"/>
    <mergeCell ref="C12:F12"/>
    <mergeCell ref="A3:B3"/>
    <mergeCell ref="A4:A5"/>
    <mergeCell ref="B4:B5"/>
    <mergeCell ref="G4:G5"/>
    <mergeCell ref="G12:G13"/>
    <mergeCell ref="A17:B17"/>
    <mergeCell ref="A18:A19"/>
    <mergeCell ref="D4:F4"/>
    <mergeCell ref="B18:B19"/>
    <mergeCell ref="B24:B25"/>
    <mergeCell ref="C24:F24"/>
    <mergeCell ref="G24:G25"/>
    <mergeCell ref="A23:B23"/>
    <mergeCell ref="A24:A25"/>
    <mergeCell ref="C18:F18"/>
    <mergeCell ref="G18:G19"/>
    <mergeCell ref="A46:B46"/>
    <mergeCell ref="A29:B29"/>
    <mergeCell ref="A30:A31"/>
    <mergeCell ref="B30:B31"/>
    <mergeCell ref="C30:F30"/>
    <mergeCell ref="G30:G31"/>
    <mergeCell ref="D47:F47"/>
    <mergeCell ref="C47:C48"/>
    <mergeCell ref="A47:A48"/>
    <mergeCell ref="B47:B48"/>
    <mergeCell ref="G47:G48"/>
    <mergeCell ref="A36:B36"/>
    <mergeCell ref="A37:A38"/>
    <mergeCell ref="B37:B38"/>
    <mergeCell ref="C37:F37"/>
    <mergeCell ref="G37:G38"/>
  </mergeCells>
  <printOptions/>
  <pageMargins left="0.37" right="0.1968503937007874" top="0.8267716535433072" bottom="0.15748031496062992" header="0.31496062992125984" footer="0.31496062992125984"/>
  <pageSetup horizontalDpi="600" verticalDpi="600" orientation="landscape" paperSize="9" scale="89" r:id="rId1"/>
  <headerFooter>
    <oddHeader xml:space="preserve">&amp;C&amp;"Book Antiqua,Félkövér"&amp;12Kimutatás az önkormányzat többéves kihatással járó várható kötelezettségeiről&amp;R&amp;"Book Antiqua,Félkövér"16. sz. melléklet
ezer Ft </oddHeader>
    <oddFooter>&amp;C&amp;P</oddFooter>
  </headerFooter>
  <rowBreaks count="1" manualBreakCount="1">
    <brk id="2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13.7109375" style="0" customWidth="1"/>
    <col min="4" max="4" width="15.421875" style="0" customWidth="1"/>
    <col min="5" max="5" width="13.00390625" style="0" customWidth="1"/>
    <col min="6" max="6" width="15.8515625" style="0" customWidth="1"/>
    <col min="7" max="7" width="17.421875" style="0" customWidth="1"/>
  </cols>
  <sheetData>
    <row r="1" spans="1:7" ht="15">
      <c r="A1" s="1303" t="s">
        <v>195</v>
      </c>
      <c r="B1" s="1305" t="s">
        <v>196</v>
      </c>
      <c r="C1" s="1307" t="s">
        <v>197</v>
      </c>
      <c r="D1" s="1307"/>
      <c r="E1" s="1307" t="s">
        <v>198</v>
      </c>
      <c r="F1" s="1307"/>
      <c r="G1" s="1308" t="s">
        <v>199</v>
      </c>
    </row>
    <row r="2" spans="1:7" ht="15.75" thickBot="1">
      <c r="A2" s="1304"/>
      <c r="B2" s="1306"/>
      <c r="C2" s="272" t="s">
        <v>200</v>
      </c>
      <c r="D2" s="272" t="s">
        <v>201</v>
      </c>
      <c r="E2" s="272" t="s">
        <v>202</v>
      </c>
      <c r="F2" s="272" t="s">
        <v>201</v>
      </c>
      <c r="G2" s="1309"/>
    </row>
    <row r="3" spans="1:7" ht="16.5">
      <c r="A3" s="273" t="s">
        <v>203</v>
      </c>
      <c r="B3" s="293" t="s">
        <v>204</v>
      </c>
      <c r="C3" s="274">
        <v>100</v>
      </c>
      <c r="D3" s="275">
        <v>695</v>
      </c>
      <c r="E3" s="274"/>
      <c r="F3" s="275"/>
      <c r="G3" s="276">
        <f>D3+F3</f>
        <v>695</v>
      </c>
    </row>
    <row r="4" spans="1:7" ht="16.5">
      <c r="A4" s="277" t="s">
        <v>205</v>
      </c>
      <c r="B4" s="278" t="s">
        <v>204</v>
      </c>
      <c r="C4" s="279"/>
      <c r="D4" s="280">
        <v>0</v>
      </c>
      <c r="E4" s="279">
        <v>40</v>
      </c>
      <c r="F4" s="280">
        <v>15090</v>
      </c>
      <c r="G4" s="281">
        <f>D4+F4</f>
        <v>15090</v>
      </c>
    </row>
    <row r="5" spans="1:7" ht="16.5">
      <c r="A5" s="277" t="s">
        <v>206</v>
      </c>
      <c r="B5" s="278" t="s">
        <v>204</v>
      </c>
      <c r="C5" s="279">
        <v>100</v>
      </c>
      <c r="D5" s="280">
        <v>10500</v>
      </c>
      <c r="E5" s="279" t="s">
        <v>207</v>
      </c>
      <c r="F5" s="280">
        <v>6838</v>
      </c>
      <c r="G5" s="281">
        <f aca="true" t="shared" si="0" ref="G5:G11">D5+F5</f>
        <v>17338</v>
      </c>
    </row>
    <row r="6" spans="1:7" ht="16.5">
      <c r="A6" s="277" t="s">
        <v>208</v>
      </c>
      <c r="B6" s="293" t="s">
        <v>204</v>
      </c>
      <c r="C6" s="279">
        <v>0</v>
      </c>
      <c r="D6" s="280">
        <v>0</v>
      </c>
      <c r="E6" s="279">
        <v>0</v>
      </c>
      <c r="F6" s="280">
        <v>0</v>
      </c>
      <c r="G6" s="281">
        <f t="shared" si="0"/>
        <v>0</v>
      </c>
    </row>
    <row r="7" spans="1:7" ht="16.5">
      <c r="A7" s="277" t="s">
        <v>210</v>
      </c>
      <c r="B7" s="278" t="s">
        <v>209</v>
      </c>
      <c r="C7" s="279">
        <v>100</v>
      </c>
      <c r="D7" s="294">
        <v>153</v>
      </c>
      <c r="E7" s="295"/>
      <c r="F7" s="294"/>
      <c r="G7" s="281">
        <v>173</v>
      </c>
    </row>
    <row r="8" spans="1:7" ht="16.5">
      <c r="A8" s="277" t="s">
        <v>211</v>
      </c>
      <c r="B8" s="278" t="s">
        <v>209</v>
      </c>
      <c r="C8" s="279">
        <v>100</v>
      </c>
      <c r="D8" s="294">
        <v>1014</v>
      </c>
      <c r="E8" s="295"/>
      <c r="F8" s="294"/>
      <c r="G8" s="281">
        <f t="shared" si="0"/>
        <v>1014</v>
      </c>
    </row>
    <row r="9" spans="1:7" ht="33">
      <c r="A9" s="277" t="s">
        <v>212</v>
      </c>
      <c r="B9" s="278" t="s">
        <v>213</v>
      </c>
      <c r="C9" s="279">
        <v>100</v>
      </c>
      <c r="D9" s="294">
        <v>26119</v>
      </c>
      <c r="E9" s="295">
        <v>92</v>
      </c>
      <c r="F9" s="294">
        <v>8723</v>
      </c>
      <c r="G9" s="281">
        <f t="shared" si="0"/>
        <v>34842</v>
      </c>
    </row>
    <row r="10" spans="1:7" ht="49.5">
      <c r="A10" s="282" t="s">
        <v>214</v>
      </c>
      <c r="B10" s="283"/>
      <c r="C10" s="280">
        <v>0</v>
      </c>
      <c r="D10" s="280"/>
      <c r="E10" s="280">
        <v>0</v>
      </c>
      <c r="F10" s="280"/>
      <c r="G10" s="281">
        <f t="shared" si="0"/>
        <v>0</v>
      </c>
    </row>
    <row r="11" spans="1:7" ht="33">
      <c r="A11" s="282" t="s">
        <v>215</v>
      </c>
      <c r="B11" s="284"/>
      <c r="C11" s="285">
        <v>0</v>
      </c>
      <c r="D11" s="285">
        <v>0</v>
      </c>
      <c r="E11" s="285">
        <v>0</v>
      </c>
      <c r="F11" s="285">
        <v>0</v>
      </c>
      <c r="G11" s="281">
        <f t="shared" si="0"/>
        <v>0</v>
      </c>
    </row>
    <row r="12" spans="1:7" ht="15.75" thickBot="1">
      <c r="A12" s="286" t="s">
        <v>22</v>
      </c>
      <c r="B12" s="1302"/>
      <c r="C12" s="1302"/>
      <c r="D12" s="1302"/>
      <c r="E12" s="1302"/>
      <c r="F12" s="1302"/>
      <c r="G12" s="533">
        <f>SUM(G3:G11)</f>
        <v>69152</v>
      </c>
    </row>
    <row r="14" spans="2:4" ht="16.5">
      <c r="B14" s="106"/>
      <c r="C14" s="106"/>
      <c r="D14" s="287"/>
    </row>
    <row r="16" ht="16.5">
      <c r="D16" s="288"/>
    </row>
    <row r="17" ht="16.5">
      <c r="D17" s="288"/>
    </row>
    <row r="18" ht="16.5">
      <c r="D18" s="288"/>
    </row>
  </sheetData>
  <sheetProtection/>
  <mergeCells count="6">
    <mergeCell ref="B12:F12"/>
    <mergeCell ref="A1:A2"/>
    <mergeCell ref="B1:B2"/>
    <mergeCell ref="C1:D1"/>
    <mergeCell ref="E1:F1"/>
    <mergeCell ref="G1:G2"/>
  </mergeCells>
  <printOptions/>
  <pageMargins left="0.8267716535433072" right="0.7086614173228347" top="1.062992125984252" bottom="0.7480314960629921" header="0.31496062992125984" footer="0.31496062992125984"/>
  <pageSetup horizontalDpi="600" verticalDpi="600" orientation="landscape" paperSize="9" r:id="rId1"/>
  <headerFooter>
    <oddHeader xml:space="preserve">&amp;C&amp;"Book Antiqua,Félkövér"&amp;12Keszthely Város Önkormányzata 2015. évi közvetett támogatásai &amp;R&amp;"Book Antiqua,Félkövér"17. sz. melléklet&amp;"Book Antiqua,Normál"
ezer Ft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5.7109375" style="0" customWidth="1"/>
    <col min="4" max="4" width="16.421875" style="0" customWidth="1"/>
    <col min="5" max="5" width="18.421875" style="0" customWidth="1"/>
    <col min="6" max="6" width="10.57421875" style="0" bestFit="1" customWidth="1"/>
  </cols>
  <sheetData>
    <row r="1" spans="1:7" ht="15" customHeight="1">
      <c r="A1" s="1312" t="s">
        <v>176</v>
      </c>
      <c r="B1" s="1314" t="s">
        <v>169</v>
      </c>
      <c r="C1" s="1314" t="s">
        <v>122</v>
      </c>
      <c r="D1" s="1314" t="s">
        <v>341</v>
      </c>
      <c r="E1" s="1316" t="s">
        <v>170</v>
      </c>
      <c r="F1" s="222"/>
      <c r="G1" s="223"/>
    </row>
    <row r="2" spans="1:7" ht="15">
      <c r="A2" s="1313"/>
      <c r="B2" s="1315"/>
      <c r="C2" s="1315"/>
      <c r="D2" s="1315"/>
      <c r="E2" s="1317"/>
      <c r="F2" s="222"/>
      <c r="G2" s="224"/>
    </row>
    <row r="3" spans="1:7" ht="20.25" customHeight="1">
      <c r="A3" s="1128">
        <v>1</v>
      </c>
      <c r="B3" s="814" t="s">
        <v>114</v>
      </c>
      <c r="C3" s="607">
        <v>1092</v>
      </c>
      <c r="D3" s="607">
        <v>10</v>
      </c>
      <c r="E3" s="612">
        <f>C3-D3</f>
        <v>1082</v>
      </c>
      <c r="F3" s="228"/>
      <c r="G3" s="202"/>
    </row>
    <row r="4" spans="1:7" ht="27.75" customHeight="1">
      <c r="A4" s="1128">
        <v>2</v>
      </c>
      <c r="B4" s="814" t="s">
        <v>126</v>
      </c>
      <c r="C4" s="607">
        <v>529</v>
      </c>
      <c r="D4" s="607">
        <v>529</v>
      </c>
      <c r="E4" s="612">
        <f aca="true" t="shared" si="0" ref="E4:E11">C4-D4</f>
        <v>0</v>
      </c>
      <c r="F4" s="228"/>
      <c r="G4" s="202"/>
    </row>
    <row r="5" spans="1:7" ht="18.75" customHeight="1">
      <c r="A5" s="1128">
        <v>3</v>
      </c>
      <c r="B5" s="814" t="s">
        <v>125</v>
      </c>
      <c r="C5" s="607">
        <v>1443</v>
      </c>
      <c r="D5" s="607">
        <v>1432</v>
      </c>
      <c r="E5" s="612">
        <f t="shared" si="0"/>
        <v>11</v>
      </c>
      <c r="F5" s="228"/>
      <c r="G5" s="202"/>
    </row>
    <row r="6" spans="1:7" ht="18" customHeight="1">
      <c r="A6" s="1128">
        <v>4</v>
      </c>
      <c r="B6" s="814" t="s">
        <v>171</v>
      </c>
      <c r="C6" s="607">
        <v>679</v>
      </c>
      <c r="D6" s="609">
        <v>679</v>
      </c>
      <c r="E6" s="612">
        <f t="shared" si="0"/>
        <v>0</v>
      </c>
      <c r="F6" s="228"/>
      <c r="G6" s="202"/>
    </row>
    <row r="7" spans="1:7" ht="40.5">
      <c r="A7" s="1129">
        <v>5</v>
      </c>
      <c r="B7" s="873" t="s">
        <v>172</v>
      </c>
      <c r="C7" s="874">
        <v>9130</v>
      </c>
      <c r="D7" s="609">
        <v>2041</v>
      </c>
      <c r="E7" s="612">
        <f t="shared" si="0"/>
        <v>7089</v>
      </c>
      <c r="F7" s="202"/>
      <c r="G7" s="202"/>
    </row>
    <row r="8" spans="1:7" ht="28.5" customHeight="1">
      <c r="A8" s="1128">
        <v>6</v>
      </c>
      <c r="B8" s="814" t="s">
        <v>173</v>
      </c>
      <c r="C8" s="607">
        <v>549</v>
      </c>
      <c r="D8" s="609">
        <v>237</v>
      </c>
      <c r="E8" s="612">
        <f t="shared" si="0"/>
        <v>312</v>
      </c>
      <c r="F8" s="202"/>
      <c r="G8" s="202"/>
    </row>
    <row r="9" spans="1:7" ht="27">
      <c r="A9" s="1130">
        <v>7</v>
      </c>
      <c r="B9" s="605" t="s">
        <v>79</v>
      </c>
      <c r="C9" s="608">
        <v>2692</v>
      </c>
      <c r="D9" s="607">
        <v>2279</v>
      </c>
      <c r="E9" s="612">
        <f t="shared" si="0"/>
        <v>413</v>
      </c>
      <c r="F9" s="202"/>
      <c r="G9" s="202"/>
    </row>
    <row r="10" spans="1:7" ht="30.75" customHeight="1">
      <c r="A10" s="1128">
        <v>8</v>
      </c>
      <c r="B10" s="606" t="s">
        <v>773</v>
      </c>
      <c r="C10" s="607">
        <v>2597</v>
      </c>
      <c r="D10" s="610">
        <v>149</v>
      </c>
      <c r="E10" s="612">
        <f t="shared" si="0"/>
        <v>2448</v>
      </c>
      <c r="F10" s="202"/>
      <c r="G10" s="202"/>
    </row>
    <row r="11" spans="1:7" ht="33.75" customHeight="1" thickBot="1">
      <c r="A11" s="1130">
        <v>9</v>
      </c>
      <c r="B11" s="813" t="s">
        <v>174</v>
      </c>
      <c r="C11" s="815">
        <v>793856</v>
      </c>
      <c r="D11" s="611">
        <v>17087</v>
      </c>
      <c r="E11" s="612">
        <f t="shared" si="0"/>
        <v>776769</v>
      </c>
      <c r="F11" s="229"/>
      <c r="G11" s="202"/>
    </row>
    <row r="12" spans="1:9" ht="30" customHeight="1" thickBot="1">
      <c r="A12" s="1310" t="s">
        <v>175</v>
      </c>
      <c r="B12" s="1311"/>
      <c r="C12" s="230">
        <f>SUM(C3:C11)</f>
        <v>812567</v>
      </c>
      <c r="D12" s="231">
        <f>SUM(D3:D11)</f>
        <v>24443</v>
      </c>
      <c r="E12" s="232">
        <f>SUM(E3:E11)</f>
        <v>788124</v>
      </c>
      <c r="F12" s="233"/>
      <c r="G12" s="233"/>
      <c r="H12" s="233"/>
      <c r="I12" s="233"/>
    </row>
    <row r="13" spans="1:9" ht="13.5">
      <c r="A13" s="234"/>
      <c r="B13" s="202"/>
      <c r="C13" s="235"/>
      <c r="D13" s="225"/>
      <c r="E13" s="202"/>
      <c r="F13" s="202"/>
      <c r="G13" s="202"/>
      <c r="H13" s="202"/>
      <c r="I13" s="202"/>
    </row>
    <row r="14" spans="1:9" ht="13.5">
      <c r="A14" s="234"/>
      <c r="B14" s="202"/>
      <c r="C14" s="225"/>
      <c r="D14" s="225"/>
      <c r="E14" s="227"/>
      <c r="F14" s="202"/>
      <c r="G14" s="202"/>
      <c r="H14" s="202"/>
      <c r="I14" s="202"/>
    </row>
    <row r="15" spans="1:9" ht="15">
      <c r="A15" s="234"/>
      <c r="B15" s="202"/>
      <c r="C15" s="225"/>
      <c r="D15" s="236"/>
      <c r="E15" s="227"/>
      <c r="F15" s="202"/>
      <c r="G15" s="202"/>
      <c r="H15" s="202"/>
      <c r="I15" s="202"/>
    </row>
    <row r="16" spans="1:9" ht="13.5">
      <c r="A16" s="226"/>
      <c r="B16" s="202"/>
      <c r="C16" s="225"/>
      <c r="D16" s="225"/>
      <c r="E16" s="225"/>
      <c r="F16" s="202"/>
      <c r="G16" s="202"/>
      <c r="H16" s="202"/>
      <c r="I16" s="202"/>
    </row>
    <row r="17" spans="1:9" ht="13.5">
      <c r="A17" s="226"/>
      <c r="B17" s="202"/>
      <c r="C17" s="225"/>
      <c r="D17" s="225"/>
      <c r="E17" s="227"/>
      <c r="F17" s="202"/>
      <c r="G17" s="202"/>
      <c r="H17" s="202"/>
      <c r="I17" s="202"/>
    </row>
    <row r="18" spans="1:9" ht="13.5">
      <c r="A18" s="226"/>
      <c r="B18" s="202"/>
      <c r="C18" s="225"/>
      <c r="D18" s="225"/>
      <c r="E18" s="202"/>
      <c r="F18" s="202"/>
      <c r="G18" s="202"/>
      <c r="H18" s="202"/>
      <c r="I18" s="202"/>
    </row>
    <row r="19" spans="1:9" ht="13.5">
      <c r="A19" s="226"/>
      <c r="B19" s="202"/>
      <c r="C19" s="225"/>
      <c r="D19" s="225"/>
      <c r="E19" s="202"/>
      <c r="F19" s="202"/>
      <c r="G19" s="202"/>
      <c r="H19" s="202"/>
      <c r="I19" s="202"/>
    </row>
  </sheetData>
  <sheetProtection/>
  <mergeCells count="6">
    <mergeCell ref="A12:B12"/>
    <mergeCell ref="A1:A2"/>
    <mergeCell ref="D1:D2"/>
    <mergeCell ref="E1:E2"/>
    <mergeCell ref="B1:B2"/>
    <mergeCell ref="C1:C2"/>
  </mergeCells>
  <printOptions/>
  <pageMargins left="0.6692913385826772" right="0.35433070866141736" top="1.14" bottom="0.35433070866141736" header="0.31496062992125984" footer="0.31496062992125984"/>
  <pageSetup horizontalDpi="600" verticalDpi="600" orientation="portrait" paperSize="9" r:id="rId1"/>
  <headerFooter>
    <oddHeader>&amp;C&amp;"Book Antiqua,Félkövér"&amp;12Kimutatás az Önkormányzat 
2015. évi költségvetési maradványáról &amp;R&amp;"Book Antiqua,Félkövér"18. sz. melléklet
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B1">
      <selection activeCell="C14" sqref="C14:C16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26.421875" style="0" customWidth="1"/>
    <col min="4" max="4" width="45.00390625" style="0" customWidth="1"/>
    <col min="5" max="5" width="13.8515625" style="0" customWidth="1"/>
    <col min="6" max="6" width="13.00390625" style="0" customWidth="1"/>
  </cols>
  <sheetData>
    <row r="1" spans="1:7" ht="30.75" thickBot="1">
      <c r="A1" s="207" t="s">
        <v>13</v>
      </c>
      <c r="B1" s="203" t="s">
        <v>138</v>
      </c>
      <c r="C1" s="203" t="s">
        <v>139</v>
      </c>
      <c r="D1" s="1357" t="s">
        <v>140</v>
      </c>
      <c r="E1" s="1358"/>
      <c r="F1" s="208" t="s">
        <v>141</v>
      </c>
      <c r="G1" s="209"/>
    </row>
    <row r="2" spans="1:7" ht="15">
      <c r="A2" s="1359" t="s">
        <v>142</v>
      </c>
      <c r="B2" s="1360"/>
      <c r="C2" s="1360"/>
      <c r="D2" s="1360"/>
      <c r="E2" s="1360"/>
      <c r="F2" s="1361"/>
      <c r="G2" s="202"/>
    </row>
    <row r="3" spans="1:7" ht="33">
      <c r="A3" s="210">
        <v>1</v>
      </c>
      <c r="B3" s="211" t="s">
        <v>143</v>
      </c>
      <c r="C3" s="211" t="s">
        <v>144</v>
      </c>
      <c r="D3" s="1342"/>
      <c r="E3" s="1343"/>
      <c r="F3" s="212">
        <v>256560</v>
      </c>
      <c r="G3" s="202"/>
    </row>
    <row r="4" spans="1:7" ht="33">
      <c r="A4" s="210">
        <v>2</v>
      </c>
      <c r="B4" s="220" t="s">
        <v>145</v>
      </c>
      <c r="C4" s="211" t="s">
        <v>146</v>
      </c>
      <c r="D4" s="1342"/>
      <c r="E4" s="1343"/>
      <c r="F4" s="212">
        <v>3000</v>
      </c>
      <c r="G4" s="202"/>
    </row>
    <row r="5" spans="1:7" ht="36" customHeight="1">
      <c r="A5" s="210">
        <v>3</v>
      </c>
      <c r="B5" s="211" t="s">
        <v>934</v>
      </c>
      <c r="C5" s="211" t="s">
        <v>147</v>
      </c>
      <c r="D5" s="1342"/>
      <c r="E5" s="1343"/>
      <c r="F5" s="212">
        <v>45047</v>
      </c>
      <c r="G5" s="202"/>
    </row>
    <row r="6" spans="1:7" ht="16.5">
      <c r="A6" s="1323"/>
      <c r="B6" s="1324"/>
      <c r="C6" s="1324"/>
      <c r="D6" s="1324"/>
      <c r="E6" s="1324"/>
      <c r="F6" s="1325"/>
      <c r="G6" s="202"/>
    </row>
    <row r="7" spans="1:7" ht="15">
      <c r="A7" s="1326" t="s">
        <v>148</v>
      </c>
      <c r="B7" s="1327"/>
      <c r="C7" s="1327"/>
      <c r="D7" s="1327"/>
      <c r="E7" s="1327"/>
      <c r="F7" s="1328"/>
      <c r="G7" s="202"/>
    </row>
    <row r="8" spans="1:7" ht="16.5">
      <c r="A8" s="206">
        <v>1</v>
      </c>
      <c r="B8" s="205" t="s">
        <v>149</v>
      </c>
      <c r="C8" s="205" t="s">
        <v>144</v>
      </c>
      <c r="D8" s="1344"/>
      <c r="E8" s="1345"/>
      <c r="F8" s="213">
        <v>1530</v>
      </c>
      <c r="G8" s="204"/>
    </row>
    <row r="9" spans="1:7" ht="16.5">
      <c r="A9" s="1346"/>
      <c r="B9" s="1347"/>
      <c r="C9" s="1347"/>
      <c r="D9" s="1347"/>
      <c r="E9" s="1347"/>
      <c r="F9" s="1348"/>
      <c r="G9" s="204"/>
    </row>
    <row r="10" spans="1:7" ht="16.5">
      <c r="A10" s="1326" t="s">
        <v>150</v>
      </c>
      <c r="B10" s="1327"/>
      <c r="C10" s="1327"/>
      <c r="D10" s="1327"/>
      <c r="E10" s="1327"/>
      <c r="F10" s="1328"/>
      <c r="G10" s="204"/>
    </row>
    <row r="11" spans="1:7" ht="33">
      <c r="A11" s="210">
        <v>1</v>
      </c>
      <c r="B11" s="211" t="s">
        <v>151</v>
      </c>
      <c r="C11" s="211" t="s">
        <v>152</v>
      </c>
      <c r="D11" s="1342"/>
      <c r="E11" s="1343"/>
      <c r="F11" s="212">
        <v>1800</v>
      </c>
      <c r="G11" s="204"/>
    </row>
    <row r="12" spans="1:7" ht="16.5">
      <c r="A12" s="1346"/>
      <c r="B12" s="1347"/>
      <c r="C12" s="1347"/>
      <c r="D12" s="1347"/>
      <c r="E12" s="1347"/>
      <c r="F12" s="1348"/>
      <c r="G12" s="202"/>
    </row>
    <row r="13" spans="1:7" ht="15">
      <c r="A13" s="1349" t="s">
        <v>153</v>
      </c>
      <c r="B13" s="1350"/>
      <c r="C13" s="1350"/>
      <c r="D13" s="1350"/>
      <c r="E13" s="1351"/>
      <c r="F13" s="1352"/>
      <c r="G13" s="202"/>
    </row>
    <row r="14" spans="1:7" ht="16.5">
      <c r="A14" s="1339">
        <v>1</v>
      </c>
      <c r="B14" s="1353" t="s">
        <v>154</v>
      </c>
      <c r="C14" s="1353" t="s">
        <v>155</v>
      </c>
      <c r="D14" s="214" t="s">
        <v>156</v>
      </c>
      <c r="E14" s="215">
        <v>100</v>
      </c>
      <c r="F14" s="1335">
        <v>8000</v>
      </c>
      <c r="G14" s="202"/>
    </row>
    <row r="15" spans="1:7" ht="16.5">
      <c r="A15" s="1340"/>
      <c r="B15" s="1354"/>
      <c r="C15" s="1354"/>
      <c r="D15" s="214" t="s">
        <v>157</v>
      </c>
      <c r="E15" s="215">
        <v>7000</v>
      </c>
      <c r="F15" s="1356"/>
      <c r="G15" s="202"/>
    </row>
    <row r="16" spans="1:7" ht="16.5">
      <c r="A16" s="1341"/>
      <c r="B16" s="1355"/>
      <c r="C16" s="1355"/>
      <c r="D16" s="214" t="s">
        <v>158</v>
      </c>
      <c r="E16" s="215">
        <v>900</v>
      </c>
      <c r="F16" s="1336"/>
      <c r="G16" s="202"/>
    </row>
    <row r="17" spans="1:7" ht="16.5">
      <c r="A17" s="1321">
        <v>2</v>
      </c>
      <c r="B17" s="1333" t="s">
        <v>159</v>
      </c>
      <c r="C17" s="1333" t="s">
        <v>160</v>
      </c>
      <c r="D17" s="214" t="s">
        <v>161</v>
      </c>
      <c r="E17" s="215">
        <v>215580</v>
      </c>
      <c r="F17" s="1335">
        <v>510740</v>
      </c>
      <c r="G17" s="202"/>
    </row>
    <row r="18" spans="1:7" ht="16.5">
      <c r="A18" s="1322"/>
      <c r="B18" s="1334"/>
      <c r="C18" s="1334"/>
      <c r="D18" s="214" t="s">
        <v>168</v>
      </c>
      <c r="E18" s="215">
        <v>276240</v>
      </c>
      <c r="F18" s="1336"/>
      <c r="G18" s="202"/>
    </row>
    <row r="19" spans="1:7" ht="16.5">
      <c r="A19" s="201">
        <v>3</v>
      </c>
      <c r="B19" s="216" t="s">
        <v>162</v>
      </c>
      <c r="C19" s="217" t="s">
        <v>163</v>
      </c>
      <c r="D19" s="214" t="s">
        <v>164</v>
      </c>
      <c r="E19" s="214"/>
      <c r="F19" s="212">
        <v>8950</v>
      </c>
      <c r="G19" s="202"/>
    </row>
    <row r="20" spans="1:7" ht="33">
      <c r="A20" s="206">
        <v>5</v>
      </c>
      <c r="B20" s="205" t="s">
        <v>165</v>
      </c>
      <c r="C20" s="211" t="s">
        <v>166</v>
      </c>
      <c r="D20" s="1337"/>
      <c r="E20" s="1338"/>
      <c r="F20" s="212">
        <v>600</v>
      </c>
      <c r="G20" s="202"/>
    </row>
    <row r="21" spans="1:7" ht="17.25" thickBot="1">
      <c r="A21" s="1318"/>
      <c r="B21" s="1319"/>
      <c r="C21" s="1319"/>
      <c r="D21" s="1319"/>
      <c r="E21" s="1319"/>
      <c r="F21" s="1320"/>
      <c r="G21" s="202"/>
    </row>
    <row r="22" spans="1:7" ht="15.75" thickBot="1">
      <c r="A22" s="1329" t="s">
        <v>167</v>
      </c>
      <c r="B22" s="1330"/>
      <c r="C22" s="1330"/>
      <c r="D22" s="1331"/>
      <c r="E22" s="1332"/>
      <c r="F22" s="218">
        <v>836227</v>
      </c>
      <c r="G22" s="202"/>
    </row>
    <row r="23" spans="1:7" ht="15">
      <c r="A23" s="202"/>
      <c r="B23" s="202"/>
      <c r="C23" s="219"/>
      <c r="D23" s="219"/>
      <c r="E23" s="219"/>
      <c r="F23" s="202"/>
      <c r="G23" s="202"/>
    </row>
  </sheetData>
  <sheetProtection/>
  <mergeCells count="25">
    <mergeCell ref="D1:E1"/>
    <mergeCell ref="A2:F2"/>
    <mergeCell ref="D3:E3"/>
    <mergeCell ref="A9:F9"/>
    <mergeCell ref="D4:E4"/>
    <mergeCell ref="D5:E5"/>
    <mergeCell ref="A14:A16"/>
    <mergeCell ref="D11:E11"/>
    <mergeCell ref="D8:E8"/>
    <mergeCell ref="A10:F10"/>
    <mergeCell ref="A12:F12"/>
    <mergeCell ref="A13:F13"/>
    <mergeCell ref="B14:B16"/>
    <mergeCell ref="C14:C16"/>
    <mergeCell ref="F14:F16"/>
    <mergeCell ref="A21:F21"/>
    <mergeCell ref="A17:A18"/>
    <mergeCell ref="A6:F6"/>
    <mergeCell ref="A7:F7"/>
    <mergeCell ref="A22:C22"/>
    <mergeCell ref="D22:E22"/>
    <mergeCell ref="B17:B18"/>
    <mergeCell ref="C17:C18"/>
    <mergeCell ref="F17:F18"/>
    <mergeCell ref="D20:E20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Antiqua,Félkövér"&amp;11Részesedések 
2015. év.&amp;R&amp;"Book Antiqua,Félkövér"&amp;11 19.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8.7109375" style="23" customWidth="1"/>
    <col min="2" max="2" width="11.00390625" style="22" bestFit="1" customWidth="1"/>
    <col min="3" max="3" width="11.00390625" style="22" customWidth="1"/>
    <col min="4" max="4" width="11.140625" style="22" customWidth="1"/>
    <col min="5" max="5" width="33.57421875" style="22" customWidth="1"/>
    <col min="6" max="6" width="12.28125" style="24" bestFit="1" customWidth="1"/>
    <col min="7" max="7" width="11.7109375" style="24" customWidth="1"/>
    <col min="8" max="8" width="11.8515625" style="22" customWidth="1"/>
    <col min="9" max="16384" width="9.140625" style="22" customWidth="1"/>
  </cols>
  <sheetData>
    <row r="1" spans="1:9" ht="30.75" thickBot="1">
      <c r="A1" s="367" t="s">
        <v>26</v>
      </c>
      <c r="B1" s="368" t="s">
        <v>216</v>
      </c>
      <c r="C1" s="368" t="s">
        <v>101</v>
      </c>
      <c r="D1" s="368" t="s">
        <v>217</v>
      </c>
      <c r="E1" s="368" t="s">
        <v>27</v>
      </c>
      <c r="F1" s="387" t="s">
        <v>216</v>
      </c>
      <c r="G1" s="368" t="s">
        <v>101</v>
      </c>
      <c r="H1" s="375" t="s">
        <v>217</v>
      </c>
      <c r="I1"/>
    </row>
    <row r="2" spans="1:9" ht="15">
      <c r="A2" s="396" t="s">
        <v>28</v>
      </c>
      <c r="B2" s="397"/>
      <c r="C2" s="397"/>
      <c r="D2" s="397"/>
      <c r="E2" s="398" t="s">
        <v>29</v>
      </c>
      <c r="F2" s="399"/>
      <c r="G2" s="400"/>
      <c r="H2" s="401"/>
      <c r="I2"/>
    </row>
    <row r="3" spans="1:9" ht="13.5">
      <c r="A3" s="369" t="s">
        <v>37</v>
      </c>
      <c r="B3" s="376">
        <v>1086500</v>
      </c>
      <c r="C3" s="376">
        <v>1086500</v>
      </c>
      <c r="D3" s="1028">
        <v>1234728</v>
      </c>
      <c r="E3" s="376" t="s">
        <v>30</v>
      </c>
      <c r="F3" s="388">
        <v>1002296</v>
      </c>
      <c r="G3" s="388">
        <v>1064787</v>
      </c>
      <c r="H3" s="406">
        <v>1003324</v>
      </c>
      <c r="I3"/>
    </row>
    <row r="4" spans="1:9" ht="13.5">
      <c r="A4" s="370" t="s">
        <v>791</v>
      </c>
      <c r="B4" s="377">
        <v>1068626</v>
      </c>
      <c r="C4" s="377">
        <v>1198521</v>
      </c>
      <c r="D4" s="1028">
        <v>1193710</v>
      </c>
      <c r="E4" s="377" t="s">
        <v>75</v>
      </c>
      <c r="F4" s="388">
        <v>289840</v>
      </c>
      <c r="G4" s="393">
        <v>300525</v>
      </c>
      <c r="H4" s="406">
        <v>274894</v>
      </c>
      <c r="I4"/>
    </row>
    <row r="5" spans="1:9" ht="13.5">
      <c r="A5" s="370" t="s">
        <v>124</v>
      </c>
      <c r="B5" s="377">
        <v>570542</v>
      </c>
      <c r="C5" s="377">
        <v>669101</v>
      </c>
      <c r="D5" s="1028">
        <v>592040</v>
      </c>
      <c r="E5" s="377" t="s">
        <v>39</v>
      </c>
      <c r="F5" s="388">
        <v>1301781</v>
      </c>
      <c r="G5" s="393">
        <v>1426384</v>
      </c>
      <c r="H5" s="406">
        <v>1268350</v>
      </c>
      <c r="I5"/>
    </row>
    <row r="6" spans="1:9" ht="27">
      <c r="A6" s="370" t="s">
        <v>792</v>
      </c>
      <c r="B6" s="377">
        <v>139442</v>
      </c>
      <c r="C6" s="377">
        <v>250568</v>
      </c>
      <c r="D6" s="1028">
        <v>247351</v>
      </c>
      <c r="E6" s="377" t="s">
        <v>793</v>
      </c>
      <c r="F6" s="388">
        <v>94610</v>
      </c>
      <c r="G6" s="393">
        <v>107451</v>
      </c>
      <c r="H6" s="406">
        <v>106700</v>
      </c>
      <c r="I6"/>
    </row>
    <row r="7" spans="1:9" ht="27">
      <c r="A7" s="370" t="s">
        <v>800</v>
      </c>
      <c r="B7" s="377">
        <v>5200</v>
      </c>
      <c r="C7" s="377">
        <v>6450</v>
      </c>
      <c r="D7" s="376">
        <v>4731</v>
      </c>
      <c r="E7" s="377" t="s">
        <v>794</v>
      </c>
      <c r="F7" s="388">
        <v>71822</v>
      </c>
      <c r="G7" s="393">
        <v>210696</v>
      </c>
      <c r="H7" s="406">
        <v>188939</v>
      </c>
      <c r="I7"/>
    </row>
    <row r="8" spans="1:9" ht="13.5">
      <c r="A8" s="370" t="s">
        <v>801</v>
      </c>
      <c r="B8" s="378">
        <v>67885</v>
      </c>
      <c r="C8" s="378">
        <v>67885</v>
      </c>
      <c r="D8" s="376">
        <v>54982</v>
      </c>
      <c r="E8" s="377" t="s">
        <v>795</v>
      </c>
      <c r="F8" s="388">
        <v>57320</v>
      </c>
      <c r="G8" s="393">
        <v>84173</v>
      </c>
      <c r="H8" s="406">
        <v>47577</v>
      </c>
      <c r="I8"/>
    </row>
    <row r="9" spans="1:9" ht="13.5">
      <c r="A9" s="370" t="s">
        <v>500</v>
      </c>
      <c r="B9" s="377">
        <v>349322</v>
      </c>
      <c r="C9" s="377">
        <v>19423</v>
      </c>
      <c r="D9" s="376">
        <v>19423</v>
      </c>
      <c r="E9" s="377" t="s">
        <v>796</v>
      </c>
      <c r="F9" s="388">
        <v>91254</v>
      </c>
      <c r="G9" s="393">
        <v>23353</v>
      </c>
      <c r="H9" s="406"/>
      <c r="I9"/>
    </row>
    <row r="10" spans="1:9" ht="13.5">
      <c r="A10" s="370" t="s">
        <v>38</v>
      </c>
      <c r="B10" s="377">
        <v>0</v>
      </c>
      <c r="C10" s="377"/>
      <c r="D10" s="376">
        <v>0</v>
      </c>
      <c r="E10" s="377" t="s">
        <v>797</v>
      </c>
      <c r="F10" s="388"/>
      <c r="G10" s="393">
        <v>600</v>
      </c>
      <c r="H10" s="406">
        <v>600</v>
      </c>
      <c r="I10"/>
    </row>
    <row r="11" spans="1:9" ht="13.5">
      <c r="A11" s="370" t="s">
        <v>233</v>
      </c>
      <c r="B11" s="377"/>
      <c r="C11" s="377">
        <v>36334</v>
      </c>
      <c r="D11" s="376">
        <v>36334</v>
      </c>
      <c r="E11" s="377" t="s">
        <v>798</v>
      </c>
      <c r="F11" s="388"/>
      <c r="G11" s="393"/>
      <c r="H11" s="406"/>
      <c r="I11"/>
    </row>
    <row r="12" spans="1:9" ht="13.5">
      <c r="A12" s="370" t="s">
        <v>920</v>
      </c>
      <c r="B12" s="377"/>
      <c r="C12" s="377"/>
      <c r="D12" s="376">
        <v>3005000</v>
      </c>
      <c r="E12" s="377" t="s">
        <v>922</v>
      </c>
      <c r="F12" s="388"/>
      <c r="G12" s="388"/>
      <c r="H12" s="406">
        <v>3005000</v>
      </c>
      <c r="I12"/>
    </row>
    <row r="13" spans="1:9" ht="31.5" customHeight="1">
      <c r="A13" s="372" t="s">
        <v>33</v>
      </c>
      <c r="B13" s="379">
        <f>SUM(B3:B11)</f>
        <v>3287517</v>
      </c>
      <c r="C13" s="379">
        <f>SUM(C3:C11)</f>
        <v>3334782</v>
      </c>
      <c r="D13" s="379">
        <f>SUM(D3:D12)</f>
        <v>6388299</v>
      </c>
      <c r="E13" s="377" t="s">
        <v>921</v>
      </c>
      <c r="F13" s="388"/>
      <c r="G13" s="388">
        <v>67776</v>
      </c>
      <c r="H13" s="406">
        <v>31442</v>
      </c>
      <c r="I13"/>
    </row>
    <row r="14" spans="1:9" ht="15">
      <c r="A14" s="383"/>
      <c r="B14" s="384"/>
      <c r="C14" s="384"/>
      <c r="D14" s="384"/>
      <c r="E14" s="380" t="s">
        <v>31</v>
      </c>
      <c r="F14" s="389">
        <f>SUM(F3:F13)</f>
        <v>2908923</v>
      </c>
      <c r="G14" s="389">
        <f>SUM(G3:G13)</f>
        <v>3285745</v>
      </c>
      <c r="H14" s="381">
        <f>SUM(H3:H13)</f>
        <v>5926826</v>
      </c>
      <c r="I14"/>
    </row>
    <row r="15" spans="1:9" ht="15">
      <c r="A15" s="385" t="s">
        <v>34</v>
      </c>
      <c r="B15" s="377"/>
      <c r="C15" s="377"/>
      <c r="D15" s="377"/>
      <c r="E15" s="380"/>
      <c r="F15" s="390"/>
      <c r="G15" s="394"/>
      <c r="H15" s="402"/>
      <c r="I15"/>
    </row>
    <row r="16" spans="1:9" ht="15">
      <c r="A16" s="553" t="s">
        <v>499</v>
      </c>
      <c r="B16" s="378">
        <v>30038</v>
      </c>
      <c r="C16" s="378">
        <v>30938</v>
      </c>
      <c r="D16" s="378">
        <v>26088</v>
      </c>
      <c r="E16" s="382" t="s">
        <v>32</v>
      </c>
      <c r="F16" s="391"/>
      <c r="G16" s="395"/>
      <c r="H16" s="402"/>
      <c r="I16" s="84"/>
    </row>
    <row r="17" spans="1:9" ht="13.5">
      <c r="A17" s="136" t="s">
        <v>802</v>
      </c>
      <c r="B17" s="378"/>
      <c r="C17" s="378">
        <v>3000</v>
      </c>
      <c r="D17" s="378">
        <v>3000</v>
      </c>
      <c r="E17" s="377" t="s">
        <v>106</v>
      </c>
      <c r="F17" s="388">
        <v>296419</v>
      </c>
      <c r="G17" s="395">
        <v>343636</v>
      </c>
      <c r="H17" s="402">
        <v>215862</v>
      </c>
      <c r="I17" s="84"/>
    </row>
    <row r="18" spans="1:9" ht="27">
      <c r="A18" s="370" t="s">
        <v>803</v>
      </c>
      <c r="B18" s="377">
        <v>172391</v>
      </c>
      <c r="C18" s="377">
        <v>267770</v>
      </c>
      <c r="D18" s="377">
        <v>262657</v>
      </c>
      <c r="E18" s="377" t="s">
        <v>84</v>
      </c>
      <c r="F18" s="388">
        <v>164850</v>
      </c>
      <c r="G18" s="393">
        <v>362061</v>
      </c>
      <c r="H18" s="406">
        <v>295314</v>
      </c>
      <c r="I18" s="84"/>
    </row>
    <row r="19" spans="1:9" ht="27">
      <c r="A19" s="370" t="s">
        <v>807</v>
      </c>
      <c r="B19" s="377">
        <v>10195</v>
      </c>
      <c r="C19" s="377">
        <v>0</v>
      </c>
      <c r="D19" s="378"/>
      <c r="E19" s="377" t="s">
        <v>808</v>
      </c>
      <c r="F19" s="388">
        <v>27005</v>
      </c>
      <c r="G19" s="393">
        <v>32510</v>
      </c>
      <c r="H19" s="406">
        <v>32509</v>
      </c>
      <c r="I19" s="84"/>
    </row>
    <row r="20" spans="1:8" ht="13.5">
      <c r="A20" s="370" t="s">
        <v>804</v>
      </c>
      <c r="B20" s="377">
        <v>760</v>
      </c>
      <c r="C20" s="377">
        <v>760</v>
      </c>
      <c r="D20" s="378">
        <v>1262</v>
      </c>
      <c r="E20" s="378" t="s">
        <v>809</v>
      </c>
      <c r="F20" s="388">
        <v>121712</v>
      </c>
      <c r="G20" s="393">
        <v>214649</v>
      </c>
      <c r="H20" s="406"/>
    </row>
    <row r="21" spans="1:8" ht="13.5">
      <c r="A21" s="370" t="s">
        <v>805</v>
      </c>
      <c r="B21" s="377">
        <v>20008</v>
      </c>
      <c r="C21" s="377">
        <v>645420</v>
      </c>
      <c r="D21" s="378">
        <v>645420</v>
      </c>
      <c r="E21" s="377" t="s">
        <v>799</v>
      </c>
      <c r="F21" s="388">
        <v>2000</v>
      </c>
      <c r="G21" s="393">
        <v>2000</v>
      </c>
      <c r="H21" s="406">
        <v>1600</v>
      </c>
    </row>
    <row r="22" spans="1:8" ht="13.5">
      <c r="A22" s="370" t="s">
        <v>806</v>
      </c>
      <c r="B22" s="377"/>
      <c r="C22" s="377"/>
      <c r="D22" s="378"/>
      <c r="E22" s="377" t="s">
        <v>811</v>
      </c>
      <c r="F22" s="392"/>
      <c r="G22" s="393">
        <v>42069</v>
      </c>
      <c r="H22" s="406">
        <v>42047</v>
      </c>
    </row>
    <row r="23" spans="1:8" ht="13.5">
      <c r="A23" s="876"/>
      <c r="B23" s="877"/>
      <c r="C23" s="877"/>
      <c r="D23" s="878"/>
      <c r="E23" s="371" t="s">
        <v>810</v>
      </c>
      <c r="F23" s="392"/>
      <c r="G23" s="393"/>
      <c r="H23" s="406"/>
    </row>
    <row r="24" spans="1:8" ht="15.75" thickBot="1">
      <c r="A24" s="403" t="s">
        <v>95</v>
      </c>
      <c r="B24" s="404">
        <f>SUM(B16:B22)</f>
        <v>233392</v>
      </c>
      <c r="C24" s="404">
        <f>SUM(C16:C22)</f>
        <v>947888</v>
      </c>
      <c r="D24" s="404">
        <f>SUM(D16:D22)</f>
        <v>938427</v>
      </c>
      <c r="E24" s="405" t="s">
        <v>35</v>
      </c>
      <c r="F24" s="879">
        <f>SUM(F17:F22)</f>
        <v>611986</v>
      </c>
      <c r="G24" s="879">
        <f>SUM(G17:G22)</f>
        <v>996925</v>
      </c>
      <c r="H24" s="113">
        <f>SUM(H17:H22)</f>
        <v>587332</v>
      </c>
    </row>
    <row r="25" spans="1:8" ht="15.75" thickBot="1">
      <c r="A25" s="367" t="s">
        <v>36</v>
      </c>
      <c r="B25" s="373">
        <f>B13+B24</f>
        <v>3520909</v>
      </c>
      <c r="C25" s="373">
        <f>C13+C24</f>
        <v>4282670</v>
      </c>
      <c r="D25" s="373">
        <f>D13+D24</f>
        <v>7326726</v>
      </c>
      <c r="E25" s="374" t="s">
        <v>36</v>
      </c>
      <c r="F25" s="386">
        <f>F14+F24</f>
        <v>3520909</v>
      </c>
      <c r="G25" s="386">
        <f>G14+G24</f>
        <v>4282670</v>
      </c>
      <c r="H25" s="407">
        <f>H14+H24</f>
        <v>6514158</v>
      </c>
    </row>
    <row r="26" spans="1:8" ht="15">
      <c r="A26"/>
      <c r="B26"/>
      <c r="C26"/>
      <c r="D26"/>
      <c r="E26" s="107"/>
      <c r="F26" s="108"/>
      <c r="G26"/>
      <c r="H26"/>
    </row>
    <row r="27" spans="5:6" ht="15">
      <c r="E27" s="107"/>
      <c r="F27" s="108"/>
    </row>
  </sheetData>
  <sheetProtection/>
  <printOptions/>
  <pageMargins left="0.15748031496062992" right="0.15748031496062992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2015. év&amp;R&amp;"Book Antiqua,Félkövér"2. sz. melléklet
ezer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3.8515625" style="4" customWidth="1"/>
    <col min="2" max="2" width="49.00390625" style="3" customWidth="1"/>
    <col min="3" max="3" width="17.7109375" style="3" customWidth="1"/>
    <col min="4" max="4" width="12.00390625" style="3" customWidth="1"/>
    <col min="5" max="5" width="11.421875" style="3" customWidth="1"/>
    <col min="6" max="6" width="12.57421875" style="3" customWidth="1"/>
    <col min="7" max="8" width="12.140625" style="3" customWidth="1"/>
    <col min="9" max="9" width="12.00390625" style="3" customWidth="1"/>
    <col min="10" max="16384" width="9.140625" style="3" customWidth="1"/>
  </cols>
  <sheetData>
    <row r="1" spans="1:9" ht="36" customHeight="1">
      <c r="A1" s="554"/>
      <c r="B1" s="1374" t="s">
        <v>774</v>
      </c>
      <c r="C1" s="1374"/>
      <c r="D1" s="1374"/>
      <c r="E1" s="1374"/>
      <c r="F1" s="1374"/>
      <c r="G1" s="1374"/>
      <c r="H1" s="1374"/>
      <c r="I1" s="1374"/>
    </row>
    <row r="2" spans="1:9" ht="17.25" thickBot="1">
      <c r="A2" s="554"/>
      <c r="B2" s="534"/>
      <c r="C2" s="534"/>
      <c r="D2" s="534"/>
      <c r="E2" s="534"/>
      <c r="F2" s="534"/>
      <c r="G2" s="534"/>
      <c r="H2" s="534"/>
      <c r="I2" s="534"/>
    </row>
    <row r="3" spans="1:9" s="18" customFormat="1" ht="16.5" customHeight="1">
      <c r="A3" s="1362" t="s">
        <v>13</v>
      </c>
      <c r="B3" s="1365" t="s">
        <v>14</v>
      </c>
      <c r="C3" s="1368" t="s">
        <v>342</v>
      </c>
      <c r="D3" s="1375">
        <v>2015</v>
      </c>
      <c r="E3" s="1375"/>
      <c r="F3" s="1375"/>
      <c r="G3" s="1375"/>
      <c r="H3" s="1375"/>
      <c r="I3" s="1376"/>
    </row>
    <row r="4" spans="1:9" s="18" customFormat="1" ht="18" customHeight="1">
      <c r="A4" s="1363"/>
      <c r="B4" s="1366"/>
      <c r="C4" s="1369"/>
      <c r="D4" s="1371" t="s">
        <v>781</v>
      </c>
      <c r="E4" s="1372"/>
      <c r="F4" s="1366"/>
      <c r="G4" s="1371" t="s">
        <v>343</v>
      </c>
      <c r="H4" s="1372"/>
      <c r="I4" s="1373"/>
    </row>
    <row r="5" spans="1:9" s="18" customFormat="1" ht="30.75" customHeight="1" thickBot="1">
      <c r="A5" s="1364"/>
      <c r="B5" s="1367"/>
      <c r="C5" s="1370"/>
      <c r="D5" s="1105" t="s">
        <v>216</v>
      </c>
      <c r="E5" s="1105" t="s">
        <v>101</v>
      </c>
      <c r="F5" s="1105" t="s">
        <v>217</v>
      </c>
      <c r="G5" s="1105" t="s">
        <v>216</v>
      </c>
      <c r="H5" s="1105" t="s">
        <v>101</v>
      </c>
      <c r="I5" s="1099" t="s">
        <v>217</v>
      </c>
    </row>
    <row r="6" spans="1:9" ht="49.5">
      <c r="A6" s="1095">
        <v>1</v>
      </c>
      <c r="B6" s="1096" t="s">
        <v>775</v>
      </c>
      <c r="C6" s="498" t="s">
        <v>344</v>
      </c>
      <c r="D6" s="1097">
        <v>148457</v>
      </c>
      <c r="E6" s="1098">
        <v>151793</v>
      </c>
      <c r="F6" s="1097">
        <v>158742</v>
      </c>
      <c r="G6" s="1097">
        <v>147356</v>
      </c>
      <c r="H6" s="1097">
        <v>147356</v>
      </c>
      <c r="I6" s="1100">
        <v>142083</v>
      </c>
    </row>
    <row r="7" spans="1:9" ht="33">
      <c r="A7" s="1087">
        <v>2</v>
      </c>
      <c r="B7" s="1086" t="s">
        <v>345</v>
      </c>
      <c r="C7" s="1092" t="s">
        <v>346</v>
      </c>
      <c r="D7" s="1090">
        <v>0</v>
      </c>
      <c r="E7" s="1090">
        <v>0</v>
      </c>
      <c r="F7" s="1090">
        <v>0</v>
      </c>
      <c r="G7" s="1090">
        <v>4388</v>
      </c>
      <c r="H7" s="1090">
        <v>4388</v>
      </c>
      <c r="I7" s="1091">
        <v>4548</v>
      </c>
    </row>
    <row r="8" spans="1:15" ht="46.5" customHeight="1">
      <c r="A8" s="1087">
        <v>3</v>
      </c>
      <c r="B8" s="1086" t="s">
        <v>347</v>
      </c>
      <c r="C8" s="1092" t="s">
        <v>348</v>
      </c>
      <c r="D8" s="1090">
        <v>0</v>
      </c>
      <c r="E8" s="1090"/>
      <c r="F8" s="1085"/>
      <c r="G8" s="1090">
        <v>3072</v>
      </c>
      <c r="H8" s="1090">
        <v>3072</v>
      </c>
      <c r="I8" s="1100">
        <v>1958</v>
      </c>
      <c r="J8" s="15"/>
      <c r="K8" s="15"/>
      <c r="L8" s="15"/>
      <c r="M8" s="15"/>
      <c r="N8" s="15"/>
      <c r="O8" s="15"/>
    </row>
    <row r="9" spans="1:9" ht="50.25" customHeight="1">
      <c r="A9" s="1087">
        <v>4</v>
      </c>
      <c r="B9" s="1086" t="s">
        <v>776</v>
      </c>
      <c r="C9" s="1092" t="s">
        <v>349</v>
      </c>
      <c r="D9" s="1090">
        <v>972</v>
      </c>
      <c r="E9" s="1090">
        <v>972</v>
      </c>
      <c r="F9" s="1090">
        <v>559</v>
      </c>
      <c r="G9" s="1090">
        <v>19265</v>
      </c>
      <c r="H9" s="1090">
        <v>19265</v>
      </c>
      <c r="I9" s="1091">
        <v>19167</v>
      </c>
    </row>
    <row r="10" spans="1:9" ht="37.5" customHeight="1">
      <c r="A10" s="1087">
        <v>5</v>
      </c>
      <c r="B10" s="1086" t="s">
        <v>777</v>
      </c>
      <c r="C10" s="1092" t="s">
        <v>778</v>
      </c>
      <c r="D10" s="1097">
        <v>27433</v>
      </c>
      <c r="E10" s="1097">
        <v>27419</v>
      </c>
      <c r="F10" s="1097">
        <v>26972</v>
      </c>
      <c r="G10" s="1097">
        <v>20647</v>
      </c>
      <c r="H10" s="1097">
        <v>20647</v>
      </c>
      <c r="I10" s="1100">
        <v>20647</v>
      </c>
    </row>
    <row r="11" spans="1:9" ht="49.5" customHeight="1">
      <c r="A11" s="1087">
        <v>6</v>
      </c>
      <c r="B11" s="1088" t="s">
        <v>779</v>
      </c>
      <c r="C11" s="1086"/>
      <c r="D11" s="1090">
        <v>12421</v>
      </c>
      <c r="E11" s="1089">
        <v>12421</v>
      </c>
      <c r="F11" s="1090">
        <v>11927</v>
      </c>
      <c r="G11" s="1090">
        <v>12421</v>
      </c>
      <c r="H11" s="1097">
        <v>12421</v>
      </c>
      <c r="I11" s="1100">
        <v>12404</v>
      </c>
    </row>
    <row r="12" spans="1:9" ht="55.5" customHeight="1">
      <c r="A12" s="1087">
        <v>7</v>
      </c>
      <c r="B12" s="1088" t="s">
        <v>780</v>
      </c>
      <c r="C12" s="1086"/>
      <c r="D12" s="1090">
        <v>33996</v>
      </c>
      <c r="E12" s="1089">
        <v>33996</v>
      </c>
      <c r="F12" s="1090">
        <v>34199</v>
      </c>
      <c r="G12" s="1090">
        <v>33996</v>
      </c>
      <c r="H12" s="1097">
        <v>33996</v>
      </c>
      <c r="I12" s="1100">
        <v>32346</v>
      </c>
    </row>
    <row r="13" spans="1:9" ht="54.75" customHeight="1">
      <c r="A13" s="1087">
        <v>8</v>
      </c>
      <c r="B13" s="1088" t="s">
        <v>620</v>
      </c>
      <c r="C13" s="1089" t="s">
        <v>507</v>
      </c>
      <c r="D13" s="1090">
        <v>163609</v>
      </c>
      <c r="E13" s="1089">
        <v>5518</v>
      </c>
      <c r="F13" s="1090">
        <v>5518</v>
      </c>
      <c r="G13" s="1090">
        <v>139068</v>
      </c>
      <c r="H13" s="1090">
        <v>0</v>
      </c>
      <c r="I13" s="1091">
        <v>0</v>
      </c>
    </row>
    <row r="14" spans="1:9" ht="66" customHeight="1" thickBot="1">
      <c r="A14" s="1093">
        <v>9</v>
      </c>
      <c r="B14" s="1101" t="s">
        <v>932</v>
      </c>
      <c r="C14" s="1102" t="s">
        <v>933</v>
      </c>
      <c r="D14" s="1094">
        <v>40500</v>
      </c>
      <c r="E14" s="1103">
        <v>148784</v>
      </c>
      <c r="F14" s="1094">
        <v>147792</v>
      </c>
      <c r="G14" s="1094">
        <v>0</v>
      </c>
      <c r="H14" s="1126">
        <v>95075</v>
      </c>
      <c r="I14" s="1127">
        <v>95075</v>
      </c>
    </row>
    <row r="15" spans="2:9" ht="16.5">
      <c r="B15" s="3" t="s">
        <v>935</v>
      </c>
      <c r="F15" s="288">
        <f>SUM(F6:F14)</f>
        <v>385709</v>
      </c>
      <c r="I15" s="288">
        <f>SUM(I6:I14)</f>
        <v>328228</v>
      </c>
    </row>
  </sheetData>
  <sheetProtection/>
  <mergeCells count="7">
    <mergeCell ref="A3:A5"/>
    <mergeCell ref="B3:B5"/>
    <mergeCell ref="C3:C5"/>
    <mergeCell ref="D4:F4"/>
    <mergeCell ref="G4:I4"/>
    <mergeCell ref="B1:I1"/>
    <mergeCell ref="D3:I3"/>
  </mergeCells>
  <printOptions/>
  <pageMargins left="0.2755905511811024" right="0.2362204724409449" top="0.5" bottom="0.15748031496062992" header="0.15748031496062992" footer="0.16"/>
  <pageSetup horizontalDpi="600" verticalDpi="600" orientation="landscape" paperSize="9" r:id="rId1"/>
  <headerFooter>
    <oddHeader>&amp;R&amp;"Book Antiqua,Félkövér"20. sz. melléklet
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4">
      <selection activeCell="G13" sqref="G13"/>
    </sheetView>
  </sheetViews>
  <sheetFormatPr defaultColWidth="9.140625" defaultRowHeight="12.75"/>
  <cols>
    <col min="1" max="1" width="55.00390625" style="0" customWidth="1"/>
    <col min="2" max="2" width="4.57421875" style="0" customWidth="1"/>
    <col min="3" max="3" width="15.28125" style="0" customWidth="1"/>
    <col min="4" max="4" width="15.7109375" style="0" customWidth="1"/>
    <col min="5" max="5" width="10.140625" style="0" bestFit="1" customWidth="1"/>
  </cols>
  <sheetData>
    <row r="1" spans="1:4" ht="51.75" customHeight="1">
      <c r="A1" s="1378" t="s">
        <v>782</v>
      </c>
      <c r="B1" s="1379"/>
      <c r="C1" s="1379"/>
      <c r="D1" s="1379"/>
    </row>
    <row r="2" spans="1:4" ht="15" thickBot="1">
      <c r="A2" s="632"/>
      <c r="B2" s="632"/>
      <c r="C2" s="1380" t="s">
        <v>350</v>
      </c>
      <c r="D2" s="1380"/>
    </row>
    <row r="3" spans="1:4" ht="12.75" customHeight="1">
      <c r="A3" s="1381" t="s">
        <v>351</v>
      </c>
      <c r="B3" s="1384" t="s">
        <v>176</v>
      </c>
      <c r="C3" s="1387" t="s">
        <v>352</v>
      </c>
      <c r="D3" s="1389" t="s">
        <v>353</v>
      </c>
    </row>
    <row r="4" spans="1:4" ht="12.75" customHeight="1">
      <c r="A4" s="1382"/>
      <c r="B4" s="1385"/>
      <c r="C4" s="1388"/>
      <c r="D4" s="1390"/>
    </row>
    <row r="5" spans="1:4" ht="12.75" customHeight="1">
      <c r="A5" s="1383"/>
      <c r="B5" s="1386"/>
      <c r="C5" s="1391" t="s">
        <v>129</v>
      </c>
      <c r="D5" s="1392"/>
    </row>
    <row r="6" spans="1:4" ht="13.5" thickBot="1">
      <c r="A6" s="633" t="s">
        <v>354</v>
      </c>
      <c r="B6" s="634" t="s">
        <v>355</v>
      </c>
      <c r="C6" s="634" t="s">
        <v>356</v>
      </c>
      <c r="D6" s="635" t="s">
        <v>357</v>
      </c>
    </row>
    <row r="7" spans="1:5" ht="15">
      <c r="A7" s="636" t="s">
        <v>358</v>
      </c>
      <c r="B7" s="637" t="s">
        <v>359</v>
      </c>
      <c r="C7" s="1107">
        <v>135853</v>
      </c>
      <c r="D7" s="1108">
        <v>1604</v>
      </c>
      <c r="E7" s="1043"/>
    </row>
    <row r="8" spans="1:5" ht="15">
      <c r="A8" s="619" t="s">
        <v>360</v>
      </c>
      <c r="B8" s="622" t="s">
        <v>361</v>
      </c>
      <c r="C8" s="1109">
        <f>C9+C14+C19+C24+C25</f>
        <v>36928446</v>
      </c>
      <c r="D8" s="1110">
        <f>D9+D14+D19+D24+D25</f>
        <v>33361557</v>
      </c>
      <c r="E8" s="1043"/>
    </row>
    <row r="9" spans="1:5" ht="15">
      <c r="A9" s="619" t="s">
        <v>362</v>
      </c>
      <c r="B9" s="622" t="s">
        <v>363</v>
      </c>
      <c r="C9" s="1109">
        <f>SUM(C10:C13)</f>
        <v>35534803</v>
      </c>
      <c r="D9" s="1110">
        <f>SUM(D10:D13)</f>
        <v>32624175</v>
      </c>
      <c r="E9" s="1043"/>
    </row>
    <row r="10" spans="1:4" ht="15">
      <c r="A10" s="638" t="s">
        <v>364</v>
      </c>
      <c r="B10" s="622" t="s">
        <v>365</v>
      </c>
      <c r="C10" s="1111">
        <v>23742228</v>
      </c>
      <c r="D10" s="1112">
        <v>22071066</v>
      </c>
    </row>
    <row r="11" spans="1:4" ht="28.5" customHeight="1">
      <c r="A11" s="638" t="s">
        <v>366</v>
      </c>
      <c r="B11" s="622" t="s">
        <v>367</v>
      </c>
      <c r="C11" s="1113"/>
      <c r="D11" s="1114"/>
    </row>
    <row r="12" spans="1:4" ht="14.25" customHeight="1">
      <c r="A12" s="638" t="s">
        <v>368</v>
      </c>
      <c r="B12" s="622" t="s">
        <v>369</v>
      </c>
      <c r="C12" s="1113">
        <v>5265169</v>
      </c>
      <c r="D12" s="1114">
        <v>4467064</v>
      </c>
    </row>
    <row r="13" spans="1:4" ht="13.5">
      <c r="A13" s="638" t="s">
        <v>370</v>
      </c>
      <c r="B13" s="622" t="s">
        <v>371</v>
      </c>
      <c r="C13" s="1113">
        <v>6527406</v>
      </c>
      <c r="D13" s="1114">
        <v>6086045</v>
      </c>
    </row>
    <row r="14" spans="1:4" ht="13.5">
      <c r="A14" s="619" t="s">
        <v>372</v>
      </c>
      <c r="B14" s="622" t="s">
        <v>373</v>
      </c>
      <c r="C14" s="1115">
        <f>SUM(C15:C18)</f>
        <v>1202125</v>
      </c>
      <c r="D14" s="1116">
        <f>SUM(D15:D18)</f>
        <v>545864</v>
      </c>
    </row>
    <row r="15" spans="1:4" ht="13.5">
      <c r="A15" s="638" t="s">
        <v>374</v>
      </c>
      <c r="B15" s="622" t="s">
        <v>375</v>
      </c>
      <c r="C15" s="1113">
        <v>71317</v>
      </c>
      <c r="D15" s="1114">
        <v>49167</v>
      </c>
    </row>
    <row r="16" spans="1:4" ht="27">
      <c r="A16" s="638" t="s">
        <v>376</v>
      </c>
      <c r="B16" s="622" t="s">
        <v>377</v>
      </c>
      <c r="C16" s="1113"/>
      <c r="D16" s="1114"/>
    </row>
    <row r="17" spans="1:4" ht="13.5">
      <c r="A17" s="638" t="s">
        <v>378</v>
      </c>
      <c r="B17" s="622" t="s">
        <v>379</v>
      </c>
      <c r="C17" s="1113">
        <v>1022374</v>
      </c>
      <c r="D17" s="1114">
        <v>461054</v>
      </c>
    </row>
    <row r="18" spans="1:4" ht="13.5">
      <c r="A18" s="638" t="s">
        <v>380</v>
      </c>
      <c r="B18" s="622" t="s">
        <v>381</v>
      </c>
      <c r="C18" s="1113">
        <v>108434</v>
      </c>
      <c r="D18" s="1114">
        <v>35643</v>
      </c>
    </row>
    <row r="19" spans="1:4" ht="13.5">
      <c r="A19" s="619" t="s">
        <v>382</v>
      </c>
      <c r="B19" s="622" t="s">
        <v>383</v>
      </c>
      <c r="C19" s="1117">
        <v>0</v>
      </c>
      <c r="D19" s="1118">
        <v>0</v>
      </c>
    </row>
    <row r="20" spans="1:4" ht="13.5">
      <c r="A20" s="638" t="s">
        <v>384</v>
      </c>
      <c r="B20" s="622" t="s">
        <v>385</v>
      </c>
      <c r="C20" s="1113"/>
      <c r="D20" s="1114"/>
    </row>
    <row r="21" spans="1:4" ht="13.5">
      <c r="A21" s="638" t="s">
        <v>386</v>
      </c>
      <c r="B21" s="622" t="s">
        <v>387</v>
      </c>
      <c r="C21" s="1113"/>
      <c r="D21" s="1114"/>
    </row>
    <row r="22" spans="1:4" ht="13.5">
      <c r="A22" s="638" t="s">
        <v>388</v>
      </c>
      <c r="B22" s="622" t="s">
        <v>389</v>
      </c>
      <c r="C22" s="1113"/>
      <c r="D22" s="1114"/>
    </row>
    <row r="23" spans="1:4" ht="13.5">
      <c r="A23" s="638" t="s">
        <v>390</v>
      </c>
      <c r="B23" s="622" t="s">
        <v>391</v>
      </c>
      <c r="C23" s="1113"/>
      <c r="D23" s="1119"/>
    </row>
    <row r="24" spans="1:4" ht="13.5">
      <c r="A24" s="619" t="s">
        <v>392</v>
      </c>
      <c r="B24" s="622" t="s">
        <v>393</v>
      </c>
      <c r="C24" s="1115">
        <v>191518</v>
      </c>
      <c r="D24" s="1116">
        <v>191518</v>
      </c>
    </row>
    <row r="25" spans="1:4" ht="13.5">
      <c r="A25" s="619" t="s">
        <v>398</v>
      </c>
      <c r="B25" s="622" t="s">
        <v>399</v>
      </c>
      <c r="C25" s="1117">
        <v>0</v>
      </c>
      <c r="D25" s="1118">
        <v>0</v>
      </c>
    </row>
    <row r="26" spans="1:4" ht="13.5">
      <c r="A26" s="638" t="s">
        <v>400</v>
      </c>
      <c r="B26" s="622" t="s">
        <v>401</v>
      </c>
      <c r="C26" s="1113"/>
      <c r="D26" s="1114"/>
    </row>
    <row r="27" spans="1:4" ht="27">
      <c r="A27" s="638" t="s">
        <v>402</v>
      </c>
      <c r="B27" s="622" t="s">
        <v>403</v>
      </c>
      <c r="C27" s="1113"/>
      <c r="D27" s="1114"/>
    </row>
    <row r="28" spans="1:4" ht="13.5">
      <c r="A28" s="638" t="s">
        <v>404</v>
      </c>
      <c r="B28" s="622" t="s">
        <v>405</v>
      </c>
      <c r="C28" s="1113"/>
      <c r="D28" s="1114"/>
    </row>
    <row r="29" spans="1:4" ht="13.5">
      <c r="A29" s="638" t="s">
        <v>406</v>
      </c>
      <c r="B29" s="622" t="s">
        <v>407</v>
      </c>
      <c r="C29" s="1113"/>
      <c r="D29" s="1114"/>
    </row>
    <row r="30" spans="1:4" ht="13.5">
      <c r="A30" s="619" t="s">
        <v>408</v>
      </c>
      <c r="B30" s="622" t="s">
        <v>409</v>
      </c>
      <c r="C30" s="1117">
        <f>C31+C36+C41</f>
        <v>836227</v>
      </c>
      <c r="D30" s="1118">
        <f>D31+D36+D41</f>
        <v>836227</v>
      </c>
    </row>
    <row r="31" spans="1:4" ht="13.5">
      <c r="A31" s="619" t="s">
        <v>410</v>
      </c>
      <c r="B31" s="622" t="s">
        <v>411</v>
      </c>
      <c r="C31" s="1117">
        <f>SUM(C32:C35)</f>
        <v>836227</v>
      </c>
      <c r="D31" s="1118">
        <f>SUM(D32:D35)</f>
        <v>836227</v>
      </c>
    </row>
    <row r="32" spans="1:4" ht="13.5">
      <c r="A32" s="638" t="s">
        <v>412</v>
      </c>
      <c r="B32" s="622" t="s">
        <v>413</v>
      </c>
      <c r="C32" s="1113">
        <v>836227</v>
      </c>
      <c r="D32" s="1114">
        <v>836227</v>
      </c>
    </row>
    <row r="33" spans="1:4" ht="13.5">
      <c r="A33" s="638" t="s">
        <v>414</v>
      </c>
      <c r="B33" s="622" t="s">
        <v>415</v>
      </c>
      <c r="C33" s="1113"/>
      <c r="D33" s="1114"/>
    </row>
    <row r="34" spans="1:4" ht="13.5">
      <c r="A34" s="638" t="s">
        <v>416</v>
      </c>
      <c r="B34" s="622" t="s">
        <v>417</v>
      </c>
      <c r="C34" s="1113"/>
      <c r="D34" s="1114"/>
    </row>
    <row r="35" spans="1:4" ht="13.5">
      <c r="A35" s="638" t="s">
        <v>418</v>
      </c>
      <c r="B35" s="622" t="s">
        <v>419</v>
      </c>
      <c r="C35" s="1113"/>
      <c r="D35" s="1114"/>
    </row>
    <row r="36" spans="1:4" ht="13.5">
      <c r="A36" s="619" t="s">
        <v>420</v>
      </c>
      <c r="B36" s="622" t="s">
        <v>421</v>
      </c>
      <c r="C36" s="1117">
        <v>0</v>
      </c>
      <c r="D36" s="1118">
        <v>0</v>
      </c>
    </row>
    <row r="37" spans="1:4" ht="13.5">
      <c r="A37" s="638" t="s">
        <v>422</v>
      </c>
      <c r="B37" s="622" t="s">
        <v>423</v>
      </c>
      <c r="C37" s="1113"/>
      <c r="D37" s="1114"/>
    </row>
    <row r="38" spans="1:4" ht="27">
      <c r="A38" s="638" t="s">
        <v>424</v>
      </c>
      <c r="B38" s="622" t="s">
        <v>425</v>
      </c>
      <c r="C38" s="1113"/>
      <c r="D38" s="1114"/>
    </row>
    <row r="39" spans="1:4" ht="27">
      <c r="A39" s="638" t="s">
        <v>426</v>
      </c>
      <c r="B39" s="622" t="s">
        <v>427</v>
      </c>
      <c r="C39" s="1113"/>
      <c r="D39" s="1114"/>
    </row>
    <row r="40" spans="1:4" ht="13.5">
      <c r="A40" s="638" t="s">
        <v>428</v>
      </c>
      <c r="B40" s="622" t="s">
        <v>429</v>
      </c>
      <c r="C40" s="1113"/>
      <c r="D40" s="1114"/>
    </row>
    <row r="41" spans="1:4" ht="13.5">
      <c r="A41" s="619" t="s">
        <v>430</v>
      </c>
      <c r="B41" s="622" t="s">
        <v>431</v>
      </c>
      <c r="C41" s="1117">
        <v>0</v>
      </c>
      <c r="D41" s="1118">
        <v>0</v>
      </c>
    </row>
    <row r="42" spans="1:4" ht="13.5">
      <c r="A42" s="638" t="s">
        <v>432</v>
      </c>
      <c r="B42" s="622" t="s">
        <v>433</v>
      </c>
      <c r="C42" s="1113"/>
      <c r="D42" s="1114"/>
    </row>
    <row r="43" spans="1:4" ht="27.75" thickBot="1">
      <c r="A43" s="1044" t="s">
        <v>434</v>
      </c>
      <c r="B43" s="627" t="s">
        <v>435</v>
      </c>
      <c r="C43" s="1120"/>
      <c r="D43" s="1121"/>
    </row>
    <row r="44" spans="1:4" ht="27">
      <c r="A44" s="1104" t="s">
        <v>436</v>
      </c>
      <c r="B44" s="637" t="s">
        <v>437</v>
      </c>
      <c r="C44" s="1122"/>
      <c r="D44" s="1123"/>
    </row>
    <row r="45" spans="1:4" ht="13.5">
      <c r="A45" s="638" t="s">
        <v>438</v>
      </c>
      <c r="B45" s="622" t="s">
        <v>439</v>
      </c>
      <c r="C45" s="1113"/>
      <c r="D45" s="1114"/>
    </row>
    <row r="46" spans="1:5" ht="13.5">
      <c r="A46" s="619" t="s">
        <v>440</v>
      </c>
      <c r="B46" s="622" t="s">
        <v>441</v>
      </c>
      <c r="C46" s="1113">
        <v>154474</v>
      </c>
      <c r="D46" s="1114">
        <v>130464</v>
      </c>
      <c r="E46" s="1043"/>
    </row>
    <row r="47" spans="1:4" ht="27">
      <c r="A47" s="619" t="s">
        <v>442</v>
      </c>
      <c r="B47" s="622" t="s">
        <v>443</v>
      </c>
      <c r="C47" s="1115">
        <f>C7+C8+C30+C46</f>
        <v>38055000</v>
      </c>
      <c r="D47" s="1116">
        <f>D7+D8+D30+D46</f>
        <v>34329852</v>
      </c>
    </row>
    <row r="48" spans="1:4" ht="13.5">
      <c r="A48" s="619" t="s">
        <v>135</v>
      </c>
      <c r="B48" s="622" t="s">
        <v>444</v>
      </c>
      <c r="C48" s="1113">
        <v>10295</v>
      </c>
      <c r="D48" s="1114">
        <v>10295</v>
      </c>
    </row>
    <row r="49" spans="1:4" ht="13.5">
      <c r="A49" s="619" t="s">
        <v>445</v>
      </c>
      <c r="B49" s="622" t="s">
        <v>446</v>
      </c>
      <c r="C49" s="1113">
        <v>0</v>
      </c>
      <c r="D49" s="1114">
        <v>0</v>
      </c>
    </row>
    <row r="50" spans="1:4" ht="13.5">
      <c r="A50" s="619" t="s">
        <v>447</v>
      </c>
      <c r="B50" s="622" t="s">
        <v>448</v>
      </c>
      <c r="C50" s="1117">
        <f>SUM(C48:C49)</f>
        <v>10295</v>
      </c>
      <c r="D50" s="1118">
        <f>SUM(D48:D49)</f>
        <v>10295</v>
      </c>
    </row>
    <row r="51" spans="1:4" ht="13.5">
      <c r="A51" s="619" t="s">
        <v>449</v>
      </c>
      <c r="B51" s="622" t="s">
        <v>450</v>
      </c>
      <c r="C51" s="1113"/>
      <c r="D51" s="1114"/>
    </row>
    <row r="52" spans="1:4" ht="13.5">
      <c r="A52" s="619" t="s">
        <v>451</v>
      </c>
      <c r="B52" s="622" t="s">
        <v>452</v>
      </c>
      <c r="C52" s="1113">
        <v>404</v>
      </c>
      <c r="D52" s="1114">
        <v>404</v>
      </c>
    </row>
    <row r="53" spans="1:4" ht="13.5">
      <c r="A53" s="619" t="s">
        <v>242</v>
      </c>
      <c r="B53" s="622" t="s">
        <v>453</v>
      </c>
      <c r="C53" s="1113">
        <v>754845</v>
      </c>
      <c r="D53" s="1114">
        <v>754845</v>
      </c>
    </row>
    <row r="54" spans="1:4" ht="13.5">
      <c r="A54" s="619" t="s">
        <v>243</v>
      </c>
      <c r="B54" s="622" t="s">
        <v>454</v>
      </c>
      <c r="C54" s="1113"/>
      <c r="D54" s="1114"/>
    </row>
    <row r="55" spans="1:4" ht="13.5">
      <c r="A55" s="619" t="s">
        <v>927</v>
      </c>
      <c r="B55" s="622">
        <v>53</v>
      </c>
      <c r="C55" s="1117">
        <f>SUM(C51:C54)</f>
        <v>755249</v>
      </c>
      <c r="D55" s="1118">
        <f>SUM(D51:D54)</f>
        <v>755249</v>
      </c>
    </row>
    <row r="56" spans="1:4" ht="13.5">
      <c r="A56" s="619" t="s">
        <v>245</v>
      </c>
      <c r="B56" s="622">
        <v>54</v>
      </c>
      <c r="C56" s="1113">
        <v>508870</v>
      </c>
      <c r="D56" s="1114">
        <v>347700</v>
      </c>
    </row>
    <row r="57" spans="1:4" ht="13.5">
      <c r="A57" s="619" t="s">
        <v>455</v>
      </c>
      <c r="B57" s="622">
        <v>55</v>
      </c>
      <c r="C57" s="1113">
        <v>5748</v>
      </c>
      <c r="D57" s="1114">
        <v>5748</v>
      </c>
    </row>
    <row r="58" spans="1:4" ht="13.5">
      <c r="A58" s="619" t="s">
        <v>246</v>
      </c>
      <c r="B58" s="622">
        <v>56</v>
      </c>
      <c r="C58" s="1113">
        <v>9751</v>
      </c>
      <c r="D58" s="1114">
        <v>9751</v>
      </c>
    </row>
    <row r="59" spans="1:4" ht="13.5">
      <c r="A59" s="619" t="s">
        <v>456</v>
      </c>
      <c r="B59" s="622">
        <v>57</v>
      </c>
      <c r="C59" s="1117">
        <f>SUM(C56:C58)</f>
        <v>524369</v>
      </c>
      <c r="D59" s="1118">
        <f>SUM(D56:D58)</f>
        <v>363199</v>
      </c>
    </row>
    <row r="60" spans="1:4" ht="13.5">
      <c r="A60" s="619" t="s">
        <v>457</v>
      </c>
      <c r="B60" s="622">
        <v>58</v>
      </c>
      <c r="C60" s="1113">
        <v>59149</v>
      </c>
      <c r="D60" s="1114">
        <v>59149</v>
      </c>
    </row>
    <row r="61" spans="1:4" ht="40.5">
      <c r="A61" s="619" t="s">
        <v>458</v>
      </c>
      <c r="B61" s="622">
        <v>59</v>
      </c>
      <c r="C61" s="1113">
        <v>96</v>
      </c>
      <c r="D61" s="1114">
        <v>96</v>
      </c>
    </row>
    <row r="62" spans="1:4" ht="13.5">
      <c r="A62" s="619" t="s">
        <v>928</v>
      </c>
      <c r="B62" s="622">
        <v>60</v>
      </c>
      <c r="C62" s="1117">
        <f>SUM(C60:C61)</f>
        <v>59245</v>
      </c>
      <c r="D62" s="1118">
        <f>SUM(D60:D61)</f>
        <v>59245</v>
      </c>
    </row>
    <row r="63" spans="1:4" ht="13.5">
      <c r="A63" s="619" t="s">
        <v>459</v>
      </c>
      <c r="B63" s="622">
        <v>61</v>
      </c>
      <c r="C63" s="1113">
        <v>0</v>
      </c>
      <c r="D63" s="1114">
        <v>0</v>
      </c>
    </row>
    <row r="64" spans="1:4" ht="15.75" thickBot="1">
      <c r="A64" s="639" t="s">
        <v>929</v>
      </c>
      <c r="B64" s="627">
        <v>62</v>
      </c>
      <c r="C64" s="1124">
        <f>C47+C50+C55+C59+C62+C63</f>
        <v>39404158</v>
      </c>
      <c r="D64" s="1125">
        <f>D47+D50+D55+D59+D62+D63</f>
        <v>35517840</v>
      </c>
    </row>
    <row r="65" spans="1:4" ht="15.75">
      <c r="A65" s="582"/>
      <c r="B65" s="563"/>
      <c r="C65" s="583"/>
      <c r="D65" s="583"/>
    </row>
    <row r="66" spans="1:4" ht="15.75">
      <c r="A66" s="582"/>
      <c r="B66" s="563"/>
      <c r="C66" s="583"/>
      <c r="D66" s="583"/>
    </row>
    <row r="67" spans="1:4" ht="15.75">
      <c r="A67" s="584"/>
      <c r="B67" s="563"/>
      <c r="C67" s="583"/>
      <c r="D67" s="583"/>
    </row>
    <row r="68" spans="1:4" ht="15.75">
      <c r="A68" s="1377"/>
      <c r="B68" s="1377"/>
      <c r="C68" s="1377"/>
      <c r="D68" s="1377"/>
    </row>
    <row r="69" spans="1:4" ht="15.75">
      <c r="A69" s="1377"/>
      <c r="B69" s="1377"/>
      <c r="C69" s="1377"/>
      <c r="D69" s="1377"/>
    </row>
  </sheetData>
  <sheetProtection/>
  <mergeCells count="9">
    <mergeCell ref="A68:D68"/>
    <mergeCell ref="A69:D69"/>
    <mergeCell ref="A1:D1"/>
    <mergeCell ref="C2:D2"/>
    <mergeCell ref="A3:A5"/>
    <mergeCell ref="B3:B5"/>
    <mergeCell ref="C3:C4"/>
    <mergeCell ref="D3:D4"/>
    <mergeCell ref="C5:D5"/>
  </mergeCells>
  <printOptions/>
  <pageMargins left="0.4724409448818898" right="0.15748031496062992" top="0.5905511811023623" bottom="0.31496062992125984" header="0.31496062992125984" footer="0.31496062992125984"/>
  <pageSetup horizontalDpi="600" verticalDpi="600" orientation="portrait" paperSize="9" r:id="rId1"/>
  <headerFooter>
    <oddHeader>&amp;R&amp;"Book Antiqua,Normál"21.&amp;"Arial,Normál" sz melléklet</oddHeader>
  </headerFooter>
  <rowBreaks count="1" manualBreakCount="1">
    <brk id="43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selection activeCell="C28" sqref="C28"/>
    </sheetView>
  </sheetViews>
  <sheetFormatPr defaultColWidth="9.140625" defaultRowHeight="12.75"/>
  <cols>
    <col min="1" max="1" width="61.00390625" style="568" customWidth="1"/>
    <col min="2" max="2" width="5.28125" style="572" customWidth="1"/>
    <col min="3" max="3" width="15.421875" style="585" customWidth="1"/>
    <col min="4" max="16384" width="9.140625" style="585" customWidth="1"/>
  </cols>
  <sheetData>
    <row r="1" spans="1:3" ht="32.25" customHeight="1">
      <c r="A1" s="1394" t="s">
        <v>460</v>
      </c>
      <c r="B1" s="1394"/>
      <c r="C1" s="1394"/>
    </row>
    <row r="2" spans="1:3" ht="16.5">
      <c r="A2" s="1395">
        <v>2015</v>
      </c>
      <c r="B2" s="1395"/>
      <c r="C2" s="1395"/>
    </row>
    <row r="3" spans="1:3" ht="13.5">
      <c r="A3" s="613"/>
      <c r="B3" s="614"/>
      <c r="C3" s="615"/>
    </row>
    <row r="4" spans="1:3" ht="15" thickBot="1">
      <c r="A4" s="613"/>
      <c r="B4" s="1396" t="s">
        <v>350</v>
      </c>
      <c r="C4" s="1396"/>
    </row>
    <row r="5" spans="1:3" s="569" customFormat="1" ht="31.5" customHeight="1">
      <c r="A5" s="1397" t="s">
        <v>461</v>
      </c>
      <c r="B5" s="1399" t="s">
        <v>176</v>
      </c>
      <c r="C5" s="1401" t="s">
        <v>462</v>
      </c>
    </row>
    <row r="6" spans="1:3" s="569" customFormat="1" ht="12.75">
      <c r="A6" s="1398"/>
      <c r="B6" s="1400"/>
      <c r="C6" s="1402"/>
    </row>
    <row r="7" spans="1:3" s="570" customFormat="1" ht="14.25" thickBot="1">
      <c r="A7" s="616" t="s">
        <v>463</v>
      </c>
      <c r="B7" s="617" t="s">
        <v>355</v>
      </c>
      <c r="C7" s="618" t="s">
        <v>356</v>
      </c>
    </row>
    <row r="8" spans="1:3" ht="15.75" customHeight="1">
      <c r="A8" s="619" t="s">
        <v>248</v>
      </c>
      <c r="B8" s="620" t="s">
        <v>359</v>
      </c>
      <c r="C8" s="621">
        <v>37187420</v>
      </c>
    </row>
    <row r="9" spans="1:3" ht="15.75" customHeight="1">
      <c r="A9" s="619" t="s">
        <v>249</v>
      </c>
      <c r="B9" s="622" t="s">
        <v>361</v>
      </c>
      <c r="C9" s="621">
        <v>-280777</v>
      </c>
    </row>
    <row r="10" spans="1:3" ht="15.75" customHeight="1">
      <c r="A10" s="619" t="s">
        <v>464</v>
      </c>
      <c r="B10" s="622" t="s">
        <v>363</v>
      </c>
      <c r="C10" s="621">
        <v>659518</v>
      </c>
    </row>
    <row r="11" spans="1:3" ht="15.75" customHeight="1">
      <c r="A11" s="619" t="s">
        <v>250</v>
      </c>
      <c r="B11" s="622" t="s">
        <v>365</v>
      </c>
      <c r="C11" s="623">
        <v>-3336175</v>
      </c>
    </row>
    <row r="12" spans="1:3" ht="15.75" customHeight="1">
      <c r="A12" s="619" t="s">
        <v>465</v>
      </c>
      <c r="B12" s="622" t="s">
        <v>367</v>
      </c>
      <c r="C12" s="623"/>
    </row>
    <row r="13" spans="1:3" ht="15.75" customHeight="1">
      <c r="A13" s="619" t="s">
        <v>251</v>
      </c>
      <c r="B13" s="622" t="s">
        <v>369</v>
      </c>
      <c r="C13" s="623">
        <v>-11470</v>
      </c>
    </row>
    <row r="14" spans="1:3" ht="15.75" customHeight="1">
      <c r="A14" s="619" t="s">
        <v>466</v>
      </c>
      <c r="B14" s="622" t="s">
        <v>371</v>
      </c>
      <c r="C14" s="624">
        <f>+C8+C9+C10+C11+C12+C13</f>
        <v>34218516</v>
      </c>
    </row>
    <row r="15" spans="1:3" ht="15.75" customHeight="1">
      <c r="A15" s="619" t="s">
        <v>252</v>
      </c>
      <c r="B15" s="622" t="s">
        <v>373</v>
      </c>
      <c r="C15" s="625">
        <v>25706</v>
      </c>
    </row>
    <row r="16" spans="1:3" ht="15.75" customHeight="1">
      <c r="A16" s="619" t="s">
        <v>467</v>
      </c>
      <c r="B16" s="622" t="s">
        <v>375</v>
      </c>
      <c r="C16" s="623">
        <v>120134</v>
      </c>
    </row>
    <row r="17" spans="1:3" ht="15.75" customHeight="1">
      <c r="A17" s="619" t="s">
        <v>258</v>
      </c>
      <c r="B17" s="622" t="s">
        <v>377</v>
      </c>
      <c r="C17" s="623">
        <v>74592</v>
      </c>
    </row>
    <row r="18" spans="1:3" ht="15.75" customHeight="1">
      <c r="A18" s="619" t="s">
        <v>468</v>
      </c>
      <c r="B18" s="622" t="s">
        <v>379</v>
      </c>
      <c r="C18" s="624">
        <f>+C15+C16+C17</f>
        <v>220432</v>
      </c>
    </row>
    <row r="19" spans="1:3" s="586" customFormat="1" ht="15.75" customHeight="1">
      <c r="A19" s="619" t="s">
        <v>509</v>
      </c>
      <c r="B19" s="622" t="s">
        <v>381</v>
      </c>
      <c r="C19" s="623">
        <v>0</v>
      </c>
    </row>
    <row r="20" spans="1:3" ht="15.75" customHeight="1">
      <c r="A20" s="619" t="s">
        <v>508</v>
      </c>
      <c r="B20" s="622" t="s">
        <v>383</v>
      </c>
      <c r="C20" s="623">
        <v>1078892</v>
      </c>
    </row>
    <row r="21" spans="1:3" ht="15.75" customHeight="1" thickBot="1">
      <c r="A21" s="626" t="s">
        <v>469</v>
      </c>
      <c r="B21" s="627" t="s">
        <v>385</v>
      </c>
      <c r="C21" s="628">
        <f>+C14+C18+C19+C20</f>
        <v>35517840</v>
      </c>
    </row>
    <row r="22" spans="1:5" ht="15.75">
      <c r="A22" s="629"/>
      <c r="B22" s="630"/>
      <c r="C22" s="631"/>
      <c r="D22" s="583"/>
      <c r="E22" s="583"/>
    </row>
    <row r="23" spans="1:5" ht="15.75">
      <c r="A23" s="582"/>
      <c r="B23" s="584"/>
      <c r="C23" s="583"/>
      <c r="D23" s="583"/>
      <c r="E23" s="583"/>
    </row>
    <row r="24" spans="1:5" ht="15.75">
      <c r="A24" s="584"/>
      <c r="B24" s="584"/>
      <c r="C24" s="583"/>
      <c r="D24" s="583"/>
      <c r="E24" s="583"/>
    </row>
    <row r="25" spans="1:5" ht="15.75">
      <c r="A25" s="1393"/>
      <c r="B25" s="1393"/>
      <c r="C25" s="1393"/>
      <c r="D25" s="587"/>
      <c r="E25" s="587"/>
    </row>
    <row r="26" spans="1:5" ht="15.75">
      <c r="A26" s="1393"/>
      <c r="B26" s="1393"/>
      <c r="C26" s="1393"/>
      <c r="D26" s="587"/>
      <c r="E26" s="58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Antiqua,Félkövér"22. sz. mellékle&amp;"Arial,Normál"t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10" sqref="F10"/>
    </sheetView>
  </sheetViews>
  <sheetFormatPr defaultColWidth="10.28125" defaultRowHeight="12.75"/>
  <cols>
    <col min="1" max="1" width="50.421875" style="564" customWidth="1"/>
    <col min="2" max="2" width="5.8515625" style="564" customWidth="1"/>
    <col min="3" max="3" width="14.7109375" style="564" customWidth="1"/>
    <col min="4" max="4" width="16.421875" style="564" customWidth="1"/>
    <col min="5" max="16384" width="10.28125" style="564" customWidth="1"/>
  </cols>
  <sheetData>
    <row r="1" spans="1:4" ht="48" customHeight="1">
      <c r="A1" s="1403" t="s">
        <v>783</v>
      </c>
      <c r="B1" s="1404"/>
      <c r="C1" s="1404"/>
      <c r="D1" s="1404"/>
    </row>
    <row r="2" ht="16.5" thickBot="1"/>
    <row r="3" spans="1:4" ht="43.5" customHeight="1" thickBot="1">
      <c r="A3" s="588" t="s">
        <v>14</v>
      </c>
      <c r="B3" s="562" t="s">
        <v>176</v>
      </c>
      <c r="C3" s="589" t="s">
        <v>470</v>
      </c>
      <c r="D3" s="590" t="s">
        <v>471</v>
      </c>
    </row>
    <row r="4" spans="1:4" ht="16.5" thickBot="1">
      <c r="A4" s="573" t="s">
        <v>463</v>
      </c>
      <c r="B4" s="574" t="s">
        <v>355</v>
      </c>
      <c r="C4" s="574" t="s">
        <v>356</v>
      </c>
      <c r="D4" s="575" t="s">
        <v>357</v>
      </c>
    </row>
    <row r="5" spans="1:4" ht="15.75" customHeight="1">
      <c r="A5" s="578" t="s">
        <v>472</v>
      </c>
      <c r="B5" s="576" t="s">
        <v>473</v>
      </c>
      <c r="C5" s="1034">
        <v>1344</v>
      </c>
      <c r="D5" s="1138">
        <v>622335</v>
      </c>
    </row>
    <row r="6" spans="1:4" ht="15.75" customHeight="1">
      <c r="A6" s="578" t="s">
        <v>474</v>
      </c>
      <c r="B6" s="577" t="s">
        <v>475</v>
      </c>
      <c r="C6" s="1036">
        <v>185</v>
      </c>
      <c r="D6" s="1141">
        <v>7041</v>
      </c>
    </row>
    <row r="7" spans="1:4" ht="15.75" customHeight="1">
      <c r="A7" s="578" t="s">
        <v>476</v>
      </c>
      <c r="B7" s="577" t="s">
        <v>477</v>
      </c>
      <c r="C7" s="1036">
        <v>2269</v>
      </c>
      <c r="D7" s="1141">
        <v>54545</v>
      </c>
    </row>
    <row r="8" spans="1:4" ht="15.75" customHeight="1" thickBot="1">
      <c r="A8" s="579" t="s">
        <v>925</v>
      </c>
      <c r="B8" s="580" t="s">
        <v>478</v>
      </c>
      <c r="C8" s="1038"/>
      <c r="D8" s="1139"/>
    </row>
    <row r="9" spans="1:4" ht="15.75" customHeight="1" thickBot="1">
      <c r="A9" s="592" t="s">
        <v>479</v>
      </c>
      <c r="B9" s="593" t="s">
        <v>480</v>
      </c>
      <c r="C9" s="1040"/>
      <c r="D9" s="1140">
        <f>SUM(D5:D8)</f>
        <v>683921</v>
      </c>
    </row>
    <row r="10" spans="1:4" ht="15.75" customHeight="1">
      <c r="A10" s="591" t="s">
        <v>481</v>
      </c>
      <c r="B10" s="576" t="s">
        <v>482</v>
      </c>
      <c r="C10" s="1034">
        <v>904</v>
      </c>
      <c r="D10" s="1138">
        <v>1369783</v>
      </c>
    </row>
    <row r="11" spans="1:4" ht="15.75" customHeight="1">
      <c r="A11" s="578" t="s">
        <v>483</v>
      </c>
      <c r="B11" s="577" t="s">
        <v>484</v>
      </c>
      <c r="C11" s="1036"/>
      <c r="D11" s="1141"/>
    </row>
    <row r="12" spans="1:4" ht="15.75" customHeight="1">
      <c r="A12" s="578" t="s">
        <v>485</v>
      </c>
      <c r="B12" s="577" t="s">
        <v>486</v>
      </c>
      <c r="C12" s="1036"/>
      <c r="D12" s="1141"/>
    </row>
    <row r="13" spans="1:4" ht="15.75" customHeight="1" thickBot="1">
      <c r="A13" s="579" t="s">
        <v>487</v>
      </c>
      <c r="B13" s="580" t="s">
        <v>488</v>
      </c>
      <c r="C13" s="1038"/>
      <c r="D13" s="1139"/>
    </row>
    <row r="14" spans="1:4" ht="15.75" customHeight="1" thickBot="1">
      <c r="A14" s="592" t="s">
        <v>489</v>
      </c>
      <c r="B14" s="593" t="s">
        <v>377</v>
      </c>
      <c r="C14" s="1040"/>
      <c r="D14" s="1041">
        <f>SUM(D10:D13)</f>
        <v>1369783</v>
      </c>
    </row>
    <row r="15" spans="1:4" ht="15.75" customHeight="1">
      <c r="A15" s="591" t="s">
        <v>490</v>
      </c>
      <c r="B15" s="576" t="s">
        <v>379</v>
      </c>
      <c r="C15" s="1034"/>
      <c r="D15" s="1035"/>
    </row>
    <row r="16" spans="1:4" ht="15.75" customHeight="1">
      <c r="A16" s="578" t="s">
        <v>491</v>
      </c>
      <c r="B16" s="577" t="s">
        <v>381</v>
      </c>
      <c r="C16" s="1036"/>
      <c r="D16" s="1037"/>
    </row>
    <row r="17" spans="1:4" ht="15.75" customHeight="1" thickBot="1">
      <c r="A17" s="579" t="s">
        <v>492</v>
      </c>
      <c r="B17" s="580" t="s">
        <v>383</v>
      </c>
      <c r="C17" s="1038"/>
      <c r="D17" s="1039"/>
    </row>
    <row r="18" spans="1:4" ht="15.75" customHeight="1" thickBot="1">
      <c r="A18" s="592" t="s">
        <v>493</v>
      </c>
      <c r="B18" s="593" t="s">
        <v>385</v>
      </c>
      <c r="C18" s="1040"/>
      <c r="D18" s="1041">
        <f>+D19+D20+D21</f>
        <v>0</v>
      </c>
    </row>
    <row r="19" spans="1:4" ht="15.75" customHeight="1">
      <c r="A19" s="591" t="s">
        <v>494</v>
      </c>
      <c r="B19" s="576" t="s">
        <v>387</v>
      </c>
      <c r="C19" s="1034"/>
      <c r="D19" s="1035"/>
    </row>
    <row r="20" spans="1:4" ht="15.75" customHeight="1">
      <c r="A20" s="578" t="s">
        <v>495</v>
      </c>
      <c r="B20" s="577" t="s">
        <v>389</v>
      </c>
      <c r="C20" s="1036"/>
      <c r="D20" s="1037"/>
    </row>
    <row r="21" spans="1:4" ht="15.75" customHeight="1">
      <c r="A21" s="578" t="s">
        <v>496</v>
      </c>
      <c r="B21" s="577" t="s">
        <v>391</v>
      </c>
      <c r="C21" s="1036"/>
      <c r="D21" s="1037"/>
    </row>
    <row r="22" spans="1:4" ht="15.75" customHeight="1">
      <c r="A22" s="578" t="s">
        <v>497</v>
      </c>
      <c r="B22" s="577" t="s">
        <v>393</v>
      </c>
      <c r="C22" s="1036"/>
      <c r="D22" s="1037"/>
    </row>
    <row r="23" spans="1:4" ht="15.75" customHeight="1">
      <c r="A23" s="578"/>
      <c r="B23" s="577" t="s">
        <v>394</v>
      </c>
      <c r="C23" s="1036"/>
      <c r="D23" s="1037"/>
    </row>
    <row r="24" spans="1:4" ht="15.75" customHeight="1">
      <c r="A24" s="578"/>
      <c r="B24" s="577" t="s">
        <v>395</v>
      </c>
      <c r="C24" s="1036"/>
      <c r="D24" s="1037"/>
    </row>
    <row r="25" spans="1:4" ht="15.75" customHeight="1">
      <c r="A25" s="578"/>
      <c r="B25" s="577" t="s">
        <v>396</v>
      </c>
      <c r="C25" s="1036"/>
      <c r="D25" s="1037"/>
    </row>
    <row r="26" spans="1:4" ht="15.75" customHeight="1">
      <c r="A26" s="578"/>
      <c r="B26" s="577" t="s">
        <v>397</v>
      </c>
      <c r="C26" s="1036"/>
      <c r="D26" s="1037"/>
    </row>
    <row r="27" spans="1:4" ht="15.75" customHeight="1">
      <c r="A27" s="578"/>
      <c r="B27" s="577" t="s">
        <v>399</v>
      </c>
      <c r="C27" s="1036"/>
      <c r="D27" s="1037"/>
    </row>
    <row r="28" spans="1:4" ht="15.75" customHeight="1">
      <c r="A28" s="578"/>
      <c r="B28" s="577" t="s">
        <v>401</v>
      </c>
      <c r="C28" s="1036"/>
      <c r="D28" s="1037"/>
    </row>
    <row r="29" spans="1:4" ht="15.75" customHeight="1">
      <c r="A29" s="578"/>
      <c r="B29" s="577" t="s">
        <v>403</v>
      </c>
      <c r="C29" s="1036"/>
      <c r="D29" s="1037"/>
    </row>
    <row r="30" spans="1:4" ht="15.75" customHeight="1">
      <c r="A30" s="578"/>
      <c r="B30" s="577" t="s">
        <v>405</v>
      </c>
      <c r="C30" s="1036"/>
      <c r="D30" s="1037"/>
    </row>
    <row r="31" spans="1:4" ht="15.75" customHeight="1">
      <c r="A31" s="578"/>
      <c r="B31" s="577" t="s">
        <v>407</v>
      </c>
      <c r="C31" s="1036"/>
      <c r="D31" s="1037"/>
    </row>
    <row r="32" spans="1:4" ht="15.75" customHeight="1">
      <c r="A32" s="578"/>
      <c r="B32" s="577" t="s">
        <v>409</v>
      </c>
      <c r="C32" s="1036"/>
      <c r="D32" s="1037"/>
    </row>
    <row r="33" spans="1:4" ht="15.75" customHeight="1">
      <c r="A33" s="578"/>
      <c r="B33" s="577" t="s">
        <v>411</v>
      </c>
      <c r="C33" s="1036"/>
      <c r="D33" s="1037"/>
    </row>
    <row r="34" spans="1:4" ht="15.75" customHeight="1">
      <c r="A34" s="578"/>
      <c r="B34" s="577" t="s">
        <v>413</v>
      </c>
      <c r="C34" s="1036"/>
      <c r="D34" s="1037"/>
    </row>
    <row r="35" spans="1:4" ht="15.75" customHeight="1">
      <c r="A35" s="578"/>
      <c r="B35" s="577" t="s">
        <v>415</v>
      </c>
      <c r="C35" s="1036"/>
      <c r="D35" s="1037"/>
    </row>
    <row r="36" spans="1:4" ht="15.75" customHeight="1">
      <c r="A36" s="578"/>
      <c r="B36" s="577" t="s">
        <v>417</v>
      </c>
      <c r="C36" s="1036"/>
      <c r="D36" s="1037"/>
    </row>
    <row r="37" spans="1:4" ht="15.75" customHeight="1" thickBot="1">
      <c r="A37" s="579"/>
      <c r="B37" s="580" t="s">
        <v>419</v>
      </c>
      <c r="C37" s="1038"/>
      <c r="D37" s="1039"/>
    </row>
    <row r="38" spans="1:6" ht="15.75" customHeight="1" thickBot="1">
      <c r="A38" s="1405" t="s">
        <v>498</v>
      </c>
      <c r="B38" s="1406"/>
      <c r="C38" s="1042"/>
      <c r="D38" s="1041">
        <f>D9+D14</f>
        <v>2053704</v>
      </c>
      <c r="F38" s="581"/>
    </row>
    <row r="39" ht="15.75">
      <c r="A39" s="594"/>
    </row>
    <row r="40" spans="1:4" ht="15.75">
      <c r="A40" s="565"/>
      <c r="B40" s="566"/>
      <c r="C40" s="1407"/>
      <c r="D40" s="1407"/>
    </row>
    <row r="41" spans="1:4" ht="15.75">
      <c r="A41" s="565"/>
      <c r="B41" s="566"/>
      <c r="C41" s="567"/>
      <c r="D41" s="567"/>
    </row>
    <row r="42" spans="1:4" ht="15.75">
      <c r="A42" s="566"/>
      <c r="B42" s="566"/>
      <c r="C42" s="1407"/>
      <c r="D42" s="1407"/>
    </row>
    <row r="43" spans="1:2" ht="15.75">
      <c r="A43" s="571"/>
      <c r="B43" s="571"/>
    </row>
    <row r="44" spans="1:3" ht="15.75">
      <c r="A44" s="571"/>
      <c r="B44" s="571"/>
      <c r="C44" s="571"/>
    </row>
  </sheetData>
  <sheetProtection/>
  <mergeCells count="4">
    <mergeCell ref="A1:D1"/>
    <mergeCell ref="A38:B38"/>
    <mergeCell ref="C40:D40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Antiqua,Félkövér"23. 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4.28125" style="0" customWidth="1"/>
    <col min="2" max="2" width="18.28125" style="0" customWidth="1"/>
    <col min="3" max="3" width="16.8515625" style="0" customWidth="1"/>
    <col min="4" max="4" width="17.140625" style="0" customWidth="1"/>
  </cols>
  <sheetData>
    <row r="1" spans="1:5" ht="15">
      <c r="A1" s="1408" t="s">
        <v>510</v>
      </c>
      <c r="B1" s="1410" t="s">
        <v>511</v>
      </c>
      <c r="C1" s="1410"/>
      <c r="D1" s="1411" t="s">
        <v>512</v>
      </c>
      <c r="E1" s="647"/>
    </row>
    <row r="2" spans="1:5" ht="15.75" thickBot="1">
      <c r="A2" s="1409"/>
      <c r="B2" s="646">
        <v>42005</v>
      </c>
      <c r="C2" s="646">
        <v>42369</v>
      </c>
      <c r="D2" s="1412"/>
      <c r="E2" s="647"/>
    </row>
    <row r="3" spans="1:5" ht="16.5">
      <c r="A3" s="645" t="s">
        <v>926</v>
      </c>
      <c r="B3" s="643">
        <v>598092</v>
      </c>
      <c r="C3" s="643">
        <v>738604</v>
      </c>
      <c r="D3" s="213">
        <f>B3-C3</f>
        <v>-140512</v>
      </c>
      <c r="E3" s="647"/>
    </row>
    <row r="4" spans="1:5" ht="16.5">
      <c r="A4" s="645" t="s">
        <v>784</v>
      </c>
      <c r="B4" s="643">
        <v>0</v>
      </c>
      <c r="C4" s="643">
        <v>1943</v>
      </c>
      <c r="D4" s="213">
        <f aca="true" t="shared" si="0" ref="D4:D11">B4-C4</f>
        <v>-1943</v>
      </c>
      <c r="E4" s="644"/>
    </row>
    <row r="5" spans="1:5" ht="36.75" customHeight="1">
      <c r="A5" s="640" t="s">
        <v>513</v>
      </c>
      <c r="B5" s="643">
        <v>10781</v>
      </c>
      <c r="C5" s="642">
        <v>8354</v>
      </c>
      <c r="D5" s="213">
        <f t="shared" si="0"/>
        <v>2427</v>
      </c>
      <c r="E5" s="644"/>
    </row>
    <row r="6" spans="1:5" ht="33">
      <c r="A6" s="640" t="s">
        <v>126</v>
      </c>
      <c r="B6" s="643">
        <v>554</v>
      </c>
      <c r="C6" s="642">
        <v>259</v>
      </c>
      <c r="D6" s="213">
        <f t="shared" si="0"/>
        <v>295</v>
      </c>
      <c r="E6" s="644"/>
    </row>
    <row r="7" spans="1:5" ht="16.5">
      <c r="A7" s="640" t="s">
        <v>114</v>
      </c>
      <c r="B7" s="643">
        <v>85</v>
      </c>
      <c r="C7" s="642">
        <v>496</v>
      </c>
      <c r="D7" s="213">
        <f t="shared" si="0"/>
        <v>-411</v>
      </c>
      <c r="E7" s="644"/>
    </row>
    <row r="8" spans="1:5" ht="16.5">
      <c r="A8" s="640" t="s">
        <v>127</v>
      </c>
      <c r="B8" s="643">
        <v>91</v>
      </c>
      <c r="C8" s="642">
        <v>67</v>
      </c>
      <c r="D8" s="213">
        <f t="shared" si="0"/>
        <v>24</v>
      </c>
      <c r="E8" s="644"/>
    </row>
    <row r="9" spans="1:5" ht="16.5">
      <c r="A9" s="640" t="s">
        <v>125</v>
      </c>
      <c r="B9" s="643">
        <v>3157</v>
      </c>
      <c r="C9" s="642">
        <v>1321</v>
      </c>
      <c r="D9" s="213">
        <f t="shared" si="0"/>
        <v>1836</v>
      </c>
      <c r="E9" s="644"/>
    </row>
    <row r="10" spans="1:5" ht="33">
      <c r="A10" s="640" t="s">
        <v>514</v>
      </c>
      <c r="B10" s="642">
        <v>6514</v>
      </c>
      <c r="C10" s="642">
        <v>4205</v>
      </c>
      <c r="D10" s="213">
        <f t="shared" si="0"/>
        <v>2309</v>
      </c>
      <c r="E10" s="644"/>
    </row>
    <row r="11" spans="1:5" ht="33.75" thickBot="1">
      <c r="A11" s="641" t="s">
        <v>79</v>
      </c>
      <c r="B11" s="648">
        <v>0</v>
      </c>
      <c r="C11" s="649">
        <v>0</v>
      </c>
      <c r="D11" s="213">
        <f t="shared" si="0"/>
        <v>0</v>
      </c>
      <c r="E11" s="644"/>
    </row>
    <row r="12" spans="1:5" ht="17.25" thickBot="1">
      <c r="A12" s="650" t="s">
        <v>22</v>
      </c>
      <c r="B12" s="651">
        <f>SUM(B3:B11)</f>
        <v>619274</v>
      </c>
      <c r="C12" s="651">
        <f>SUM(C3:C11)</f>
        <v>755249</v>
      </c>
      <c r="D12" s="218">
        <f>SUM(D3:D11)</f>
        <v>-135975</v>
      </c>
      <c r="E12" s="644"/>
    </row>
    <row r="13" spans="1:5" ht="16.5">
      <c r="A13" s="221"/>
      <c r="B13" s="221"/>
      <c r="C13" s="221"/>
      <c r="D13" s="221"/>
      <c r="E13" s="221"/>
    </row>
    <row r="14" spans="1:5" ht="16.5">
      <c r="A14" s="221"/>
      <c r="B14" s="221"/>
      <c r="C14" s="221"/>
      <c r="D14" s="221"/>
      <c r="E14" s="221"/>
    </row>
    <row r="15" spans="1:5" ht="16.5">
      <c r="A15" s="221"/>
      <c r="B15" s="221"/>
      <c r="C15" s="221"/>
      <c r="D15" s="221"/>
      <c r="E15" s="221"/>
    </row>
    <row r="16" spans="1:5" ht="16.5">
      <c r="A16" s="221"/>
      <c r="B16" s="221"/>
      <c r="C16" s="221"/>
      <c r="D16" s="221"/>
      <c r="E16" s="221"/>
    </row>
    <row r="17" spans="1:5" ht="16.5">
      <c r="A17" s="221"/>
      <c r="B17" s="221"/>
      <c r="C17" s="221"/>
      <c r="D17" s="221"/>
      <c r="E17" s="221"/>
    </row>
    <row r="18" spans="1:5" ht="16.5">
      <c r="A18" s="221"/>
      <c r="B18" s="221"/>
      <c r="C18" s="221"/>
      <c r="D18" s="221"/>
      <c r="E18" s="221"/>
    </row>
    <row r="19" spans="1:5" ht="16.5">
      <c r="A19" s="221"/>
      <c r="B19" s="221"/>
      <c r="C19" s="221"/>
      <c r="D19" s="221"/>
      <c r="E19" s="221"/>
    </row>
    <row r="20" spans="1:5" ht="16.5">
      <c r="A20" s="221"/>
      <c r="B20" s="221"/>
      <c r="C20" s="221"/>
      <c r="D20" s="221"/>
      <c r="E20" s="221"/>
    </row>
    <row r="21" spans="1:5" ht="16.5">
      <c r="A21" s="221"/>
      <c r="B21" s="221"/>
      <c r="C21" s="221"/>
      <c r="D21" s="221"/>
      <c r="E21" s="221"/>
    </row>
    <row r="22" spans="1:5" ht="16.5">
      <c r="A22" s="221"/>
      <c r="B22" s="221"/>
      <c r="C22" s="221"/>
      <c r="D22" s="221"/>
      <c r="E22" s="221"/>
    </row>
    <row r="23" spans="1:5" ht="16.5">
      <c r="A23" s="221"/>
      <c r="B23" s="221"/>
      <c r="C23" s="221"/>
      <c r="D23" s="221"/>
      <c r="E23" s="221"/>
    </row>
    <row r="24" spans="1:5" ht="16.5">
      <c r="A24" s="221"/>
      <c r="B24" s="221"/>
      <c r="C24" s="221"/>
      <c r="D24" s="221"/>
      <c r="E24" s="221"/>
    </row>
    <row r="25" spans="1:5" ht="16.5">
      <c r="A25" s="221"/>
      <c r="B25" s="221"/>
      <c r="C25" s="221"/>
      <c r="D25" s="221"/>
      <c r="E25" s="221"/>
    </row>
    <row r="26" spans="1:5" ht="16.5">
      <c r="A26" s="221"/>
      <c r="B26" s="221"/>
      <c r="C26" s="221"/>
      <c r="D26" s="221"/>
      <c r="E26" s="221"/>
    </row>
    <row r="27" spans="1:5" ht="16.5">
      <c r="A27" s="221"/>
      <c r="B27" s="221"/>
      <c r="C27" s="221"/>
      <c r="D27" s="221"/>
      <c r="E27" s="221"/>
    </row>
    <row r="28" spans="1:5" ht="16.5">
      <c r="A28" s="221"/>
      <c r="B28" s="221"/>
      <c r="C28" s="221"/>
      <c r="D28" s="221"/>
      <c r="E28" s="221"/>
    </row>
    <row r="29" spans="1:5" ht="16.5">
      <c r="A29" s="221"/>
      <c r="B29" s="221"/>
      <c r="C29" s="221"/>
      <c r="D29" s="221"/>
      <c r="E29" s="221"/>
    </row>
    <row r="30" spans="1:5" ht="16.5">
      <c r="A30" s="221"/>
      <c r="B30" s="221"/>
      <c r="C30" s="221"/>
      <c r="D30" s="221"/>
      <c r="E30" s="221"/>
    </row>
  </sheetData>
  <sheetProtection/>
  <mergeCells count="3">
    <mergeCell ref="A1:A2"/>
    <mergeCell ref="B1:C1"/>
    <mergeCell ref="D1:D2"/>
  </mergeCells>
  <printOptions/>
  <pageMargins left="0.7086614173228347" right="0.7086614173228347" top="0.98" bottom="0.7480314960629921" header="0.31496062992125984" footer="0.31496062992125984"/>
  <pageSetup horizontalDpi="600" verticalDpi="600" orientation="portrait" paperSize="9" r:id="rId1"/>
  <headerFooter>
    <oddHeader xml:space="preserve">&amp;C&amp;"Book Antiqua,Félkövér"&amp;12Pénzeszközök változásának bemutatása&amp;R&amp;"Book Antiqua,Félkövér"24. sz. melléklet
ezer Ft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16" sqref="D15:D16"/>
    </sheetView>
  </sheetViews>
  <sheetFormatPr defaultColWidth="9.140625" defaultRowHeight="12.75"/>
  <cols>
    <col min="1" max="1" width="3.57421875" style="21" customWidth="1"/>
    <col min="2" max="2" width="50.00390625" style="3" customWidth="1"/>
    <col min="3" max="3" width="14.28125" style="10" customWidth="1"/>
    <col min="4" max="4" width="15.8515625" style="10" customWidth="1"/>
    <col min="5" max="5" width="14.00390625" style="10" customWidth="1"/>
    <col min="6" max="6" width="9.57421875" style="10" customWidth="1"/>
    <col min="7" max="7" width="11.7109375" style="3" customWidth="1"/>
    <col min="8" max="8" width="12.28125" style="3" customWidth="1"/>
    <col min="9" max="16384" width="9.140625" style="3" customWidth="1"/>
  </cols>
  <sheetData>
    <row r="1" spans="1:8" ht="16.5">
      <c r="A1" s="1149" t="s">
        <v>13</v>
      </c>
      <c r="B1" s="1151" t="s">
        <v>14</v>
      </c>
      <c r="C1" s="1153" t="s">
        <v>216</v>
      </c>
      <c r="D1" s="1153" t="s">
        <v>101</v>
      </c>
      <c r="E1" s="1153" t="s">
        <v>217</v>
      </c>
      <c r="F1" s="1153" t="s">
        <v>218</v>
      </c>
      <c r="G1" s="1147" t="s">
        <v>287</v>
      </c>
      <c r="H1" s="1148"/>
    </row>
    <row r="2" spans="1:8" ht="45.75" thickBot="1">
      <c r="A2" s="1150"/>
      <c r="B2" s="1152"/>
      <c r="C2" s="1154"/>
      <c r="D2" s="1154"/>
      <c r="E2" s="1154"/>
      <c r="F2" s="1154"/>
      <c r="G2" s="872" t="s">
        <v>821</v>
      </c>
      <c r="H2" s="898" t="s">
        <v>822</v>
      </c>
    </row>
    <row r="3" spans="1:8" s="18" customFormat="1" ht="15.75">
      <c r="A3" s="19" t="s">
        <v>64</v>
      </c>
      <c r="B3" s="305" t="s">
        <v>63</v>
      </c>
      <c r="C3" s="882">
        <f>C4+C11+C14+C24+C25</f>
        <v>2938195</v>
      </c>
      <c r="D3" s="882">
        <f>D4+D11+D14+D24+D25</f>
        <v>3279025</v>
      </c>
      <c r="E3" s="882">
        <f>E4+E11+E14+E24+E25</f>
        <v>3327542</v>
      </c>
      <c r="F3" s="1008">
        <f>E3/D3</f>
        <v>1.0147961665434084</v>
      </c>
      <c r="G3" s="1009">
        <f>G4+G14+G24+G11+G25</f>
        <v>1399719</v>
      </c>
      <c r="H3" s="1010">
        <f>E3-G3</f>
        <v>1927823</v>
      </c>
    </row>
    <row r="4" spans="1:8" s="18" customFormat="1" ht="16.5">
      <c r="A4" s="299">
        <v>1</v>
      </c>
      <c r="B4" s="16" t="s">
        <v>501</v>
      </c>
      <c r="C4" s="883">
        <f>SUM(C5:C10)</f>
        <v>1068626</v>
      </c>
      <c r="D4" s="883">
        <f>SUM(D5:D10)</f>
        <v>1198521</v>
      </c>
      <c r="E4" s="883">
        <f>SUM(E5:E10)</f>
        <v>1193710</v>
      </c>
      <c r="F4" s="1011">
        <f aca="true" t="shared" si="0" ref="F4:F58">E4/D4</f>
        <v>0.9959858859377516</v>
      </c>
      <c r="G4" s="1012">
        <f>SUM(G5:G10)</f>
        <v>1037009</v>
      </c>
      <c r="H4" s="1013">
        <f aca="true" t="shared" si="1" ref="H4:H58">E4-G4</f>
        <v>156701</v>
      </c>
    </row>
    <row r="5" spans="1:8" s="18" customFormat="1" ht="16.5">
      <c r="A5" s="299"/>
      <c r="B5" s="309" t="s">
        <v>823</v>
      </c>
      <c r="C5" s="884">
        <v>296267</v>
      </c>
      <c r="D5" s="884">
        <v>269415</v>
      </c>
      <c r="E5" s="883">
        <v>269416</v>
      </c>
      <c r="F5" s="1011">
        <f t="shared" si="0"/>
        <v>1.0000037117458196</v>
      </c>
      <c r="G5" s="297">
        <v>269415</v>
      </c>
      <c r="H5" s="1013">
        <f t="shared" si="1"/>
        <v>1</v>
      </c>
    </row>
    <row r="6" spans="1:8" s="18" customFormat="1" ht="16.5">
      <c r="A6" s="299"/>
      <c r="B6" s="309" t="s">
        <v>824</v>
      </c>
      <c r="C6" s="884">
        <v>340454</v>
      </c>
      <c r="D6" s="884">
        <v>344684</v>
      </c>
      <c r="E6" s="883">
        <v>344684</v>
      </c>
      <c r="F6" s="1011">
        <f t="shared" si="0"/>
        <v>1</v>
      </c>
      <c r="G6" s="297">
        <v>344684</v>
      </c>
      <c r="H6" s="1013">
        <f t="shared" si="1"/>
        <v>0</v>
      </c>
    </row>
    <row r="7" spans="1:8" s="18" customFormat="1" ht="33.75" customHeight="1">
      <c r="A7" s="299"/>
      <c r="B7" s="161" t="s">
        <v>825</v>
      </c>
      <c r="C7" s="884">
        <v>376409</v>
      </c>
      <c r="D7" s="884">
        <v>389526</v>
      </c>
      <c r="E7" s="883">
        <v>384714</v>
      </c>
      <c r="F7" s="1011">
        <f t="shared" si="0"/>
        <v>0.9876465242371497</v>
      </c>
      <c r="G7" s="297">
        <v>289226</v>
      </c>
      <c r="H7" s="1013">
        <f t="shared" si="1"/>
        <v>95488</v>
      </c>
    </row>
    <row r="8" spans="1:8" s="18" customFormat="1" ht="33">
      <c r="A8" s="299"/>
      <c r="B8" s="161" t="s">
        <v>826</v>
      </c>
      <c r="C8" s="884">
        <v>55496</v>
      </c>
      <c r="D8" s="884">
        <v>56585</v>
      </c>
      <c r="E8" s="883">
        <v>56585</v>
      </c>
      <c r="F8" s="1011">
        <f t="shared" si="0"/>
        <v>1</v>
      </c>
      <c r="G8" s="297">
        <v>24005</v>
      </c>
      <c r="H8" s="1013">
        <f t="shared" si="1"/>
        <v>32580</v>
      </c>
    </row>
    <row r="9" spans="1:8" s="18" customFormat="1" ht="16.5">
      <c r="A9" s="299"/>
      <c r="B9" s="161" t="s">
        <v>116</v>
      </c>
      <c r="C9" s="884"/>
      <c r="D9" s="884">
        <v>138309</v>
      </c>
      <c r="E9" s="883">
        <v>138309</v>
      </c>
      <c r="F9" s="1011">
        <f t="shared" si="0"/>
        <v>1</v>
      </c>
      <c r="G9" s="297">
        <v>109677</v>
      </c>
      <c r="H9" s="1013">
        <f t="shared" si="1"/>
        <v>28632</v>
      </c>
    </row>
    <row r="10" spans="1:8" s="18" customFormat="1" ht="16.5">
      <c r="A10" s="299"/>
      <c r="B10" s="309" t="s">
        <v>827</v>
      </c>
      <c r="C10" s="884">
        <v>0</v>
      </c>
      <c r="D10" s="884">
        <v>2</v>
      </c>
      <c r="E10" s="883">
        <v>2</v>
      </c>
      <c r="F10" s="1011">
        <f t="shared" si="0"/>
        <v>1</v>
      </c>
      <c r="G10" s="297">
        <v>2</v>
      </c>
      <c r="H10" s="1013">
        <f t="shared" si="1"/>
        <v>0</v>
      </c>
    </row>
    <row r="11" spans="1:8" s="18" customFormat="1" ht="16.5">
      <c r="A11" s="299">
        <v>2</v>
      </c>
      <c r="B11" s="885" t="s">
        <v>828</v>
      </c>
      <c r="C11" s="886">
        <f>SUM(C12:C13)</f>
        <v>139442</v>
      </c>
      <c r="D11" s="886">
        <f>SUM(D12:D13)</f>
        <v>250568</v>
      </c>
      <c r="E11" s="886">
        <f>SUM(E12:E13)</f>
        <v>247351</v>
      </c>
      <c r="F11" s="1011">
        <f t="shared" si="0"/>
        <v>0.9871611698221641</v>
      </c>
      <c r="G11" s="297">
        <f>SUM(G12:G13)</f>
        <v>84211</v>
      </c>
      <c r="H11" s="1013">
        <f t="shared" si="1"/>
        <v>163140</v>
      </c>
    </row>
    <row r="12" spans="1:8" s="18" customFormat="1" ht="16.5">
      <c r="A12" s="299"/>
      <c r="B12" s="309" t="s">
        <v>829</v>
      </c>
      <c r="C12" s="884"/>
      <c r="D12" s="884"/>
      <c r="E12" s="883">
        <f>SUM(C12:D12)</f>
        <v>0</v>
      </c>
      <c r="F12" s="1011"/>
      <c r="G12" s="297"/>
      <c r="H12" s="1013">
        <f t="shared" si="1"/>
        <v>0</v>
      </c>
    </row>
    <row r="13" spans="1:8" s="18" customFormat="1" ht="16.5">
      <c r="A13" s="299"/>
      <c r="B13" s="309" t="s">
        <v>830</v>
      </c>
      <c r="C13" s="886">
        <v>139442</v>
      </c>
      <c r="D13" s="886">
        <v>250568</v>
      </c>
      <c r="E13" s="883">
        <v>247351</v>
      </c>
      <c r="F13" s="1011">
        <f t="shared" si="0"/>
        <v>0.9871611698221641</v>
      </c>
      <c r="G13" s="317">
        <v>84211</v>
      </c>
      <c r="H13" s="1013">
        <f t="shared" si="1"/>
        <v>163140</v>
      </c>
    </row>
    <row r="14" spans="1:8" ht="16.5">
      <c r="A14" s="299">
        <v>3</v>
      </c>
      <c r="B14" s="16" t="s">
        <v>24</v>
      </c>
      <c r="C14" s="886">
        <f>SUM(C15:C23)</f>
        <v>1086500</v>
      </c>
      <c r="D14" s="886">
        <f>SUM(D15:D23)</f>
        <v>1086500</v>
      </c>
      <c r="E14" s="886">
        <f>SUM(E15:E23)</f>
        <v>1234728</v>
      </c>
      <c r="F14" s="1011">
        <f t="shared" si="0"/>
        <v>1.1364270593649333</v>
      </c>
      <c r="G14" s="317">
        <f>SUM(G15:G23)</f>
        <v>64000</v>
      </c>
      <c r="H14" s="1013">
        <f t="shared" si="1"/>
        <v>1170728</v>
      </c>
    </row>
    <row r="15" spans="1:8" ht="16.5">
      <c r="A15" s="299"/>
      <c r="B15" s="309" t="s">
        <v>25</v>
      </c>
      <c r="C15" s="884">
        <v>64000</v>
      </c>
      <c r="D15" s="884">
        <v>64000</v>
      </c>
      <c r="E15" s="883">
        <v>66519</v>
      </c>
      <c r="F15" s="1011">
        <f t="shared" si="0"/>
        <v>1.039359375</v>
      </c>
      <c r="G15" s="297">
        <v>64000</v>
      </c>
      <c r="H15" s="1013">
        <f t="shared" si="1"/>
        <v>2519</v>
      </c>
    </row>
    <row r="16" spans="1:8" ht="16.5">
      <c r="A16" s="299"/>
      <c r="B16" s="309" t="s">
        <v>832</v>
      </c>
      <c r="C16" s="884">
        <v>190000</v>
      </c>
      <c r="D16" s="884">
        <v>190000</v>
      </c>
      <c r="E16" s="883">
        <v>217332</v>
      </c>
      <c r="F16" s="1011">
        <f t="shared" si="0"/>
        <v>1.1438526315789475</v>
      </c>
      <c r="G16" s="114"/>
      <c r="H16" s="1013">
        <f t="shared" si="1"/>
        <v>217332</v>
      </c>
    </row>
    <row r="17" spans="1:8" ht="16.5">
      <c r="A17" s="299"/>
      <c r="B17" s="309" t="s">
        <v>208</v>
      </c>
      <c r="C17" s="884">
        <v>19500</v>
      </c>
      <c r="D17" s="884">
        <v>19500</v>
      </c>
      <c r="E17" s="883">
        <v>20262</v>
      </c>
      <c r="F17" s="1011">
        <f t="shared" si="0"/>
        <v>1.039076923076923</v>
      </c>
      <c r="G17" s="114"/>
      <c r="H17" s="1013">
        <f t="shared" si="1"/>
        <v>20262</v>
      </c>
    </row>
    <row r="18" spans="1:8" ht="16.5">
      <c r="A18" s="299"/>
      <c r="B18" s="309" t="s">
        <v>833</v>
      </c>
      <c r="C18" s="884">
        <v>15000</v>
      </c>
      <c r="D18" s="884">
        <v>15000</v>
      </c>
      <c r="E18" s="883">
        <v>15629</v>
      </c>
      <c r="F18" s="1011">
        <f t="shared" si="0"/>
        <v>1.0419333333333334</v>
      </c>
      <c r="G18" s="114"/>
      <c r="H18" s="1013">
        <f t="shared" si="1"/>
        <v>15629</v>
      </c>
    </row>
    <row r="19" spans="1:8" ht="16.5">
      <c r="A19" s="299"/>
      <c r="B19" s="309" t="s">
        <v>834</v>
      </c>
      <c r="C19" s="884">
        <v>60000</v>
      </c>
      <c r="D19" s="884">
        <v>60000</v>
      </c>
      <c r="E19" s="883">
        <v>65207</v>
      </c>
      <c r="F19" s="1011">
        <f t="shared" si="0"/>
        <v>1.0867833333333334</v>
      </c>
      <c r="G19" s="1014"/>
      <c r="H19" s="1013">
        <f t="shared" si="1"/>
        <v>65207</v>
      </c>
    </row>
    <row r="20" spans="1:8" ht="16.5">
      <c r="A20" s="301"/>
      <c r="B20" s="309" t="s">
        <v>835</v>
      </c>
      <c r="C20" s="887">
        <v>500</v>
      </c>
      <c r="D20" s="887">
        <v>500</v>
      </c>
      <c r="E20" s="883">
        <v>1264</v>
      </c>
      <c r="F20" s="1011">
        <f t="shared" si="0"/>
        <v>2.528</v>
      </c>
      <c r="G20" s="114"/>
      <c r="H20" s="1013">
        <f t="shared" si="1"/>
        <v>1264</v>
      </c>
    </row>
    <row r="21" spans="1:8" ht="16.5">
      <c r="A21" s="301"/>
      <c r="B21" s="309" t="s">
        <v>836</v>
      </c>
      <c r="C21" s="887">
        <v>730000</v>
      </c>
      <c r="D21" s="887">
        <v>730000</v>
      </c>
      <c r="E21" s="883">
        <v>838237</v>
      </c>
      <c r="F21" s="1011">
        <f t="shared" si="0"/>
        <v>1.1482698630136987</v>
      </c>
      <c r="G21" s="114"/>
      <c r="H21" s="1013">
        <f t="shared" si="1"/>
        <v>838237</v>
      </c>
    </row>
    <row r="22" spans="1:8" ht="16.5">
      <c r="A22" s="301"/>
      <c r="B22" s="309" t="s">
        <v>831</v>
      </c>
      <c r="C22" s="887"/>
      <c r="D22" s="887"/>
      <c r="E22" s="883">
        <v>95</v>
      </c>
      <c r="F22" s="1011"/>
      <c r="G22" s="114"/>
      <c r="H22" s="1013">
        <f t="shared" si="1"/>
        <v>95</v>
      </c>
    </row>
    <row r="23" spans="1:8" ht="16.5">
      <c r="A23" s="299"/>
      <c r="B23" s="309" t="s">
        <v>837</v>
      </c>
      <c r="C23" s="884">
        <v>7500</v>
      </c>
      <c r="D23" s="884">
        <v>7500</v>
      </c>
      <c r="E23" s="883">
        <v>10183</v>
      </c>
      <c r="F23" s="1011">
        <f t="shared" si="0"/>
        <v>1.3577333333333332</v>
      </c>
      <c r="G23" s="114"/>
      <c r="H23" s="1013">
        <f t="shared" si="1"/>
        <v>10183</v>
      </c>
    </row>
    <row r="24" spans="1:8" ht="16.5">
      <c r="A24" s="306">
        <v>4</v>
      </c>
      <c r="B24" s="88" t="s">
        <v>234</v>
      </c>
      <c r="C24" s="888">
        <v>570542</v>
      </c>
      <c r="D24" s="888">
        <v>669101</v>
      </c>
      <c r="E24" s="888">
        <v>592040</v>
      </c>
      <c r="F24" s="1011">
        <f t="shared" si="0"/>
        <v>0.8848290467358441</v>
      </c>
      <c r="G24" s="317">
        <v>211018</v>
      </c>
      <c r="H24" s="1013">
        <f t="shared" si="1"/>
        <v>381022</v>
      </c>
    </row>
    <row r="25" spans="1:8" ht="16.5">
      <c r="A25" s="301">
        <v>5</v>
      </c>
      <c r="B25" s="885" t="s">
        <v>838</v>
      </c>
      <c r="C25" s="889">
        <f>SUM(C26:C27)</f>
        <v>73085</v>
      </c>
      <c r="D25" s="889">
        <f>SUM(D26:D27)</f>
        <v>74335</v>
      </c>
      <c r="E25" s="889">
        <f>SUM(E26:E27)</f>
        <v>59713</v>
      </c>
      <c r="F25" s="1011">
        <f t="shared" si="0"/>
        <v>0.8032958902266766</v>
      </c>
      <c r="G25" s="1015">
        <f>SUM(G26:G27)</f>
        <v>3481</v>
      </c>
      <c r="H25" s="1013">
        <f t="shared" si="1"/>
        <v>56232</v>
      </c>
    </row>
    <row r="26" spans="1:8" ht="16.5">
      <c r="A26" s="301"/>
      <c r="B26" s="309" t="s">
        <v>839</v>
      </c>
      <c r="C26" s="889">
        <v>67885</v>
      </c>
      <c r="D26" s="889">
        <v>67885</v>
      </c>
      <c r="E26" s="883">
        <v>54982</v>
      </c>
      <c r="F26" s="1011">
        <f t="shared" si="0"/>
        <v>0.8099285556455771</v>
      </c>
      <c r="G26" s="317">
        <v>0</v>
      </c>
      <c r="H26" s="1013">
        <f t="shared" si="1"/>
        <v>54982</v>
      </c>
    </row>
    <row r="27" spans="1:8" ht="16.5">
      <c r="A27" s="301"/>
      <c r="B27" s="309" t="s">
        <v>840</v>
      </c>
      <c r="C27" s="889">
        <v>5200</v>
      </c>
      <c r="D27" s="889">
        <v>6450</v>
      </c>
      <c r="E27" s="883">
        <v>4731</v>
      </c>
      <c r="F27" s="1011">
        <f t="shared" si="0"/>
        <v>0.7334883720930233</v>
      </c>
      <c r="G27" s="317">
        <v>3481</v>
      </c>
      <c r="H27" s="1013">
        <f t="shared" si="1"/>
        <v>1250</v>
      </c>
    </row>
    <row r="28" spans="1:8" ht="16.5">
      <c r="A28" s="299"/>
      <c r="B28" s="16"/>
      <c r="C28" s="884"/>
      <c r="D28" s="884"/>
      <c r="E28" s="883">
        <f>SUM(C28:D28)</f>
        <v>0</v>
      </c>
      <c r="F28" s="1008"/>
      <c r="G28" s="297"/>
      <c r="H28" s="1010">
        <f t="shared" si="1"/>
        <v>0</v>
      </c>
    </row>
    <row r="29" spans="1:8" ht="16.5">
      <c r="A29" s="19" t="s">
        <v>65</v>
      </c>
      <c r="B29" s="305" t="s">
        <v>66</v>
      </c>
      <c r="C29" s="890">
        <f aca="true" t="shared" si="2" ref="C29:H29">SUM(C30+C31+C32+C33+C34)</f>
        <v>2908923</v>
      </c>
      <c r="D29" s="890">
        <f t="shared" si="2"/>
        <v>3217969</v>
      </c>
      <c r="E29" s="890">
        <f t="shared" si="2"/>
        <v>2890384</v>
      </c>
      <c r="F29" s="1008">
        <f t="shared" si="0"/>
        <v>0.8982013189064283</v>
      </c>
      <c r="G29" s="1016">
        <f t="shared" si="2"/>
        <v>1485826</v>
      </c>
      <c r="H29" s="1019">
        <f t="shared" si="2"/>
        <v>1404558</v>
      </c>
    </row>
    <row r="30" spans="1:8" ht="16.5">
      <c r="A30" s="299">
        <v>1</v>
      </c>
      <c r="B30" s="16" t="s">
        <v>0</v>
      </c>
      <c r="C30" s="886">
        <v>1002296</v>
      </c>
      <c r="D30" s="886">
        <v>1064787</v>
      </c>
      <c r="E30" s="883">
        <v>1003324</v>
      </c>
      <c r="F30" s="1011">
        <f t="shared" si="0"/>
        <v>0.942276718254449</v>
      </c>
      <c r="G30" s="297">
        <v>616782</v>
      </c>
      <c r="H30" s="1013">
        <f t="shared" si="1"/>
        <v>386542</v>
      </c>
    </row>
    <row r="31" spans="1:8" ht="33">
      <c r="A31" s="299">
        <v>2</v>
      </c>
      <c r="B31" s="80" t="s">
        <v>841</v>
      </c>
      <c r="C31" s="886">
        <v>289840</v>
      </c>
      <c r="D31" s="886">
        <v>300525</v>
      </c>
      <c r="E31" s="883">
        <v>274894</v>
      </c>
      <c r="F31" s="1011">
        <f t="shared" si="0"/>
        <v>0.9147125863072956</v>
      </c>
      <c r="G31" s="297">
        <v>170909</v>
      </c>
      <c r="H31" s="1013">
        <f t="shared" si="1"/>
        <v>103985</v>
      </c>
    </row>
    <row r="32" spans="1:8" ht="16.5">
      <c r="A32" s="299">
        <v>3</v>
      </c>
      <c r="B32" s="16" t="s">
        <v>9</v>
      </c>
      <c r="C32" s="886">
        <v>1301781</v>
      </c>
      <c r="D32" s="886">
        <v>1426384</v>
      </c>
      <c r="E32" s="883">
        <v>1268350</v>
      </c>
      <c r="F32" s="1011">
        <f t="shared" si="0"/>
        <v>0.889206553074067</v>
      </c>
      <c r="G32" s="297">
        <v>478572</v>
      </c>
      <c r="H32" s="1013">
        <f t="shared" si="1"/>
        <v>789778</v>
      </c>
    </row>
    <row r="33" spans="1:8" ht="16.5">
      <c r="A33" s="299">
        <v>4</v>
      </c>
      <c r="B33" s="16" t="s">
        <v>15</v>
      </c>
      <c r="C33" s="886">
        <v>57320</v>
      </c>
      <c r="D33" s="886">
        <v>84173</v>
      </c>
      <c r="E33" s="883">
        <v>47577</v>
      </c>
      <c r="F33" s="1011">
        <f t="shared" si="0"/>
        <v>0.5652287550639754</v>
      </c>
      <c r="G33" s="297">
        <v>41781</v>
      </c>
      <c r="H33" s="1013">
        <f t="shared" si="1"/>
        <v>5796</v>
      </c>
    </row>
    <row r="34" spans="1:8" ht="16.5">
      <c r="A34" s="299">
        <v>5</v>
      </c>
      <c r="B34" s="16" t="s">
        <v>6</v>
      </c>
      <c r="C34" s="886">
        <f>SUM(C35:C40)</f>
        <v>257686</v>
      </c>
      <c r="D34" s="886">
        <f>SUM(D35:D40)</f>
        <v>342100</v>
      </c>
      <c r="E34" s="886">
        <f>SUM(E35:E40)</f>
        <v>296239</v>
      </c>
      <c r="F34" s="1011">
        <f t="shared" si="0"/>
        <v>0.865942706810874</v>
      </c>
      <c r="G34" s="297">
        <f>SUM(G35:G40)</f>
        <v>177782</v>
      </c>
      <c r="H34" s="1013">
        <f t="shared" si="1"/>
        <v>118457</v>
      </c>
    </row>
    <row r="35" spans="1:8" ht="16.5">
      <c r="A35" s="299"/>
      <c r="B35" s="309" t="s">
        <v>842</v>
      </c>
      <c r="C35" s="886">
        <v>94610</v>
      </c>
      <c r="D35" s="886">
        <v>102040</v>
      </c>
      <c r="E35" s="883">
        <v>101289</v>
      </c>
      <c r="F35" s="1011">
        <f t="shared" si="0"/>
        <v>0.992640141121129</v>
      </c>
      <c r="G35" s="297">
        <v>84332</v>
      </c>
      <c r="H35" s="1013">
        <f t="shared" si="1"/>
        <v>16957</v>
      </c>
    </row>
    <row r="36" spans="1:8" ht="16.5">
      <c r="A36" s="299"/>
      <c r="B36" s="309" t="s">
        <v>912</v>
      </c>
      <c r="C36" s="886"/>
      <c r="D36" s="886">
        <v>5411</v>
      </c>
      <c r="E36" s="883">
        <v>5411</v>
      </c>
      <c r="F36" s="1011">
        <f t="shared" si="0"/>
        <v>1</v>
      </c>
      <c r="G36" s="297">
        <v>5411</v>
      </c>
      <c r="H36" s="1013">
        <f t="shared" si="1"/>
        <v>0</v>
      </c>
    </row>
    <row r="37" spans="1:8" ht="16.5">
      <c r="A37" s="299"/>
      <c r="B37" s="309" t="s">
        <v>843</v>
      </c>
      <c r="C37" s="886">
        <v>0</v>
      </c>
      <c r="D37" s="886">
        <v>600</v>
      </c>
      <c r="E37" s="883">
        <v>600</v>
      </c>
      <c r="F37" s="1011">
        <f t="shared" si="0"/>
        <v>1</v>
      </c>
      <c r="G37" s="297">
        <v>0</v>
      </c>
      <c r="H37" s="1013">
        <f t="shared" si="1"/>
        <v>600</v>
      </c>
    </row>
    <row r="38" spans="1:8" ht="16.5">
      <c r="A38" s="299"/>
      <c r="B38" s="309" t="s">
        <v>662</v>
      </c>
      <c r="C38" s="886">
        <v>71822</v>
      </c>
      <c r="D38" s="886">
        <v>210696</v>
      </c>
      <c r="E38" s="883">
        <v>188939</v>
      </c>
      <c r="F38" s="1011">
        <f t="shared" si="0"/>
        <v>0.8967374795914493</v>
      </c>
      <c r="G38" s="297">
        <v>88039</v>
      </c>
      <c r="H38" s="1013">
        <f t="shared" si="1"/>
        <v>100900</v>
      </c>
    </row>
    <row r="39" spans="1:8" ht="16.5">
      <c r="A39" s="299"/>
      <c r="B39" s="309" t="s">
        <v>16</v>
      </c>
      <c r="C39" s="884">
        <v>55000</v>
      </c>
      <c r="D39" s="884">
        <v>12106</v>
      </c>
      <c r="E39" s="883"/>
      <c r="F39" s="1011">
        <f t="shared" si="0"/>
        <v>0</v>
      </c>
      <c r="G39" s="297">
        <v>0</v>
      </c>
      <c r="H39" s="1013">
        <f t="shared" si="1"/>
        <v>0</v>
      </c>
    </row>
    <row r="40" spans="1:8" ht="16.5">
      <c r="A40" s="299"/>
      <c r="B40" s="309" t="s">
        <v>17</v>
      </c>
      <c r="C40" s="884">
        <v>36254</v>
      </c>
      <c r="D40" s="884">
        <v>11247</v>
      </c>
      <c r="E40" s="883"/>
      <c r="F40" s="1011">
        <f t="shared" si="0"/>
        <v>0</v>
      </c>
      <c r="G40" s="297">
        <v>0</v>
      </c>
      <c r="H40" s="1013">
        <f t="shared" si="1"/>
        <v>0</v>
      </c>
    </row>
    <row r="41" spans="1:8" ht="16.5">
      <c r="A41" s="299"/>
      <c r="B41" s="16"/>
      <c r="C41" s="884"/>
      <c r="D41" s="884"/>
      <c r="E41" s="883">
        <f>SUM(C41:D41)</f>
        <v>0</v>
      </c>
      <c r="F41" s="1008"/>
      <c r="G41" s="114"/>
      <c r="H41" s="1010">
        <f t="shared" si="1"/>
        <v>0</v>
      </c>
    </row>
    <row r="42" spans="1:8" s="18" customFormat="1" ht="15.75">
      <c r="A42" s="17"/>
      <c r="B42" s="300" t="s">
        <v>844</v>
      </c>
      <c r="C42" s="891">
        <f>C3-C29</f>
        <v>29272</v>
      </c>
      <c r="D42" s="891">
        <f>D3-D29</f>
        <v>61056</v>
      </c>
      <c r="E42" s="891">
        <f>E3-E29</f>
        <v>437158</v>
      </c>
      <c r="F42" s="1008">
        <f t="shared" si="0"/>
        <v>7.1599515199161425</v>
      </c>
      <c r="G42" s="308">
        <f>G3-G29</f>
        <v>-86107</v>
      </c>
      <c r="H42" s="1010">
        <f t="shared" si="1"/>
        <v>523265</v>
      </c>
    </row>
    <row r="43" spans="1:8" s="18" customFormat="1" ht="17.25" thickBot="1">
      <c r="A43" s="1029"/>
      <c r="B43" s="1030"/>
      <c r="C43" s="1031"/>
      <c r="D43" s="1031"/>
      <c r="E43" s="897">
        <f>SUM(C43:D43)</f>
        <v>0</v>
      </c>
      <c r="F43" s="1020"/>
      <c r="G43" s="315"/>
      <c r="H43" s="1018">
        <f t="shared" si="1"/>
        <v>0</v>
      </c>
    </row>
    <row r="44" spans="1:8" s="18" customFormat="1" ht="15.75">
      <c r="A44" s="1021" t="s">
        <v>67</v>
      </c>
      <c r="B44" s="1022" t="s">
        <v>21</v>
      </c>
      <c r="C44" s="1023">
        <f>SUM(C45:C46)</f>
        <v>0</v>
      </c>
      <c r="D44" s="1023">
        <f>SUM(D45:D46)</f>
        <v>67776</v>
      </c>
      <c r="E44" s="1023">
        <f>SUM(E45:E46)</f>
        <v>3036442</v>
      </c>
      <c r="F44" s="1024">
        <f t="shared" si="0"/>
        <v>44.801139046270066</v>
      </c>
      <c r="G44" s="1025">
        <f>SUM(G45:G46)</f>
        <v>31442</v>
      </c>
      <c r="H44" s="1026">
        <f>SUM(H45:H46)</f>
        <v>3005000</v>
      </c>
    </row>
    <row r="45" spans="1:8" s="18" customFormat="1" ht="16.5">
      <c r="A45" s="299">
        <v>1</v>
      </c>
      <c r="B45" s="80" t="s">
        <v>117</v>
      </c>
      <c r="C45" s="294"/>
      <c r="D45" s="294">
        <v>67776</v>
      </c>
      <c r="E45" s="883">
        <v>31442</v>
      </c>
      <c r="F45" s="1008">
        <f t="shared" si="0"/>
        <v>0.46391052880075545</v>
      </c>
      <c r="G45" s="297">
        <v>31442</v>
      </c>
      <c r="H45" s="1013">
        <f>E45-G45</f>
        <v>0</v>
      </c>
    </row>
    <row r="46" spans="1:8" s="18" customFormat="1" ht="16.5">
      <c r="A46" s="306">
        <v>2</v>
      </c>
      <c r="B46" s="892" t="s">
        <v>915</v>
      </c>
      <c r="C46" s="294"/>
      <c r="D46" s="294"/>
      <c r="E46" s="893">
        <v>3005000</v>
      </c>
      <c r="F46" s="1008"/>
      <c r="G46" s="296"/>
      <c r="H46" s="1013">
        <f>E46-G46</f>
        <v>3005000</v>
      </c>
    </row>
    <row r="47" spans="1:8" s="18" customFormat="1" ht="16.5">
      <c r="A47" s="306"/>
      <c r="B47" s="892"/>
      <c r="C47" s="294"/>
      <c r="D47" s="294"/>
      <c r="E47" s="893"/>
      <c r="F47" s="1008"/>
      <c r="G47" s="296"/>
      <c r="H47" s="1013"/>
    </row>
    <row r="48" spans="1:8" ht="16.5">
      <c r="A48" s="19" t="s">
        <v>68</v>
      </c>
      <c r="B48" s="305" t="s">
        <v>19</v>
      </c>
      <c r="C48" s="894">
        <f>SUM(C49:C51)</f>
        <v>349322</v>
      </c>
      <c r="D48" s="894">
        <f>SUM(D49:D51)</f>
        <v>55757</v>
      </c>
      <c r="E48" s="894">
        <f>SUM(E49:E51)</f>
        <v>3060757</v>
      </c>
      <c r="F48" s="1008">
        <f t="shared" si="0"/>
        <v>54.89457825923203</v>
      </c>
      <c r="G48" s="307">
        <f>SUM(G49:G51)</f>
        <v>36334</v>
      </c>
      <c r="H48" s="1010">
        <f t="shared" si="1"/>
        <v>3024423</v>
      </c>
    </row>
    <row r="49" spans="1:8" ht="16.5">
      <c r="A49" s="299">
        <v>1</v>
      </c>
      <c r="B49" s="80" t="s">
        <v>504</v>
      </c>
      <c r="C49" s="886">
        <v>349322</v>
      </c>
      <c r="D49" s="886">
        <v>19423</v>
      </c>
      <c r="E49" s="883">
        <v>19423</v>
      </c>
      <c r="F49" s="1011">
        <f t="shared" si="0"/>
        <v>1</v>
      </c>
      <c r="G49" s="297"/>
      <c r="H49" s="1013">
        <f t="shared" si="1"/>
        <v>19423</v>
      </c>
    </row>
    <row r="50" spans="1:8" ht="16.5">
      <c r="A50" s="301">
        <v>2</v>
      </c>
      <c r="B50" s="175" t="s">
        <v>117</v>
      </c>
      <c r="C50" s="889">
        <v>0</v>
      </c>
      <c r="D50" s="889">
        <v>36334</v>
      </c>
      <c r="E50" s="883">
        <v>36334</v>
      </c>
      <c r="F50" s="1011">
        <f t="shared" si="0"/>
        <v>1</v>
      </c>
      <c r="G50" s="297">
        <v>36334</v>
      </c>
      <c r="H50" s="1013">
        <f t="shared" si="1"/>
        <v>0</v>
      </c>
    </row>
    <row r="51" spans="1:8" ht="16.5">
      <c r="A51" s="301">
        <v>3</v>
      </c>
      <c r="B51" s="175" t="s">
        <v>911</v>
      </c>
      <c r="C51" s="889"/>
      <c r="D51" s="889"/>
      <c r="E51" s="883">
        <v>3005000</v>
      </c>
      <c r="F51" s="1008"/>
      <c r="G51" s="297">
        <v>0</v>
      </c>
      <c r="H51" s="1013">
        <f t="shared" si="1"/>
        <v>3005000</v>
      </c>
    </row>
    <row r="52" spans="1:8" ht="16.5">
      <c r="A52" s="301"/>
      <c r="B52" s="302"/>
      <c r="C52" s="887"/>
      <c r="D52" s="887"/>
      <c r="E52" s="883">
        <f>SUM(C52:D52)</f>
        <v>0</v>
      </c>
      <c r="F52" s="1008"/>
      <c r="G52" s="114"/>
      <c r="H52" s="1010">
        <f t="shared" si="1"/>
        <v>0</v>
      </c>
    </row>
    <row r="53" spans="1:8" s="18" customFormat="1" ht="15.75">
      <c r="A53" s="303"/>
      <c r="B53" s="304" t="s">
        <v>69</v>
      </c>
      <c r="C53" s="895">
        <f>SUM(C3+C48)</f>
        <v>3287517</v>
      </c>
      <c r="D53" s="895">
        <f>SUM(D3+D48)</f>
        <v>3334782</v>
      </c>
      <c r="E53" s="895">
        <f>SUM(E3+E48)</f>
        <v>6388299</v>
      </c>
      <c r="F53" s="1008">
        <f t="shared" si="0"/>
        <v>1.915657155400263</v>
      </c>
      <c r="G53" s="310">
        <f>SUM(G3+G48)</f>
        <v>1436053</v>
      </c>
      <c r="H53" s="1010">
        <f t="shared" si="1"/>
        <v>4952246</v>
      </c>
    </row>
    <row r="54" spans="1:8" s="18" customFormat="1" ht="15.75">
      <c r="A54" s="303"/>
      <c r="B54" s="304" t="s">
        <v>70</v>
      </c>
      <c r="C54" s="895">
        <f>C29+C44</f>
        <v>2908923</v>
      </c>
      <c r="D54" s="895">
        <f>D29+D44</f>
        <v>3285745</v>
      </c>
      <c r="E54" s="895">
        <f>E29+E44</f>
        <v>5926826</v>
      </c>
      <c r="F54" s="1008">
        <f t="shared" si="0"/>
        <v>1.8037997470893208</v>
      </c>
      <c r="G54" s="310">
        <f>G29+G44</f>
        <v>1517268</v>
      </c>
      <c r="H54" s="1010">
        <f t="shared" si="1"/>
        <v>4409558</v>
      </c>
    </row>
    <row r="55" spans="1:8" s="18" customFormat="1" ht="16.5">
      <c r="A55" s="303"/>
      <c r="B55" s="304"/>
      <c r="C55" s="895"/>
      <c r="D55" s="895"/>
      <c r="E55" s="883">
        <f>SUM(C55:D55)</f>
        <v>0</v>
      </c>
      <c r="F55" s="1008"/>
      <c r="G55" s="98"/>
      <c r="H55" s="1010">
        <f t="shared" si="1"/>
        <v>0</v>
      </c>
    </row>
    <row r="56" spans="1:8" ht="16.5">
      <c r="A56" s="299"/>
      <c r="B56" s="300" t="s">
        <v>845</v>
      </c>
      <c r="C56" s="891">
        <f>SUM(C57:C58)</f>
        <v>398</v>
      </c>
      <c r="D56" s="891">
        <f>SUM(D57:D58)</f>
        <v>398</v>
      </c>
      <c r="E56" s="891">
        <f>SUM(E57:E58)</f>
        <v>394</v>
      </c>
      <c r="F56" s="1008">
        <f t="shared" si="0"/>
        <v>0.9899497487437185</v>
      </c>
      <c r="G56" s="308">
        <f>SUM(G57:G58)</f>
        <v>331</v>
      </c>
      <c r="H56" s="1010">
        <f t="shared" si="1"/>
        <v>63</v>
      </c>
    </row>
    <row r="57" spans="1:8" ht="16.5">
      <c r="A57" s="299"/>
      <c r="B57" s="300" t="s">
        <v>846</v>
      </c>
      <c r="C57" s="884">
        <v>2</v>
      </c>
      <c r="D57" s="884">
        <v>2</v>
      </c>
      <c r="E57" s="883">
        <v>2</v>
      </c>
      <c r="F57" s="1011">
        <f t="shared" si="0"/>
        <v>1</v>
      </c>
      <c r="G57" s="297">
        <v>1</v>
      </c>
      <c r="H57" s="1010">
        <f t="shared" si="1"/>
        <v>1</v>
      </c>
    </row>
    <row r="58" spans="1:8" ht="17.25" thickBot="1">
      <c r="A58" s="103"/>
      <c r="B58" s="104" t="s">
        <v>52</v>
      </c>
      <c r="C58" s="896">
        <v>396</v>
      </c>
      <c r="D58" s="896">
        <v>396</v>
      </c>
      <c r="E58" s="897">
        <v>392</v>
      </c>
      <c r="F58" s="1027">
        <f t="shared" si="0"/>
        <v>0.98989898989899</v>
      </c>
      <c r="G58" s="1017">
        <v>330</v>
      </c>
      <c r="H58" s="1018">
        <f t="shared" si="1"/>
        <v>62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968503937007874" top="0.8267716535433072" bottom="0.4330708661417323" header="0.2362204724409449" footer="0.1968503937007874"/>
  <pageSetup horizontalDpi="600" verticalDpi="600" orientation="portrait" paperSize="9" scale="78" r:id="rId1"/>
  <headerFooter>
    <oddHeader>&amp;C&amp;"Book Antiqua,Félkövér"&amp;11Keszthely Város Önkormányzata
2015. évi működési költségvetése&amp;R&amp;"Book Antiqua,Félkövér"3. sz.melléklet
ezer Ft</oddHeader>
    <oddFooter>&amp;C&amp;P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K19" sqref="K19"/>
    </sheetView>
  </sheetViews>
  <sheetFormatPr defaultColWidth="9.140625" defaultRowHeight="12.75"/>
  <cols>
    <col min="1" max="1" width="4.421875" style="0" customWidth="1"/>
    <col min="2" max="2" width="39.8515625" style="0" customWidth="1"/>
    <col min="3" max="3" width="11.421875" style="111" customWidth="1"/>
    <col min="4" max="4" width="11.57421875" style="111" customWidth="1"/>
    <col min="5" max="5" width="11.00390625" style="111" customWidth="1"/>
    <col min="6" max="6" width="8.421875" style="0" customWidth="1"/>
    <col min="7" max="7" width="9.8515625" style="0" customWidth="1"/>
    <col min="8" max="8" width="10.57421875" style="0" customWidth="1"/>
  </cols>
  <sheetData>
    <row r="1" spans="1:8" ht="13.5" customHeight="1">
      <c r="A1" s="1157" t="s">
        <v>13</v>
      </c>
      <c r="B1" s="1153" t="s">
        <v>14</v>
      </c>
      <c r="C1" s="1153" t="s">
        <v>216</v>
      </c>
      <c r="D1" s="1153" t="s">
        <v>101</v>
      </c>
      <c r="E1" s="1153" t="s">
        <v>219</v>
      </c>
      <c r="F1" s="1151" t="s">
        <v>218</v>
      </c>
      <c r="G1" s="1155" t="s">
        <v>287</v>
      </c>
      <c r="H1" s="1156"/>
    </row>
    <row r="2" spans="1:8" s="106" customFormat="1" ht="28.5" customHeight="1" thickBot="1">
      <c r="A2" s="1158"/>
      <c r="B2" s="1154"/>
      <c r="C2" s="1154"/>
      <c r="D2" s="1154"/>
      <c r="E2" s="1154"/>
      <c r="F2" s="1152"/>
      <c r="G2" s="432" t="s">
        <v>99</v>
      </c>
      <c r="H2" s="433" t="s">
        <v>288</v>
      </c>
    </row>
    <row r="3" spans="1:8" s="3" customFormat="1" ht="16.5">
      <c r="A3" s="19" t="s">
        <v>64</v>
      </c>
      <c r="B3" s="305" t="s">
        <v>11</v>
      </c>
      <c r="C3" s="307">
        <f>SUM(C4+C5+C6+C10)</f>
        <v>213384</v>
      </c>
      <c r="D3" s="307">
        <f>SUM(D4+D5+D6+D10)</f>
        <v>302468</v>
      </c>
      <c r="E3" s="307">
        <f>SUM(E4+E5+E6+E10)</f>
        <v>293007</v>
      </c>
      <c r="F3" s="1000">
        <f>E3/D3</f>
        <v>0.9687206580530833</v>
      </c>
      <c r="G3" s="307">
        <f>SUM(G4+G5+G6+G10)</f>
        <v>0</v>
      </c>
      <c r="H3" s="899">
        <f>E3-G3</f>
        <v>293007</v>
      </c>
    </row>
    <row r="4" spans="1:8" s="3" customFormat="1" ht="33">
      <c r="A4" s="299">
        <v>1</v>
      </c>
      <c r="B4" s="80" t="s">
        <v>812</v>
      </c>
      <c r="C4" s="296">
        <v>172391</v>
      </c>
      <c r="D4" s="296">
        <v>267770</v>
      </c>
      <c r="E4" s="296">
        <v>262657</v>
      </c>
      <c r="F4" s="1001">
        <f aca="true" t="shared" si="0" ref="F4:F37">E4/D4</f>
        <v>0.9809052545094671</v>
      </c>
      <c r="G4" s="320"/>
      <c r="H4" s="1002">
        <f aca="true" t="shared" si="1" ref="H4:H12">E4-G4</f>
        <v>262657</v>
      </c>
    </row>
    <row r="5" spans="1:8" s="3" customFormat="1" ht="33">
      <c r="A5" s="299">
        <v>2</v>
      </c>
      <c r="B5" s="80" t="s">
        <v>820</v>
      </c>
      <c r="C5" s="307"/>
      <c r="D5" s="296">
        <v>3000</v>
      </c>
      <c r="E5" s="296">
        <v>3000</v>
      </c>
      <c r="F5" s="1001">
        <f t="shared" si="0"/>
        <v>1</v>
      </c>
      <c r="G5" s="320"/>
      <c r="H5" s="1002">
        <f t="shared" si="1"/>
        <v>3000</v>
      </c>
    </row>
    <row r="6" spans="1:8" s="3" customFormat="1" ht="16.5">
      <c r="A6" s="299">
        <v>3</v>
      </c>
      <c r="B6" s="16" t="s">
        <v>502</v>
      </c>
      <c r="C6" s="297">
        <f>SUM(C7:C9)</f>
        <v>30038</v>
      </c>
      <c r="D6" s="297">
        <f>SUM(D7:D9)</f>
        <v>30938</v>
      </c>
      <c r="E6" s="297">
        <f>SUM(E7:E9)</f>
        <v>26088</v>
      </c>
      <c r="F6" s="1001">
        <f t="shared" si="0"/>
        <v>0.843234856810395</v>
      </c>
      <c r="G6" s="320"/>
      <c r="H6" s="1002">
        <f t="shared" si="1"/>
        <v>26088</v>
      </c>
    </row>
    <row r="7" spans="1:8" s="3" customFormat="1" ht="16.5">
      <c r="A7" s="299"/>
      <c r="B7" s="599" t="s">
        <v>74</v>
      </c>
      <c r="C7" s="297">
        <v>30038</v>
      </c>
      <c r="D7" s="297">
        <v>30038</v>
      </c>
      <c r="E7" s="297">
        <v>24612</v>
      </c>
      <c r="F7" s="1001">
        <f t="shared" si="0"/>
        <v>0.8193621412877022</v>
      </c>
      <c r="G7" s="320"/>
      <c r="H7" s="1002">
        <f t="shared" si="1"/>
        <v>24612</v>
      </c>
    </row>
    <row r="8" spans="1:8" s="3" customFormat="1" ht="16.5">
      <c r="A8" s="299"/>
      <c r="B8" s="599" t="s">
        <v>220</v>
      </c>
      <c r="C8" s="297">
        <v>0</v>
      </c>
      <c r="D8" s="297">
        <v>900</v>
      </c>
      <c r="E8" s="297">
        <v>1476</v>
      </c>
      <c r="F8" s="1001">
        <f t="shared" si="0"/>
        <v>1.64</v>
      </c>
      <c r="G8" s="320"/>
      <c r="H8" s="1002">
        <f t="shared" si="1"/>
        <v>1476</v>
      </c>
    </row>
    <row r="9" spans="1:8" s="3" customFormat="1" ht="16.5">
      <c r="A9" s="299"/>
      <c r="B9" s="599" t="s">
        <v>503</v>
      </c>
      <c r="C9" s="297">
        <v>0</v>
      </c>
      <c r="D9" s="297">
        <v>0</v>
      </c>
      <c r="E9" s="297">
        <v>0</v>
      </c>
      <c r="F9" s="1001"/>
      <c r="G9" s="320"/>
      <c r="H9" s="1002">
        <f t="shared" si="1"/>
        <v>0</v>
      </c>
    </row>
    <row r="10" spans="1:8" s="3" customFormat="1" ht="16.5">
      <c r="A10" s="299">
        <v>4</v>
      </c>
      <c r="B10" s="80" t="s">
        <v>813</v>
      </c>
      <c r="C10" s="297">
        <f>SUM(C11:C12)</f>
        <v>10955</v>
      </c>
      <c r="D10" s="297">
        <f>SUM(D11:D12)</f>
        <v>760</v>
      </c>
      <c r="E10" s="297">
        <f>SUM(E11:E12)</f>
        <v>1262</v>
      </c>
      <c r="F10" s="1001">
        <f t="shared" si="0"/>
        <v>1.6605263157894736</v>
      </c>
      <c r="G10" s="320"/>
      <c r="H10" s="1002">
        <f t="shared" si="1"/>
        <v>1262</v>
      </c>
    </row>
    <row r="11" spans="1:8" s="3" customFormat="1" ht="16.5">
      <c r="A11" s="299"/>
      <c r="B11" s="599" t="s">
        <v>814</v>
      </c>
      <c r="C11" s="297">
        <v>760</v>
      </c>
      <c r="D11" s="297">
        <v>760</v>
      </c>
      <c r="E11" s="317">
        <v>1262</v>
      </c>
      <c r="F11" s="1001">
        <f t="shared" si="0"/>
        <v>1.6605263157894736</v>
      </c>
      <c r="G11" s="13"/>
      <c r="H11" s="1002">
        <f t="shared" si="1"/>
        <v>1262</v>
      </c>
    </row>
    <row r="12" spans="1:8" s="3" customFormat="1" ht="33">
      <c r="A12" s="299"/>
      <c r="B12" s="880" t="s">
        <v>815</v>
      </c>
      <c r="C12" s="297">
        <v>10195</v>
      </c>
      <c r="D12" s="297">
        <v>0</v>
      </c>
      <c r="E12" s="317">
        <v>0</v>
      </c>
      <c r="F12" s="1001"/>
      <c r="G12" s="13"/>
      <c r="H12" s="1002">
        <f t="shared" si="1"/>
        <v>0</v>
      </c>
    </row>
    <row r="13" spans="1:8" s="3" customFormat="1" ht="16.5">
      <c r="A13" s="17"/>
      <c r="B13" s="300"/>
      <c r="C13" s="308"/>
      <c r="D13" s="308"/>
      <c r="E13" s="308"/>
      <c r="F13" s="1000"/>
      <c r="G13" s="320"/>
      <c r="H13" s="597">
        <f aca="true" t="shared" si="2" ref="H13:H35">E13-G13</f>
        <v>0</v>
      </c>
    </row>
    <row r="14" spans="1:8" s="3" customFormat="1" ht="16.5">
      <c r="A14" s="17" t="s">
        <v>65</v>
      </c>
      <c r="B14" s="300" t="s">
        <v>46</v>
      </c>
      <c r="C14" s="308">
        <f>C15+C17+C18+C16</f>
        <v>611986</v>
      </c>
      <c r="D14" s="308">
        <f>D15+D17+D18+D16</f>
        <v>996925</v>
      </c>
      <c r="E14" s="308">
        <f>E15+E17+E18+E16</f>
        <v>587332</v>
      </c>
      <c r="F14" s="1000">
        <f t="shared" si="0"/>
        <v>0.5891436166211099</v>
      </c>
      <c r="G14" s="308">
        <f>G15+G17+G18</f>
        <v>44912</v>
      </c>
      <c r="H14" s="900">
        <f>H15+H17+H18+H16</f>
        <v>542420</v>
      </c>
    </row>
    <row r="15" spans="1:8" s="3" customFormat="1" ht="16.5">
      <c r="A15" s="299">
        <v>1</v>
      </c>
      <c r="B15" s="16" t="s">
        <v>71</v>
      </c>
      <c r="C15" s="297">
        <v>296419</v>
      </c>
      <c r="D15" s="297">
        <v>343636</v>
      </c>
      <c r="E15" s="297">
        <v>215862</v>
      </c>
      <c r="F15" s="1001">
        <f t="shared" si="0"/>
        <v>0.6281705060005355</v>
      </c>
      <c r="G15" s="13">
        <v>18515</v>
      </c>
      <c r="H15" s="597">
        <f t="shared" si="2"/>
        <v>197347</v>
      </c>
    </row>
    <row r="16" spans="1:8" s="3" customFormat="1" ht="16.5">
      <c r="A16" s="299">
        <v>2</v>
      </c>
      <c r="B16" s="16" t="s">
        <v>916</v>
      </c>
      <c r="C16" s="297"/>
      <c r="D16" s="297">
        <v>42069</v>
      </c>
      <c r="E16" s="297">
        <v>42047</v>
      </c>
      <c r="F16" s="1001">
        <f t="shared" si="0"/>
        <v>0.9994770496089758</v>
      </c>
      <c r="G16" s="13"/>
      <c r="H16" s="597">
        <f t="shared" si="2"/>
        <v>42047</v>
      </c>
    </row>
    <row r="17" spans="1:8" s="3" customFormat="1" ht="16.5">
      <c r="A17" s="299">
        <v>3</v>
      </c>
      <c r="B17" s="16" t="s">
        <v>23</v>
      </c>
      <c r="C17" s="297">
        <v>164850</v>
      </c>
      <c r="D17" s="297">
        <v>362061</v>
      </c>
      <c r="E17" s="297">
        <v>295314</v>
      </c>
      <c r="F17" s="1001">
        <f t="shared" si="0"/>
        <v>0.8156470870930589</v>
      </c>
      <c r="G17" s="13">
        <v>26397</v>
      </c>
      <c r="H17" s="597">
        <f t="shared" si="2"/>
        <v>268917</v>
      </c>
    </row>
    <row r="18" spans="1:8" s="3" customFormat="1" ht="16.5">
      <c r="A18" s="299">
        <v>4</v>
      </c>
      <c r="B18" s="16" t="s">
        <v>816</v>
      </c>
      <c r="C18" s="297">
        <f>SUM(C19:C22)</f>
        <v>150717</v>
      </c>
      <c r="D18" s="297">
        <f>SUM(D19:D22)</f>
        <v>249159</v>
      </c>
      <c r="E18" s="297">
        <f>SUM(E19:E22)</f>
        <v>34109</v>
      </c>
      <c r="F18" s="1001">
        <f t="shared" si="0"/>
        <v>0.1368965198929198</v>
      </c>
      <c r="G18" s="13">
        <v>0</v>
      </c>
      <c r="H18" s="597">
        <f t="shared" si="2"/>
        <v>34109</v>
      </c>
    </row>
    <row r="19" spans="1:8" s="3" customFormat="1" ht="33">
      <c r="A19" s="301"/>
      <c r="B19" s="880" t="s">
        <v>919</v>
      </c>
      <c r="C19" s="298"/>
      <c r="D19" s="307">
        <v>0</v>
      </c>
      <c r="E19" s="297"/>
      <c r="F19" s="1000"/>
      <c r="G19" s="13"/>
      <c r="H19" s="597">
        <f t="shared" si="2"/>
        <v>0</v>
      </c>
    </row>
    <row r="20" spans="1:8" s="3" customFormat="1" ht="16.5">
      <c r="A20" s="301"/>
      <c r="B20" s="880" t="s">
        <v>817</v>
      </c>
      <c r="C20" s="298">
        <v>2000</v>
      </c>
      <c r="D20" s="296">
        <v>2000</v>
      </c>
      <c r="E20" s="297">
        <v>1600</v>
      </c>
      <c r="F20" s="1001">
        <f t="shared" si="0"/>
        <v>0.8</v>
      </c>
      <c r="G20" s="13">
        <v>0</v>
      </c>
      <c r="H20" s="597">
        <f t="shared" si="2"/>
        <v>1600</v>
      </c>
    </row>
    <row r="21" spans="1:8" s="18" customFormat="1" ht="33">
      <c r="A21" s="301"/>
      <c r="B21" s="880" t="s">
        <v>818</v>
      </c>
      <c r="C21" s="297">
        <v>27005</v>
      </c>
      <c r="D21" s="297">
        <v>32510</v>
      </c>
      <c r="E21" s="297">
        <v>32509</v>
      </c>
      <c r="F21" s="1001">
        <f t="shared" si="0"/>
        <v>0.9999692402337742</v>
      </c>
      <c r="G21" s="13">
        <v>32509</v>
      </c>
      <c r="H21" s="597">
        <f t="shared" si="2"/>
        <v>0</v>
      </c>
    </row>
    <row r="22" spans="1:8" s="18" customFormat="1" ht="16.5">
      <c r="A22" s="301"/>
      <c r="B22" s="881" t="s">
        <v>819</v>
      </c>
      <c r="C22" s="298">
        <v>121712</v>
      </c>
      <c r="D22" s="298">
        <v>214649</v>
      </c>
      <c r="E22" s="298"/>
      <c r="F22" s="1001">
        <f t="shared" si="0"/>
        <v>0</v>
      </c>
      <c r="G22" s="13"/>
      <c r="H22" s="597"/>
    </row>
    <row r="23" spans="1:8" s="3" customFormat="1" ht="16.5">
      <c r="A23" s="303"/>
      <c r="B23" s="304"/>
      <c r="C23" s="310"/>
      <c r="D23" s="310"/>
      <c r="E23" s="310"/>
      <c r="F23" s="1001"/>
      <c r="G23" s="320"/>
      <c r="H23" s="597">
        <f t="shared" si="2"/>
        <v>0</v>
      </c>
    </row>
    <row r="24" spans="1:8" s="3" customFormat="1" ht="16.5">
      <c r="A24" s="17"/>
      <c r="B24" s="300" t="s">
        <v>85</v>
      </c>
      <c r="C24" s="308">
        <f>C3-C14</f>
        <v>-398602</v>
      </c>
      <c r="D24" s="308">
        <f>D3-D14</f>
        <v>-694457</v>
      </c>
      <c r="E24" s="308">
        <f>E3-E14</f>
        <v>-294325</v>
      </c>
      <c r="F24" s="1000">
        <f t="shared" si="0"/>
        <v>0.4238203373283011</v>
      </c>
      <c r="G24" s="320">
        <f>G3-G14</f>
        <v>-44912</v>
      </c>
      <c r="H24" s="596">
        <f t="shared" si="2"/>
        <v>-249413</v>
      </c>
    </row>
    <row r="25" spans="1:8" s="18" customFormat="1" ht="15.75">
      <c r="A25" s="17"/>
      <c r="B25" s="300"/>
      <c r="C25" s="308"/>
      <c r="D25" s="308"/>
      <c r="E25" s="308"/>
      <c r="F25" s="1000"/>
      <c r="G25" s="13"/>
      <c r="H25" s="597"/>
    </row>
    <row r="26" spans="1:8" s="3" customFormat="1" ht="16.5">
      <c r="A26" s="17" t="s">
        <v>67</v>
      </c>
      <c r="B26" s="300" t="s">
        <v>21</v>
      </c>
      <c r="C26" s="308"/>
      <c r="D26" s="308"/>
      <c r="E26" s="308"/>
      <c r="F26" s="1000"/>
      <c r="G26" s="320"/>
      <c r="H26" s="596"/>
    </row>
    <row r="27" spans="1:8" s="3" customFormat="1" ht="16.5">
      <c r="A27" s="299"/>
      <c r="B27" s="16"/>
      <c r="C27" s="297"/>
      <c r="D27" s="297"/>
      <c r="E27" s="308">
        <v>0</v>
      </c>
      <c r="F27" s="1000"/>
      <c r="G27" s="320"/>
      <c r="H27" s="597"/>
    </row>
    <row r="28" spans="1:8" s="3" customFormat="1" ht="16.5">
      <c r="A28" s="17" t="s">
        <v>68</v>
      </c>
      <c r="B28" s="300" t="s">
        <v>41</v>
      </c>
      <c r="C28" s="308">
        <f>SUM(C31+C34)</f>
        <v>20008</v>
      </c>
      <c r="D28" s="308">
        <f>D31+D34</f>
        <v>645420</v>
      </c>
      <c r="E28" s="308">
        <f>E31+E34</f>
        <v>645420</v>
      </c>
      <c r="F28" s="1000">
        <f t="shared" si="0"/>
        <v>1</v>
      </c>
      <c r="G28" s="320">
        <f>G31+G34</f>
        <v>0</v>
      </c>
      <c r="H28" s="596">
        <f t="shared" si="2"/>
        <v>645420</v>
      </c>
    </row>
    <row r="29" spans="1:8" s="3" customFormat="1" ht="16.5">
      <c r="A29" s="17"/>
      <c r="B29" s="300"/>
      <c r="C29" s="308"/>
      <c r="D29" s="308"/>
      <c r="E29" s="308"/>
      <c r="F29" s="1000"/>
      <c r="G29" s="320"/>
      <c r="H29" s="597"/>
    </row>
    <row r="30" spans="1:8" s="3" customFormat="1" ht="16.5">
      <c r="A30" s="17"/>
      <c r="B30" s="20" t="s">
        <v>59</v>
      </c>
      <c r="C30" s="308"/>
      <c r="D30" s="308"/>
      <c r="E30" s="308">
        <v>0</v>
      </c>
      <c r="F30" s="1000"/>
      <c r="G30" s="320"/>
      <c r="H30" s="597">
        <f t="shared" si="2"/>
        <v>0</v>
      </c>
    </row>
    <row r="31" spans="1:8" s="3" customFormat="1" ht="16.5">
      <c r="A31" s="299">
        <v>1</v>
      </c>
      <c r="B31" s="80" t="s">
        <v>504</v>
      </c>
      <c r="C31" s="297">
        <v>20008</v>
      </c>
      <c r="D31" s="297">
        <v>645420</v>
      </c>
      <c r="E31" s="297">
        <v>645420</v>
      </c>
      <c r="F31" s="1001">
        <f t="shared" si="0"/>
        <v>1</v>
      </c>
      <c r="G31" s="13"/>
      <c r="H31" s="597">
        <f t="shared" si="2"/>
        <v>645420</v>
      </c>
    </row>
    <row r="32" spans="1:8" s="18" customFormat="1" ht="16.5">
      <c r="A32" s="299"/>
      <c r="B32" s="80"/>
      <c r="C32" s="297"/>
      <c r="D32" s="297"/>
      <c r="E32" s="308"/>
      <c r="F32" s="1000"/>
      <c r="G32" s="320"/>
      <c r="H32" s="597"/>
    </row>
    <row r="33" spans="1:8" s="3" customFormat="1" ht="16.5">
      <c r="A33" s="17"/>
      <c r="B33" s="300" t="s">
        <v>18</v>
      </c>
      <c r="C33" s="308"/>
      <c r="D33" s="308"/>
      <c r="E33" s="308"/>
      <c r="F33" s="1000"/>
      <c r="G33" s="13"/>
      <c r="H33" s="597"/>
    </row>
    <row r="34" spans="1:8" ht="16.5">
      <c r="A34" s="299">
        <v>1</v>
      </c>
      <c r="B34" s="16" t="s">
        <v>20</v>
      </c>
      <c r="C34" s="297"/>
      <c r="D34" s="297"/>
      <c r="E34" s="297"/>
      <c r="F34" s="1000"/>
      <c r="G34" s="320"/>
      <c r="H34" s="597"/>
    </row>
    <row r="35" spans="1:8" s="90" customFormat="1" ht="16.5">
      <c r="A35" s="311"/>
      <c r="B35" s="302"/>
      <c r="C35" s="314"/>
      <c r="D35" s="314"/>
      <c r="E35" s="308">
        <v>0</v>
      </c>
      <c r="F35" s="1000"/>
      <c r="G35" s="320"/>
      <c r="H35" s="597">
        <f t="shared" si="2"/>
        <v>0</v>
      </c>
    </row>
    <row r="36" spans="1:8" s="90" customFormat="1" ht="30.75">
      <c r="A36" s="312"/>
      <c r="B36" s="20" t="s">
        <v>505</v>
      </c>
      <c r="C36" s="1005">
        <f>C3+C28</f>
        <v>233392</v>
      </c>
      <c r="D36" s="1005">
        <f>D3+D28</f>
        <v>947888</v>
      </c>
      <c r="E36" s="308">
        <f>E3+E28</f>
        <v>938427</v>
      </c>
      <c r="F36" s="1000">
        <f t="shared" si="0"/>
        <v>0.9900188629880323</v>
      </c>
      <c r="G36" s="308">
        <f>G3+G28</f>
        <v>0</v>
      </c>
      <c r="H36" s="900">
        <f>H3+H28</f>
        <v>938427</v>
      </c>
    </row>
    <row r="37" spans="1:8" ht="31.5" thickBot="1">
      <c r="A37" s="313"/>
      <c r="B37" s="600" t="s">
        <v>506</v>
      </c>
      <c r="C37" s="1006">
        <f>C14+C26</f>
        <v>611986</v>
      </c>
      <c r="D37" s="1006">
        <f>D14+D26</f>
        <v>996925</v>
      </c>
      <c r="E37" s="315">
        <f>E14+E26</f>
        <v>587332</v>
      </c>
      <c r="F37" s="1007">
        <f t="shared" si="0"/>
        <v>0.5891436166211099</v>
      </c>
      <c r="G37" s="315">
        <f>G14+G26</f>
        <v>44912</v>
      </c>
      <c r="H37" s="901">
        <f>H14+H26</f>
        <v>542420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5748031496062992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2015. évi felhalmozási költségvetése&amp;R&amp;"Book Antiqua,Félkövér"&amp;11 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="110" zoomScaleNormal="110" zoomScalePageLayoutView="0" workbookViewId="0" topLeftCell="B1">
      <selection activeCell="O6" sqref="O6"/>
    </sheetView>
  </sheetViews>
  <sheetFormatPr defaultColWidth="9.140625" defaultRowHeight="12.75"/>
  <cols>
    <col min="1" max="1" width="10.421875" style="1" customWidth="1"/>
    <col min="2" max="2" width="8.00390625" style="35" customWidth="1"/>
    <col min="3" max="3" width="9.28125" style="36" customWidth="1"/>
    <col min="4" max="4" width="11.421875" style="1" customWidth="1"/>
    <col min="5" max="5" width="12.00390625" style="37" customWidth="1"/>
    <col min="6" max="6" width="9.57421875" style="1" customWidth="1"/>
    <col min="7" max="7" width="11.00390625" style="1" customWidth="1"/>
    <col min="8" max="8" width="8.8515625" style="1" customWidth="1"/>
    <col min="9" max="10" width="10.00390625" style="1" customWidth="1"/>
    <col min="11" max="11" width="7.57421875" style="1" customWidth="1"/>
    <col min="12" max="12" width="9.421875" style="1" customWidth="1"/>
    <col min="13" max="13" width="8.140625" style="1" customWidth="1"/>
    <col min="14" max="15" width="8.7109375" style="1" customWidth="1"/>
    <col min="16" max="16" width="7.140625" style="1" customWidth="1"/>
    <col min="17" max="17" width="9.00390625" style="1" customWidth="1"/>
    <col min="18" max="16384" width="9.140625" style="1" customWidth="1"/>
  </cols>
  <sheetData>
    <row r="1" spans="1:17" ht="14.25" customHeight="1">
      <c r="A1" s="1163" t="s">
        <v>40</v>
      </c>
      <c r="B1" s="1147" t="s">
        <v>11</v>
      </c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51" t="s">
        <v>41</v>
      </c>
      <c r="N1" s="1151"/>
      <c r="O1" s="1151"/>
      <c r="P1" s="1151"/>
      <c r="Q1" s="1166" t="s">
        <v>42</v>
      </c>
    </row>
    <row r="2" spans="1:17" ht="26.25" customHeight="1">
      <c r="A2" s="1164"/>
      <c r="B2" s="1173" t="s">
        <v>2</v>
      </c>
      <c r="C2" s="1174"/>
      <c r="D2" s="1174"/>
      <c r="E2" s="1174"/>
      <c r="F2" s="1174"/>
      <c r="G2" s="1174"/>
      <c r="H2" s="1162" t="s">
        <v>3</v>
      </c>
      <c r="I2" s="1162"/>
      <c r="J2" s="1162"/>
      <c r="K2" s="1162"/>
      <c r="L2" s="1162"/>
      <c r="M2" s="1169" t="s">
        <v>847</v>
      </c>
      <c r="N2" s="1170"/>
      <c r="O2" s="1159" t="s">
        <v>913</v>
      </c>
      <c r="P2" s="1160" t="s">
        <v>291</v>
      </c>
      <c r="Q2" s="1167"/>
    </row>
    <row r="3" spans="1:17" ht="13.5" customHeight="1">
      <c r="A3" s="1164"/>
      <c r="B3" s="1159" t="s">
        <v>289</v>
      </c>
      <c r="C3" s="1175" t="s">
        <v>24</v>
      </c>
      <c r="D3" s="1162" t="s">
        <v>848</v>
      </c>
      <c r="E3" s="1162" t="s">
        <v>849</v>
      </c>
      <c r="F3" s="1162" t="s">
        <v>850</v>
      </c>
      <c r="G3" s="1162" t="s">
        <v>851</v>
      </c>
      <c r="H3" s="1162" t="s">
        <v>856</v>
      </c>
      <c r="I3" s="1162" t="s">
        <v>852</v>
      </c>
      <c r="J3" s="1162" t="s">
        <v>850</v>
      </c>
      <c r="K3" s="1162" t="s">
        <v>334</v>
      </c>
      <c r="L3" s="1162" t="s">
        <v>853</v>
      </c>
      <c r="M3" s="1171"/>
      <c r="N3" s="1172"/>
      <c r="O3" s="1160"/>
      <c r="P3" s="1160"/>
      <c r="Q3" s="1167"/>
    </row>
    <row r="4" spans="1:17" ht="40.5" customHeight="1">
      <c r="A4" s="1165"/>
      <c r="B4" s="1160"/>
      <c r="C4" s="1176"/>
      <c r="D4" s="1162"/>
      <c r="E4" s="1162"/>
      <c r="F4" s="1162"/>
      <c r="G4" s="1162"/>
      <c r="H4" s="1162"/>
      <c r="I4" s="1162"/>
      <c r="J4" s="1162"/>
      <c r="K4" s="1162"/>
      <c r="L4" s="1162"/>
      <c r="M4" s="29" t="s">
        <v>323</v>
      </c>
      <c r="N4" s="25" t="s">
        <v>854</v>
      </c>
      <c r="O4" s="1161"/>
      <c r="P4" s="1161"/>
      <c r="Q4" s="1168"/>
    </row>
    <row r="5" spans="1:17" ht="14.25" thickBot="1">
      <c r="A5" s="30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3">
        <v>13</v>
      </c>
      <c r="N5" s="33">
        <v>14</v>
      </c>
      <c r="O5" s="31">
        <v>15</v>
      </c>
      <c r="P5" s="33">
        <v>16</v>
      </c>
      <c r="Q5" s="34">
        <v>17</v>
      </c>
    </row>
    <row r="6" spans="1:17" ht="38.25">
      <c r="A6" s="95" t="s">
        <v>284</v>
      </c>
      <c r="B6" s="85">
        <v>247140</v>
      </c>
      <c r="C6" s="85">
        <v>1086500</v>
      </c>
      <c r="D6" s="85">
        <v>1068626</v>
      </c>
      <c r="E6" s="85">
        <v>49705</v>
      </c>
      <c r="F6" s="85">
        <v>67885</v>
      </c>
      <c r="G6" s="85">
        <v>5200</v>
      </c>
      <c r="H6" s="85">
        <v>30038</v>
      </c>
      <c r="I6" s="85"/>
      <c r="J6" s="85">
        <v>0</v>
      </c>
      <c r="K6" s="85">
        <v>172391</v>
      </c>
      <c r="L6" s="85">
        <v>9195</v>
      </c>
      <c r="M6" s="85">
        <v>349322</v>
      </c>
      <c r="N6" s="85"/>
      <c r="O6" s="85"/>
      <c r="P6" s="446"/>
      <c r="Q6" s="431">
        <f>SUM(B6:O6)</f>
        <v>3086002</v>
      </c>
    </row>
    <row r="7" spans="1:17" ht="25.5">
      <c r="A7" s="127" t="s">
        <v>286</v>
      </c>
      <c r="B7" s="86">
        <v>266384</v>
      </c>
      <c r="C7" s="86">
        <v>1086500</v>
      </c>
      <c r="D7" s="86">
        <v>1198521</v>
      </c>
      <c r="E7" s="86">
        <v>104514</v>
      </c>
      <c r="F7" s="86">
        <v>67885</v>
      </c>
      <c r="G7" s="86">
        <v>6200</v>
      </c>
      <c r="H7" s="86">
        <v>30038</v>
      </c>
      <c r="I7" s="86">
        <v>3000</v>
      </c>
      <c r="J7" s="86"/>
      <c r="K7" s="86">
        <v>267466</v>
      </c>
      <c r="L7" s="86">
        <v>0</v>
      </c>
      <c r="M7" s="86">
        <v>0</v>
      </c>
      <c r="N7" s="86">
        <v>644979</v>
      </c>
      <c r="O7" s="86">
        <v>0</v>
      </c>
      <c r="P7" s="39">
        <v>36334</v>
      </c>
      <c r="Q7" s="436">
        <f>SUM(B7:P7)</f>
        <v>3711821</v>
      </c>
    </row>
    <row r="8" spans="1:17" ht="15">
      <c r="A8" s="127" t="s">
        <v>217</v>
      </c>
      <c r="B8" s="86">
        <v>209883</v>
      </c>
      <c r="C8" s="86">
        <v>1234728</v>
      </c>
      <c r="D8" s="86">
        <v>1193710</v>
      </c>
      <c r="E8" s="86">
        <v>98112</v>
      </c>
      <c r="F8" s="86">
        <v>54982</v>
      </c>
      <c r="G8" s="86">
        <v>4481</v>
      </c>
      <c r="H8" s="86">
        <v>25188</v>
      </c>
      <c r="I8" s="86">
        <v>3000</v>
      </c>
      <c r="J8" s="86">
        <v>3</v>
      </c>
      <c r="K8" s="86">
        <v>262353</v>
      </c>
      <c r="L8" s="86"/>
      <c r="M8" s="86"/>
      <c r="N8" s="86">
        <v>644979</v>
      </c>
      <c r="O8" s="86">
        <v>3005000</v>
      </c>
      <c r="P8" s="39">
        <v>36334</v>
      </c>
      <c r="Q8" s="436">
        <f>SUM(B8:P8)</f>
        <v>6772753</v>
      </c>
    </row>
    <row r="9" spans="1:17" ht="38.25">
      <c r="A9" s="119" t="s">
        <v>61</v>
      </c>
      <c r="B9" s="86"/>
      <c r="C9" s="86">
        <v>64000</v>
      </c>
      <c r="D9" s="86">
        <v>1037009</v>
      </c>
      <c r="E9" s="86"/>
      <c r="F9" s="86"/>
      <c r="G9" s="86">
        <v>3481</v>
      </c>
      <c r="H9" s="86"/>
      <c r="I9" s="86"/>
      <c r="J9" s="86"/>
      <c r="K9" s="86"/>
      <c r="L9" s="86"/>
      <c r="M9" s="86"/>
      <c r="N9" s="86"/>
      <c r="O9" s="86"/>
      <c r="P9" s="39">
        <v>36334</v>
      </c>
      <c r="Q9" s="436">
        <f>SUM(B9:P9)</f>
        <v>1140824</v>
      </c>
    </row>
    <row r="10" spans="1:17" ht="51">
      <c r="A10" s="38" t="s">
        <v>285</v>
      </c>
      <c r="B10" s="39">
        <v>323402</v>
      </c>
      <c r="C10" s="40"/>
      <c r="D10" s="39"/>
      <c r="E10" s="40">
        <v>89737</v>
      </c>
      <c r="F10" s="39"/>
      <c r="G10" s="39"/>
      <c r="H10" s="39"/>
      <c r="I10" s="39"/>
      <c r="J10" s="39">
        <v>760</v>
      </c>
      <c r="K10" s="39"/>
      <c r="L10" s="39">
        <v>1000</v>
      </c>
      <c r="M10" s="39"/>
      <c r="N10" s="39">
        <v>20008</v>
      </c>
      <c r="O10" s="39"/>
      <c r="P10" s="39"/>
      <c r="Q10" s="120">
        <f>SUM(B10:O10)</f>
        <v>434907</v>
      </c>
    </row>
    <row r="11" spans="1:17" ht="25.5">
      <c r="A11" s="38" t="s">
        <v>286</v>
      </c>
      <c r="B11" s="39">
        <v>402717</v>
      </c>
      <c r="C11" s="40"/>
      <c r="D11" s="39"/>
      <c r="E11" s="40">
        <v>146054</v>
      </c>
      <c r="F11" s="39"/>
      <c r="G11" s="39">
        <v>250</v>
      </c>
      <c r="H11" s="39">
        <v>900</v>
      </c>
      <c r="I11" s="39"/>
      <c r="J11" s="39">
        <v>760</v>
      </c>
      <c r="K11" s="39">
        <v>304</v>
      </c>
      <c r="L11" s="39"/>
      <c r="M11" s="39">
        <v>19423</v>
      </c>
      <c r="N11" s="39">
        <v>441</v>
      </c>
      <c r="O11" s="39"/>
      <c r="P11" s="39"/>
      <c r="Q11" s="120">
        <f>SUM(B11:O11)</f>
        <v>570849</v>
      </c>
    </row>
    <row r="12" spans="1:17" ht="15">
      <c r="A12" s="437" t="s">
        <v>217</v>
      </c>
      <c r="B12" s="434">
        <v>382157</v>
      </c>
      <c r="C12" s="435"/>
      <c r="D12" s="434"/>
      <c r="E12" s="435">
        <v>149239</v>
      </c>
      <c r="F12" s="434"/>
      <c r="G12" s="434">
        <v>250</v>
      </c>
      <c r="H12" s="434">
        <v>900</v>
      </c>
      <c r="I12" s="434"/>
      <c r="J12" s="434">
        <v>1259</v>
      </c>
      <c r="K12" s="434">
        <v>304</v>
      </c>
      <c r="L12" s="434"/>
      <c r="M12" s="434">
        <v>19423</v>
      </c>
      <c r="N12" s="434">
        <v>441</v>
      </c>
      <c r="O12" s="434"/>
      <c r="P12" s="118"/>
      <c r="Q12" s="120">
        <f>SUM(B12:O12)</f>
        <v>553973</v>
      </c>
    </row>
    <row r="13" spans="1:17" ht="39" thickBot="1">
      <c r="A13" s="443" t="s">
        <v>61</v>
      </c>
      <c r="B13" s="444">
        <v>211018</v>
      </c>
      <c r="C13" s="445"/>
      <c r="D13" s="444"/>
      <c r="E13" s="445">
        <v>84211</v>
      </c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7"/>
      <c r="Q13" s="120">
        <f>SUM(B13:O13)</f>
        <v>295229</v>
      </c>
    </row>
    <row r="14" spans="1:17" ht="45" customHeight="1">
      <c r="A14" s="441" t="s">
        <v>290</v>
      </c>
      <c r="B14" s="442">
        <f aca="true" t="shared" si="0" ref="B14:O14">SUM(B6+B10)</f>
        <v>570542</v>
      </c>
      <c r="C14" s="442">
        <f t="shared" si="0"/>
        <v>1086500</v>
      </c>
      <c r="D14" s="442">
        <f t="shared" si="0"/>
        <v>1068626</v>
      </c>
      <c r="E14" s="442">
        <f t="shared" si="0"/>
        <v>139442</v>
      </c>
      <c r="F14" s="442">
        <f t="shared" si="0"/>
        <v>67885</v>
      </c>
      <c r="G14" s="442">
        <f t="shared" si="0"/>
        <v>5200</v>
      </c>
      <c r="H14" s="442">
        <f t="shared" si="0"/>
        <v>30038</v>
      </c>
      <c r="I14" s="442">
        <f t="shared" si="0"/>
        <v>0</v>
      </c>
      <c r="J14" s="442">
        <f t="shared" si="0"/>
        <v>760</v>
      </c>
      <c r="K14" s="442">
        <f t="shared" si="0"/>
        <v>172391</v>
      </c>
      <c r="L14" s="442">
        <f t="shared" si="0"/>
        <v>10195</v>
      </c>
      <c r="M14" s="442">
        <f t="shared" si="0"/>
        <v>349322</v>
      </c>
      <c r="N14" s="442">
        <f t="shared" si="0"/>
        <v>20008</v>
      </c>
      <c r="O14" s="442">
        <f t="shared" si="0"/>
        <v>0</v>
      </c>
      <c r="P14" s="93"/>
      <c r="Q14" s="187">
        <f>SUM(Q6+Q10)</f>
        <v>3520909</v>
      </c>
    </row>
    <row r="15" spans="1:17" ht="28.5" customHeight="1">
      <c r="A15" s="128" t="s">
        <v>286</v>
      </c>
      <c r="B15" s="94">
        <f>B7+B11</f>
        <v>669101</v>
      </c>
      <c r="C15" s="94">
        <f aca="true" t="shared" si="1" ref="C15:Q15">C7+C11</f>
        <v>1086500</v>
      </c>
      <c r="D15" s="94">
        <f t="shared" si="1"/>
        <v>1198521</v>
      </c>
      <c r="E15" s="94">
        <f t="shared" si="1"/>
        <v>250568</v>
      </c>
      <c r="F15" s="94">
        <f t="shared" si="1"/>
        <v>67885</v>
      </c>
      <c r="G15" s="94">
        <f t="shared" si="1"/>
        <v>6450</v>
      </c>
      <c r="H15" s="94">
        <f t="shared" si="1"/>
        <v>30938</v>
      </c>
      <c r="I15" s="94">
        <f t="shared" si="1"/>
        <v>3000</v>
      </c>
      <c r="J15" s="94">
        <f t="shared" si="1"/>
        <v>760</v>
      </c>
      <c r="K15" s="94">
        <f t="shared" si="1"/>
        <v>267770</v>
      </c>
      <c r="L15" s="94">
        <f t="shared" si="1"/>
        <v>0</v>
      </c>
      <c r="M15" s="94">
        <f t="shared" si="1"/>
        <v>19423</v>
      </c>
      <c r="N15" s="94">
        <f t="shared" si="1"/>
        <v>645420</v>
      </c>
      <c r="O15" s="94">
        <f t="shared" si="1"/>
        <v>0</v>
      </c>
      <c r="P15" s="94">
        <f t="shared" si="1"/>
        <v>36334</v>
      </c>
      <c r="Q15" s="96">
        <f t="shared" si="1"/>
        <v>4282670</v>
      </c>
    </row>
    <row r="16" spans="1:17" ht="16.5" customHeight="1">
      <c r="A16" s="128" t="s">
        <v>217</v>
      </c>
      <c r="B16" s="94">
        <f>B8+B12</f>
        <v>592040</v>
      </c>
      <c r="C16" s="94">
        <f aca="true" t="shared" si="2" ref="C16:Q16">C8+C12</f>
        <v>1234728</v>
      </c>
      <c r="D16" s="94">
        <f t="shared" si="2"/>
        <v>1193710</v>
      </c>
      <c r="E16" s="94">
        <f t="shared" si="2"/>
        <v>247351</v>
      </c>
      <c r="F16" s="94">
        <f t="shared" si="2"/>
        <v>54982</v>
      </c>
      <c r="G16" s="94">
        <f t="shared" si="2"/>
        <v>4731</v>
      </c>
      <c r="H16" s="94">
        <f t="shared" si="2"/>
        <v>26088</v>
      </c>
      <c r="I16" s="94">
        <f t="shared" si="2"/>
        <v>3000</v>
      </c>
      <c r="J16" s="94">
        <f t="shared" si="2"/>
        <v>1262</v>
      </c>
      <c r="K16" s="94">
        <f t="shared" si="2"/>
        <v>262657</v>
      </c>
      <c r="L16" s="94">
        <f t="shared" si="2"/>
        <v>0</v>
      </c>
      <c r="M16" s="94">
        <f t="shared" si="2"/>
        <v>19423</v>
      </c>
      <c r="N16" s="94">
        <f t="shared" si="2"/>
        <v>645420</v>
      </c>
      <c r="O16" s="94">
        <f t="shared" si="2"/>
        <v>3005000</v>
      </c>
      <c r="P16" s="94">
        <f t="shared" si="2"/>
        <v>36334</v>
      </c>
      <c r="Q16" s="96">
        <f t="shared" si="2"/>
        <v>7326726</v>
      </c>
    </row>
    <row r="17" spans="1:17" ht="40.5">
      <c r="A17" s="97" t="s">
        <v>61</v>
      </c>
      <c r="B17" s="94">
        <f>B9+B13</f>
        <v>211018</v>
      </c>
      <c r="C17" s="94">
        <f aca="true" t="shared" si="3" ref="C17:Q17">C9+C13</f>
        <v>64000</v>
      </c>
      <c r="D17" s="94">
        <f t="shared" si="3"/>
        <v>1037009</v>
      </c>
      <c r="E17" s="94">
        <f t="shared" si="3"/>
        <v>84211</v>
      </c>
      <c r="F17" s="94">
        <f t="shared" si="3"/>
        <v>0</v>
      </c>
      <c r="G17" s="94">
        <f t="shared" si="3"/>
        <v>3481</v>
      </c>
      <c r="H17" s="94">
        <f t="shared" si="3"/>
        <v>0</v>
      </c>
      <c r="I17" s="94">
        <f t="shared" si="3"/>
        <v>0</v>
      </c>
      <c r="J17" s="94">
        <f t="shared" si="3"/>
        <v>0</v>
      </c>
      <c r="K17" s="94">
        <f t="shared" si="3"/>
        <v>0</v>
      </c>
      <c r="L17" s="94">
        <f t="shared" si="3"/>
        <v>0</v>
      </c>
      <c r="M17" s="94">
        <f t="shared" si="3"/>
        <v>0</v>
      </c>
      <c r="N17" s="94">
        <f t="shared" si="3"/>
        <v>0</v>
      </c>
      <c r="O17" s="94">
        <f t="shared" si="3"/>
        <v>0</v>
      </c>
      <c r="P17" s="94">
        <f t="shared" si="3"/>
        <v>36334</v>
      </c>
      <c r="Q17" s="96">
        <f t="shared" si="3"/>
        <v>1436053</v>
      </c>
    </row>
    <row r="18" spans="1:17" ht="40.5">
      <c r="A18" s="440" t="s">
        <v>62</v>
      </c>
      <c r="B18" s="438">
        <f>B16-B17</f>
        <v>381022</v>
      </c>
      <c r="C18" s="438">
        <f aca="true" t="shared" si="4" ref="C18:Q18">C16-C17</f>
        <v>1170728</v>
      </c>
      <c r="D18" s="438">
        <f t="shared" si="4"/>
        <v>156701</v>
      </c>
      <c r="E18" s="438">
        <f t="shared" si="4"/>
        <v>163140</v>
      </c>
      <c r="F18" s="438">
        <f t="shared" si="4"/>
        <v>54982</v>
      </c>
      <c r="G18" s="438">
        <f t="shared" si="4"/>
        <v>1250</v>
      </c>
      <c r="H18" s="438">
        <f t="shared" si="4"/>
        <v>26088</v>
      </c>
      <c r="I18" s="438">
        <f t="shared" si="4"/>
        <v>3000</v>
      </c>
      <c r="J18" s="438">
        <f t="shared" si="4"/>
        <v>1262</v>
      </c>
      <c r="K18" s="438">
        <f t="shared" si="4"/>
        <v>262657</v>
      </c>
      <c r="L18" s="438">
        <f t="shared" si="4"/>
        <v>0</v>
      </c>
      <c r="M18" s="438">
        <f t="shared" si="4"/>
        <v>19423</v>
      </c>
      <c r="N18" s="438">
        <f t="shared" si="4"/>
        <v>645420</v>
      </c>
      <c r="O18" s="438">
        <f t="shared" si="4"/>
        <v>3005000</v>
      </c>
      <c r="P18" s="438">
        <f t="shared" si="4"/>
        <v>0</v>
      </c>
      <c r="Q18" s="439">
        <f t="shared" si="4"/>
        <v>5890673</v>
      </c>
    </row>
    <row r="19" spans="1:17" ht="18.75" customHeight="1" thickBot="1">
      <c r="A19" s="261" t="s">
        <v>218</v>
      </c>
      <c r="B19" s="494">
        <f>B16/B15</f>
        <v>0.8848290467358441</v>
      </c>
      <c r="C19" s="494">
        <f aca="true" t="shared" si="5" ref="C19:Q19">C16/C15</f>
        <v>1.1364270593649333</v>
      </c>
      <c r="D19" s="495">
        <f t="shared" si="5"/>
        <v>0.9959858859377516</v>
      </c>
      <c r="E19" s="494">
        <f t="shared" si="5"/>
        <v>0.9871611698221641</v>
      </c>
      <c r="F19" s="494">
        <f t="shared" si="5"/>
        <v>0.8099285556455771</v>
      </c>
      <c r="G19" s="496">
        <f t="shared" si="5"/>
        <v>0.7334883720930233</v>
      </c>
      <c r="H19" s="496">
        <f t="shared" si="5"/>
        <v>0.843234856810395</v>
      </c>
      <c r="I19" s="495">
        <f t="shared" si="5"/>
        <v>1</v>
      </c>
      <c r="J19" s="494">
        <f t="shared" si="5"/>
        <v>1.6605263157894736</v>
      </c>
      <c r="K19" s="494">
        <f t="shared" si="5"/>
        <v>0.9809052545094671</v>
      </c>
      <c r="L19" s="496"/>
      <c r="M19" s="495">
        <f t="shared" si="5"/>
        <v>1</v>
      </c>
      <c r="N19" s="495">
        <f t="shared" si="5"/>
        <v>1</v>
      </c>
      <c r="O19" s="494"/>
      <c r="P19" s="495">
        <f t="shared" si="5"/>
        <v>1</v>
      </c>
      <c r="Q19" s="497">
        <f t="shared" si="5"/>
        <v>1.7107846273469587</v>
      </c>
    </row>
    <row r="21" spans="3:17" ht="13.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3" spans="3:17" ht="13.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</sheetData>
  <sheetProtection/>
  <mergeCells count="20">
    <mergeCell ref="Q1:Q4"/>
    <mergeCell ref="B3:B4"/>
    <mergeCell ref="B1:L1"/>
    <mergeCell ref="M2:N3"/>
    <mergeCell ref="M1:P1"/>
    <mergeCell ref="P2:P4"/>
    <mergeCell ref="L3:L4"/>
    <mergeCell ref="B2:G2"/>
    <mergeCell ref="H2:L2"/>
    <mergeCell ref="C3:C4"/>
    <mergeCell ref="O2:O4"/>
    <mergeCell ref="D3:D4"/>
    <mergeCell ref="E3:E4"/>
    <mergeCell ref="I3:I4"/>
    <mergeCell ref="K3:K4"/>
    <mergeCell ref="A1:A4"/>
    <mergeCell ref="J3:J4"/>
    <mergeCell ref="F3:F4"/>
    <mergeCell ref="G3:G4"/>
    <mergeCell ref="H3:H4"/>
  </mergeCells>
  <printOptions/>
  <pageMargins left="0.26" right="0.15748031496062992" top="0.5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 2015. évi költségvetési bevételei
&amp;R&amp;"Book Antiqua,Félkövér"5. sz.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zoomScale="120" zoomScaleNormal="120" zoomScalePageLayoutView="0" workbookViewId="0" topLeftCell="A1">
      <pane xSplit="1" ySplit="4" topLeftCell="D7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8" sqref="G88"/>
    </sheetView>
  </sheetViews>
  <sheetFormatPr defaultColWidth="9.140625" defaultRowHeight="12.75"/>
  <cols>
    <col min="1" max="1" width="19.57421875" style="1" customWidth="1"/>
    <col min="2" max="2" width="8.28125" style="35" customWidth="1"/>
    <col min="3" max="3" width="9.00390625" style="36" customWidth="1"/>
    <col min="4" max="4" width="9.8515625" style="1" customWidth="1"/>
    <col min="5" max="5" width="8.140625" style="37" customWidth="1"/>
    <col min="6" max="6" width="9.00390625" style="1" customWidth="1"/>
    <col min="7" max="7" width="8.28125" style="1" customWidth="1"/>
    <col min="8" max="8" width="8.421875" style="1" customWidth="1"/>
    <col min="9" max="9" width="8.8515625" style="1" customWidth="1"/>
    <col min="10" max="10" width="9.8515625" style="1" customWidth="1"/>
    <col min="11" max="11" width="5.421875" style="1" customWidth="1"/>
    <col min="12" max="12" width="8.140625" style="1" customWidth="1"/>
    <col min="13" max="13" width="6.7109375" style="1" customWidth="1"/>
    <col min="14" max="14" width="9.00390625" style="1" customWidth="1"/>
    <col min="15" max="15" width="7.8515625" style="1" customWidth="1"/>
    <col min="16" max="16" width="8.00390625" style="1" customWidth="1"/>
    <col min="17" max="17" width="9.28125" style="1" customWidth="1"/>
    <col min="18" max="16384" width="9.140625" style="1" customWidth="1"/>
  </cols>
  <sheetData>
    <row r="1" spans="1:17" ht="14.25" customHeight="1" thickBot="1">
      <c r="A1" s="1163" t="s">
        <v>14</v>
      </c>
      <c r="B1" s="1179" t="s">
        <v>11</v>
      </c>
      <c r="C1" s="1180"/>
      <c r="D1" s="1180"/>
      <c r="E1" s="1180"/>
      <c r="F1" s="1180"/>
      <c r="G1" s="1180"/>
      <c r="H1" s="1180"/>
      <c r="I1" s="1180"/>
      <c r="J1" s="1180"/>
      <c r="K1" s="1180"/>
      <c r="L1" s="1181"/>
      <c r="M1" s="1182" t="s">
        <v>41</v>
      </c>
      <c r="N1" s="1183"/>
      <c r="O1" s="1183"/>
      <c r="P1" s="1184"/>
      <c r="Q1" s="1166" t="s">
        <v>42</v>
      </c>
    </row>
    <row r="2" spans="1:17" ht="25.5" customHeight="1">
      <c r="A2" s="1164"/>
      <c r="B2" s="1185" t="s">
        <v>2</v>
      </c>
      <c r="C2" s="1186"/>
      <c r="D2" s="1186"/>
      <c r="E2" s="1186"/>
      <c r="F2" s="1186"/>
      <c r="G2" s="1186"/>
      <c r="H2" s="1161" t="s">
        <v>3</v>
      </c>
      <c r="I2" s="1161"/>
      <c r="J2" s="1161"/>
      <c r="K2" s="1161"/>
      <c r="L2" s="1161"/>
      <c r="M2" s="1176" t="s">
        <v>863</v>
      </c>
      <c r="N2" s="1177"/>
      <c r="O2" s="1178" t="s">
        <v>896</v>
      </c>
      <c r="P2" s="1161" t="s">
        <v>119</v>
      </c>
      <c r="Q2" s="1167"/>
    </row>
    <row r="3" spans="1:17" ht="67.5" customHeight="1">
      <c r="A3" s="1165"/>
      <c r="B3" s="26" t="s">
        <v>289</v>
      </c>
      <c r="C3" s="25" t="s">
        <v>857</v>
      </c>
      <c r="D3" s="25" t="s">
        <v>858</v>
      </c>
      <c r="E3" s="25" t="s">
        <v>859</v>
      </c>
      <c r="F3" s="25" t="s">
        <v>850</v>
      </c>
      <c r="G3" s="25" t="s">
        <v>899</v>
      </c>
      <c r="H3" s="25" t="s">
        <v>860</v>
      </c>
      <c r="I3" s="25" t="s">
        <v>861</v>
      </c>
      <c r="J3" s="25" t="s">
        <v>862</v>
      </c>
      <c r="K3" s="26" t="s">
        <v>850</v>
      </c>
      <c r="L3" s="26" t="s">
        <v>813</v>
      </c>
      <c r="M3" s="29" t="s">
        <v>855</v>
      </c>
      <c r="N3" s="25" t="s">
        <v>854</v>
      </c>
      <c r="O3" s="1161"/>
      <c r="P3" s="1162"/>
      <c r="Q3" s="1168"/>
    </row>
    <row r="4" spans="1:17" ht="14.25" thickBot="1">
      <c r="A4" s="30">
        <v>1</v>
      </c>
      <c r="B4" s="31">
        <v>2</v>
      </c>
      <c r="C4" s="31">
        <v>3</v>
      </c>
      <c r="D4" s="32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3">
        <v>13</v>
      </c>
      <c r="N4" s="33">
        <v>14</v>
      </c>
      <c r="O4" s="31">
        <v>15</v>
      </c>
      <c r="P4" s="176">
        <v>16</v>
      </c>
      <c r="Q4" s="34">
        <v>17</v>
      </c>
    </row>
    <row r="5" spans="1:17" ht="25.5">
      <c r="A5" s="963" t="s">
        <v>292</v>
      </c>
      <c r="B5" s="85"/>
      <c r="C5" s="85"/>
      <c r="D5" s="85"/>
      <c r="E5" s="85"/>
      <c r="F5" s="85"/>
      <c r="G5" s="85"/>
      <c r="H5" s="85"/>
      <c r="I5" s="85"/>
      <c r="J5" s="85">
        <v>147356</v>
      </c>
      <c r="K5" s="85"/>
      <c r="L5" s="85"/>
      <c r="M5" s="85"/>
      <c r="N5" s="85"/>
      <c r="O5" s="85"/>
      <c r="P5" s="185"/>
      <c r="Q5" s="454">
        <f>SUM(B5:O5)</f>
        <v>147356</v>
      </c>
    </row>
    <row r="6" spans="1:17" ht="15">
      <c r="A6" s="964" t="s">
        <v>101</v>
      </c>
      <c r="B6" s="86"/>
      <c r="C6" s="86"/>
      <c r="D6" s="86"/>
      <c r="E6" s="86"/>
      <c r="F6" s="86"/>
      <c r="G6" s="86"/>
      <c r="H6" s="86"/>
      <c r="I6" s="86"/>
      <c r="J6" s="86">
        <v>147356</v>
      </c>
      <c r="K6" s="86"/>
      <c r="L6" s="86"/>
      <c r="M6" s="86"/>
      <c r="N6" s="86"/>
      <c r="O6" s="86"/>
      <c r="P6" s="186"/>
      <c r="Q6" s="551">
        <f>SUM(B6:O6)</f>
        <v>147356</v>
      </c>
    </row>
    <row r="7" spans="1:17" ht="15">
      <c r="A7" s="964" t="s">
        <v>217</v>
      </c>
      <c r="B7" s="86"/>
      <c r="C7" s="86"/>
      <c r="D7" s="86"/>
      <c r="E7" s="86"/>
      <c r="F7" s="86"/>
      <c r="G7" s="86"/>
      <c r="H7" s="86"/>
      <c r="I7" s="86"/>
      <c r="J7" s="86">
        <v>142083</v>
      </c>
      <c r="K7" s="86"/>
      <c r="L7" s="86"/>
      <c r="M7" s="86"/>
      <c r="N7" s="86"/>
      <c r="O7" s="86"/>
      <c r="P7" s="186"/>
      <c r="Q7" s="163">
        <f>SUM(B7:O7)</f>
        <v>142083</v>
      </c>
    </row>
    <row r="8" spans="1:17" ht="15">
      <c r="A8" s="964" t="s">
        <v>218</v>
      </c>
      <c r="B8" s="86"/>
      <c r="C8" s="86"/>
      <c r="D8" s="86"/>
      <c r="E8" s="86"/>
      <c r="F8" s="86"/>
      <c r="G8" s="86"/>
      <c r="H8" s="86"/>
      <c r="I8" s="86"/>
      <c r="J8" s="475">
        <f>J7/J6</f>
        <v>0.9642159124840523</v>
      </c>
      <c r="K8" s="86"/>
      <c r="L8" s="475"/>
      <c r="M8" s="477"/>
      <c r="N8" s="477"/>
      <c r="O8" s="477"/>
      <c r="P8" s="477"/>
      <c r="Q8" s="481">
        <f>Q7/Q6</f>
        <v>0.9642159124840523</v>
      </c>
    </row>
    <row r="9" spans="1:17" ht="25.5">
      <c r="A9" s="964" t="s">
        <v>864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86"/>
      <c r="Q9" s="551">
        <f>SUM(B9:O9)</f>
        <v>0</v>
      </c>
    </row>
    <row r="10" spans="1:17" ht="15">
      <c r="A10" s="964" t="s">
        <v>101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>
        <v>644979</v>
      </c>
      <c r="O10" s="86"/>
      <c r="P10" s="186"/>
      <c r="Q10" s="551">
        <f>SUM(B10:O10)</f>
        <v>644979</v>
      </c>
    </row>
    <row r="11" spans="1:17" ht="15">
      <c r="A11" s="964" t="s">
        <v>217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>
        <v>644979</v>
      </c>
      <c r="O11" s="86"/>
      <c r="P11" s="186"/>
      <c r="Q11" s="551">
        <f>SUM(B11:O11)</f>
        <v>644979</v>
      </c>
    </row>
    <row r="12" spans="1:17" ht="15">
      <c r="A12" s="964" t="s">
        <v>218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475">
        <f>N11/N10</f>
        <v>1</v>
      </c>
      <c r="O12" s="86"/>
      <c r="P12" s="186"/>
      <c r="Q12" s="478">
        <f>Q11/Q10</f>
        <v>1</v>
      </c>
    </row>
    <row r="13" spans="1:17" ht="15">
      <c r="A13" s="960" t="s">
        <v>293</v>
      </c>
      <c r="B13" s="86">
        <v>5080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186"/>
      <c r="Q13" s="551">
        <f>SUM(B13:O13)</f>
        <v>5080</v>
      </c>
    </row>
    <row r="14" spans="1:17" ht="15">
      <c r="A14" s="960" t="s">
        <v>101</v>
      </c>
      <c r="B14" s="86">
        <v>5080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86"/>
      <c r="Q14" s="551">
        <f>SUM(B14:O14)</f>
        <v>5080</v>
      </c>
    </row>
    <row r="15" spans="1:17" ht="15">
      <c r="A15" s="960" t="s">
        <v>217</v>
      </c>
      <c r="B15" s="86">
        <v>5080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186"/>
      <c r="Q15" s="551">
        <f>SUM(B15:O15)</f>
        <v>5080</v>
      </c>
    </row>
    <row r="16" spans="1:17" ht="15">
      <c r="A16" s="960" t="s">
        <v>218</v>
      </c>
      <c r="B16" s="473">
        <f>B15/B14</f>
        <v>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86"/>
      <c r="Q16" s="485">
        <f>Q15/Q14</f>
        <v>1</v>
      </c>
    </row>
    <row r="17" spans="1:17" ht="25.5">
      <c r="A17" s="960" t="s">
        <v>329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186"/>
      <c r="Q17" s="551">
        <f>SUM(B17:O17)</f>
        <v>0</v>
      </c>
    </row>
    <row r="18" spans="1:17" ht="15">
      <c r="A18" s="960" t="s">
        <v>101</v>
      </c>
      <c r="B18" s="86"/>
      <c r="C18" s="86"/>
      <c r="D18" s="86"/>
      <c r="E18" s="86">
        <v>720</v>
      </c>
      <c r="F18" s="86"/>
      <c r="G18" s="86">
        <v>1000</v>
      </c>
      <c r="H18" s="86"/>
      <c r="I18" s="86"/>
      <c r="J18" s="86"/>
      <c r="K18" s="86"/>
      <c r="L18" s="86"/>
      <c r="M18" s="86"/>
      <c r="N18" s="86"/>
      <c r="O18" s="86"/>
      <c r="P18" s="186"/>
      <c r="Q18" s="551">
        <f>SUM(B18:O18)</f>
        <v>1720</v>
      </c>
    </row>
    <row r="19" spans="1:18" ht="15">
      <c r="A19" s="960" t="s">
        <v>217</v>
      </c>
      <c r="B19" s="86"/>
      <c r="C19" s="86"/>
      <c r="D19" s="86"/>
      <c r="E19" s="86">
        <v>719</v>
      </c>
      <c r="F19" s="86"/>
      <c r="G19" s="86">
        <v>1000</v>
      </c>
      <c r="H19" s="86"/>
      <c r="I19" s="86"/>
      <c r="J19" s="86"/>
      <c r="K19" s="86"/>
      <c r="L19" s="86"/>
      <c r="M19" s="86"/>
      <c r="N19" s="86"/>
      <c r="O19" s="86"/>
      <c r="P19" s="186"/>
      <c r="Q19" s="551">
        <f>SUM(B19:O19)</f>
        <v>1719</v>
      </c>
      <c r="R19" s="162"/>
    </row>
    <row r="20" spans="1:18" ht="15">
      <c r="A20" s="960" t="s">
        <v>218</v>
      </c>
      <c r="B20" s="86"/>
      <c r="C20" s="86"/>
      <c r="D20" s="86"/>
      <c r="E20" s="475">
        <f>E19/E18</f>
        <v>0.9986111111111111</v>
      </c>
      <c r="F20" s="475"/>
      <c r="G20" s="475">
        <f>G19/G18</f>
        <v>1</v>
      </c>
      <c r="H20" s="86"/>
      <c r="I20" s="86"/>
      <c r="J20" s="86"/>
      <c r="K20" s="86"/>
      <c r="L20" s="86"/>
      <c r="M20" s="86"/>
      <c r="N20" s="86"/>
      <c r="O20" s="86"/>
      <c r="P20" s="186"/>
      <c r="Q20" s="485">
        <f>Q19/Q18</f>
        <v>0.9994186046511628</v>
      </c>
      <c r="R20" s="162"/>
    </row>
    <row r="21" spans="1:18" ht="24.75" customHeight="1">
      <c r="A21" s="960" t="s">
        <v>327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186"/>
      <c r="Q21" s="551">
        <f>SUM(B21:O21)</f>
        <v>0</v>
      </c>
      <c r="R21" s="162"/>
    </row>
    <row r="22" spans="1:17" ht="15">
      <c r="A22" s="960" t="s">
        <v>101</v>
      </c>
      <c r="B22" s="86"/>
      <c r="C22" s="86"/>
      <c r="D22" s="86"/>
      <c r="E22" s="86">
        <v>3541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186"/>
      <c r="Q22" s="551">
        <f>SUM(B22:O22)</f>
        <v>3541</v>
      </c>
    </row>
    <row r="23" spans="1:17" ht="15">
      <c r="A23" s="960" t="s">
        <v>217</v>
      </c>
      <c r="B23" s="86"/>
      <c r="C23" s="86"/>
      <c r="D23" s="86"/>
      <c r="E23" s="86">
        <v>3541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186"/>
      <c r="Q23" s="551">
        <f>SUM(B23:O23)</f>
        <v>3541</v>
      </c>
    </row>
    <row r="24" spans="1:17" ht="15">
      <c r="A24" s="960" t="s">
        <v>218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186"/>
      <c r="Q24" s="479">
        <f>Q23/Q22</f>
        <v>1</v>
      </c>
    </row>
    <row r="25" spans="1:17" ht="25.5">
      <c r="A25" s="960" t="s">
        <v>328</v>
      </c>
      <c r="B25" s="86">
        <v>240083</v>
      </c>
      <c r="C25" s="86"/>
      <c r="D25" s="86"/>
      <c r="E25" s="86"/>
      <c r="F25" s="86"/>
      <c r="G25" s="86"/>
      <c r="H25" s="86">
        <v>30038</v>
      </c>
      <c r="I25" s="86"/>
      <c r="J25" s="86"/>
      <c r="K25" s="86"/>
      <c r="L25" s="86"/>
      <c r="M25" s="86"/>
      <c r="N25" s="86"/>
      <c r="O25" s="86"/>
      <c r="P25" s="186"/>
      <c r="Q25" s="551">
        <f>SUM(B25:O25)</f>
        <v>270121</v>
      </c>
    </row>
    <row r="26" spans="1:17" ht="15">
      <c r="A26" s="960" t="s">
        <v>101</v>
      </c>
      <c r="B26" s="86">
        <v>251069</v>
      </c>
      <c r="C26" s="86"/>
      <c r="D26" s="86"/>
      <c r="E26" s="86"/>
      <c r="F26" s="86"/>
      <c r="G26" s="86"/>
      <c r="H26" s="86">
        <v>30038</v>
      </c>
      <c r="I26" s="86"/>
      <c r="J26" s="86"/>
      <c r="K26" s="86"/>
      <c r="L26" s="86"/>
      <c r="M26" s="86"/>
      <c r="N26" s="86"/>
      <c r="O26" s="86"/>
      <c r="P26" s="186"/>
      <c r="Q26" s="551">
        <f>SUM(B26:O26)</f>
        <v>281107</v>
      </c>
    </row>
    <row r="27" spans="1:17" ht="15">
      <c r="A27" s="960" t="s">
        <v>217</v>
      </c>
      <c r="B27" s="86">
        <v>191142</v>
      </c>
      <c r="C27" s="86"/>
      <c r="D27" s="86"/>
      <c r="E27" s="86"/>
      <c r="F27" s="86"/>
      <c r="G27" s="86"/>
      <c r="H27" s="86">
        <v>25188</v>
      </c>
      <c r="I27" s="86"/>
      <c r="J27" s="86"/>
      <c r="K27" s="86"/>
      <c r="L27" s="86"/>
      <c r="M27" s="86"/>
      <c r="N27" s="86"/>
      <c r="O27" s="86"/>
      <c r="P27" s="186"/>
      <c r="Q27" s="551">
        <f>SUM(B27:O27)</f>
        <v>216330</v>
      </c>
    </row>
    <row r="28" spans="1:17" ht="15">
      <c r="A28" s="965" t="s">
        <v>218</v>
      </c>
      <c r="B28" s="902">
        <f>B27/B26</f>
        <v>0.7613126272060668</v>
      </c>
      <c r="C28" s="449"/>
      <c r="D28" s="449"/>
      <c r="E28" s="449"/>
      <c r="F28" s="449"/>
      <c r="G28" s="449"/>
      <c r="H28" s="902">
        <f>H27/H26</f>
        <v>0.8385378520540648</v>
      </c>
      <c r="I28" s="903"/>
      <c r="J28" s="450"/>
      <c r="K28" s="450"/>
      <c r="L28" s="449"/>
      <c r="M28" s="449"/>
      <c r="N28" s="449"/>
      <c r="O28" s="449"/>
      <c r="P28" s="904"/>
      <c r="Q28" s="483">
        <f>SUM(B28:O28)</f>
        <v>1.5998504792601316</v>
      </c>
    </row>
    <row r="29" spans="1:17" ht="15">
      <c r="A29" s="960" t="s">
        <v>866</v>
      </c>
      <c r="B29" s="450">
        <v>0</v>
      </c>
      <c r="C29" s="450"/>
      <c r="D29" s="450"/>
      <c r="E29" s="450"/>
      <c r="F29" s="450"/>
      <c r="G29" s="450"/>
      <c r="H29" s="906"/>
      <c r="I29" s="906"/>
      <c r="J29" s="86">
        <v>20647</v>
      </c>
      <c r="K29" s="86"/>
      <c r="L29" s="450"/>
      <c r="M29" s="450"/>
      <c r="N29" s="450"/>
      <c r="O29" s="450"/>
      <c r="P29" s="450"/>
      <c r="Q29" s="551">
        <f>SUM(B29:P29)</f>
        <v>20647</v>
      </c>
    </row>
    <row r="30" spans="1:17" ht="15">
      <c r="A30" s="960" t="s">
        <v>101</v>
      </c>
      <c r="B30" s="905"/>
      <c r="C30" s="450"/>
      <c r="D30" s="86"/>
      <c r="E30" s="450"/>
      <c r="F30" s="450"/>
      <c r="G30" s="450"/>
      <c r="H30" s="906"/>
      <c r="I30" s="906"/>
      <c r="J30" s="450">
        <v>54248</v>
      </c>
      <c r="K30" s="450"/>
      <c r="L30" s="450"/>
      <c r="M30" s="450"/>
      <c r="N30" s="450"/>
      <c r="O30" s="450"/>
      <c r="P30" s="450"/>
      <c r="Q30" s="551">
        <f>SUM(B30:P30)</f>
        <v>54248</v>
      </c>
    </row>
    <row r="31" spans="1:17" ht="15">
      <c r="A31" s="960" t="s">
        <v>217</v>
      </c>
      <c r="B31" s="86"/>
      <c r="C31" s="450"/>
      <c r="D31" s="86"/>
      <c r="E31" s="86"/>
      <c r="F31" s="86"/>
      <c r="G31" s="86"/>
      <c r="H31" s="86"/>
      <c r="I31" s="86"/>
      <c r="J31" s="86">
        <v>52217</v>
      </c>
      <c r="K31" s="86"/>
      <c r="L31" s="86"/>
      <c r="M31" s="86"/>
      <c r="N31" s="86"/>
      <c r="O31" s="86"/>
      <c r="P31" s="86"/>
      <c r="Q31" s="551">
        <f>SUM(B31:P31)</f>
        <v>52217</v>
      </c>
    </row>
    <row r="32" spans="1:17" ht="15.75" thickBot="1">
      <c r="A32" s="992" t="s">
        <v>218</v>
      </c>
      <c r="B32" s="490"/>
      <c r="C32" s="489"/>
      <c r="D32" s="489"/>
      <c r="E32" s="489"/>
      <c r="F32" s="489"/>
      <c r="G32" s="489"/>
      <c r="H32" s="488"/>
      <c r="I32" s="488"/>
      <c r="J32" s="490">
        <f>J31/J30</f>
        <v>0.9625608317357321</v>
      </c>
      <c r="K32" s="489"/>
      <c r="L32" s="489"/>
      <c r="M32" s="489"/>
      <c r="N32" s="489"/>
      <c r="O32" s="489"/>
      <c r="P32" s="489"/>
      <c r="Q32" s="491">
        <f>Q31/Q30</f>
        <v>0.9625608317357321</v>
      </c>
    </row>
    <row r="33" spans="1:17" ht="25.5">
      <c r="A33" s="964" t="s">
        <v>321</v>
      </c>
      <c r="B33" s="86">
        <v>1977</v>
      </c>
      <c r="C33" s="86"/>
      <c r="D33" s="86"/>
      <c r="E33" s="86">
        <v>44417</v>
      </c>
      <c r="F33" s="86">
        <v>67885</v>
      </c>
      <c r="G33" s="86"/>
      <c r="H33" s="86"/>
      <c r="I33" s="86"/>
      <c r="J33" s="86"/>
      <c r="K33" s="86"/>
      <c r="L33" s="86">
        <v>9195</v>
      </c>
      <c r="M33" s="86">
        <v>349322</v>
      </c>
      <c r="N33" s="86"/>
      <c r="O33" s="86"/>
      <c r="P33" s="186"/>
      <c r="Q33" s="163">
        <f>SUM(B33:O33)</f>
        <v>472796</v>
      </c>
    </row>
    <row r="34" spans="1:17" ht="15">
      <c r="A34" s="960" t="s">
        <v>101</v>
      </c>
      <c r="B34" s="86">
        <v>10128</v>
      </c>
      <c r="C34" s="86"/>
      <c r="D34" s="86"/>
      <c r="E34" s="86">
        <v>89828</v>
      </c>
      <c r="F34" s="86">
        <v>67885</v>
      </c>
      <c r="G34" s="86"/>
      <c r="H34" s="86"/>
      <c r="I34" s="86"/>
      <c r="J34" s="86">
        <v>61474</v>
      </c>
      <c r="K34" s="86"/>
      <c r="L34" s="86">
        <v>0</v>
      </c>
      <c r="M34" s="86"/>
      <c r="N34" s="86"/>
      <c r="O34" s="86"/>
      <c r="P34" s="186"/>
      <c r="Q34" s="551">
        <f>SUM(B34:O34)</f>
        <v>229315</v>
      </c>
    </row>
    <row r="35" spans="1:17" ht="15">
      <c r="A35" s="960" t="s">
        <v>217</v>
      </c>
      <c r="B35" s="86">
        <v>13269</v>
      </c>
      <c r="C35" s="86">
        <v>6</v>
      </c>
      <c r="D35" s="86"/>
      <c r="E35" s="86">
        <v>85032</v>
      </c>
      <c r="F35" s="86">
        <v>54982</v>
      </c>
      <c r="G35" s="86"/>
      <c r="H35" s="86"/>
      <c r="I35" s="86"/>
      <c r="J35" s="86">
        <v>63505</v>
      </c>
      <c r="K35" s="86">
        <v>3</v>
      </c>
      <c r="L35" s="86"/>
      <c r="M35" s="498"/>
      <c r="N35" s="86"/>
      <c r="O35" s="86"/>
      <c r="P35" s="186"/>
      <c r="Q35" s="551">
        <f>SUM(B35:O35)</f>
        <v>216797</v>
      </c>
    </row>
    <row r="36" spans="1:17" ht="15">
      <c r="A36" s="966" t="s">
        <v>98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86"/>
      <c r="Q36" s="551">
        <f>SUM(B36:O36)</f>
        <v>0</v>
      </c>
    </row>
    <row r="37" spans="1:18" ht="15">
      <c r="A37" s="960" t="s">
        <v>218</v>
      </c>
      <c r="B37" s="474">
        <f>B35/B34</f>
        <v>1.3101303317535544</v>
      </c>
      <c r="C37" s="474"/>
      <c r="D37" s="474"/>
      <c r="E37" s="475">
        <f aca="true" t="shared" si="0" ref="E37:J37">E35/E34</f>
        <v>0.946609075121343</v>
      </c>
      <c r="F37" s="475">
        <f t="shared" si="0"/>
        <v>0.8099285556455771</v>
      </c>
      <c r="G37" s="474"/>
      <c r="H37" s="474"/>
      <c r="I37" s="474"/>
      <c r="J37" s="475">
        <f t="shared" si="0"/>
        <v>1.0330383576796696</v>
      </c>
      <c r="K37" s="474"/>
      <c r="L37" s="474"/>
      <c r="M37" s="474"/>
      <c r="N37" s="474"/>
      <c r="O37" s="474"/>
      <c r="P37" s="474"/>
      <c r="Q37" s="480">
        <f>Q35/Q34</f>
        <v>0.9454113337548786</v>
      </c>
      <c r="R37" s="482"/>
    </row>
    <row r="38" spans="1:17" ht="15">
      <c r="A38" s="960" t="s">
        <v>330</v>
      </c>
      <c r="B38" s="86"/>
      <c r="C38" s="86">
        <v>1500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86"/>
      <c r="Q38" s="551">
        <f>SUM(B38:O38)</f>
        <v>1500</v>
      </c>
    </row>
    <row r="39" spans="1:17" ht="15">
      <c r="A39" s="965" t="s">
        <v>101</v>
      </c>
      <c r="B39" s="86"/>
      <c r="C39" s="86">
        <v>1500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186"/>
      <c r="Q39" s="551">
        <f>SUM(B39:O39)</f>
        <v>1500</v>
      </c>
    </row>
    <row r="40" spans="1:17" ht="15">
      <c r="A40" s="965" t="s">
        <v>217</v>
      </c>
      <c r="B40" s="86"/>
      <c r="C40" s="86">
        <v>3000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186"/>
      <c r="Q40" s="551">
        <f>SUM(B40:O40)</f>
        <v>3000</v>
      </c>
    </row>
    <row r="41" spans="1:17" ht="15">
      <c r="A41" s="448" t="s">
        <v>218</v>
      </c>
      <c r="B41" s="86"/>
      <c r="C41" s="477">
        <f>C40/C39</f>
        <v>2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186"/>
      <c r="Q41" s="480">
        <f>Q40/Q39</f>
        <v>2</v>
      </c>
    </row>
    <row r="42" spans="1:17" ht="25.5">
      <c r="A42" s="958" t="s">
        <v>314</v>
      </c>
      <c r="B42" s="86">
        <v>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186"/>
      <c r="Q42" s="551">
        <f>SUM(B42:O42)</f>
        <v>0</v>
      </c>
    </row>
    <row r="43" spans="1:17" ht="15">
      <c r="A43" s="967" t="s">
        <v>101</v>
      </c>
      <c r="B43" s="86">
        <v>50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186"/>
      <c r="Q43" s="551">
        <f>SUM(B43:O43)</f>
        <v>50</v>
      </c>
    </row>
    <row r="44" spans="1:17" ht="15">
      <c r="A44" s="960" t="s">
        <v>217</v>
      </c>
      <c r="B44" s="86">
        <v>68</v>
      </c>
      <c r="C44" s="86">
        <v>140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186"/>
      <c r="Q44" s="551">
        <f>SUM(B44:O44)</f>
        <v>208</v>
      </c>
    </row>
    <row r="45" spans="1:17" ht="15">
      <c r="A45" s="960" t="s">
        <v>218</v>
      </c>
      <c r="B45" s="475">
        <f>B44/B43</f>
        <v>1.36</v>
      </c>
      <c r="C45" s="47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186"/>
      <c r="Q45" s="483">
        <f>Q44/Q43</f>
        <v>4.16</v>
      </c>
    </row>
    <row r="46" spans="1:17" ht="38.25">
      <c r="A46" s="955" t="s">
        <v>322</v>
      </c>
      <c r="B46" s="86"/>
      <c r="C46" s="86"/>
      <c r="D46" s="86"/>
      <c r="E46" s="86"/>
      <c r="F46" s="86"/>
      <c r="G46" s="86">
        <v>5200</v>
      </c>
      <c r="H46" s="86"/>
      <c r="I46" s="86"/>
      <c r="J46" s="86"/>
      <c r="K46" s="86"/>
      <c r="L46" s="86"/>
      <c r="M46" s="86"/>
      <c r="N46" s="86"/>
      <c r="O46" s="86"/>
      <c r="P46" s="186"/>
      <c r="Q46" s="551">
        <f aca="true" t="shared" si="1" ref="Q46:Q53">SUM(B46:O46)</f>
        <v>5200</v>
      </c>
    </row>
    <row r="47" spans="1:17" ht="15">
      <c r="A47" s="955" t="s">
        <v>101</v>
      </c>
      <c r="B47" s="86"/>
      <c r="C47" s="86"/>
      <c r="D47" s="86"/>
      <c r="E47" s="86"/>
      <c r="F47" s="86"/>
      <c r="G47" s="86">
        <v>5200</v>
      </c>
      <c r="H47" s="86"/>
      <c r="I47" s="86"/>
      <c r="J47" s="86"/>
      <c r="K47" s="86"/>
      <c r="L47" s="86"/>
      <c r="M47" s="86"/>
      <c r="N47" s="86"/>
      <c r="O47" s="86"/>
      <c r="P47" s="186"/>
      <c r="Q47" s="551">
        <f t="shared" si="1"/>
        <v>5200</v>
      </c>
    </row>
    <row r="48" spans="1:17" ht="15">
      <c r="A48" s="955" t="s">
        <v>217</v>
      </c>
      <c r="B48" s="86"/>
      <c r="C48" s="86"/>
      <c r="D48" s="86"/>
      <c r="E48" s="86"/>
      <c r="F48" s="86"/>
      <c r="G48" s="86">
        <v>3481</v>
      </c>
      <c r="H48" s="86"/>
      <c r="I48" s="86"/>
      <c r="J48" s="86"/>
      <c r="K48" s="86"/>
      <c r="L48" s="86"/>
      <c r="M48" s="86"/>
      <c r="N48" s="86"/>
      <c r="O48" s="86"/>
      <c r="P48" s="186"/>
      <c r="Q48" s="551">
        <f t="shared" si="1"/>
        <v>3481</v>
      </c>
    </row>
    <row r="49" spans="1:17" ht="15">
      <c r="A49" s="955" t="s">
        <v>98</v>
      </c>
      <c r="B49" s="86"/>
      <c r="C49" s="86"/>
      <c r="D49" s="86"/>
      <c r="E49" s="86"/>
      <c r="F49" s="86"/>
      <c r="G49" s="86">
        <v>3481</v>
      </c>
      <c r="H49" s="86"/>
      <c r="I49" s="86"/>
      <c r="J49" s="86"/>
      <c r="K49" s="86"/>
      <c r="L49" s="86"/>
      <c r="M49" s="86"/>
      <c r="N49" s="86"/>
      <c r="O49" s="86"/>
      <c r="P49" s="186"/>
      <c r="Q49" s="551">
        <f t="shared" si="1"/>
        <v>3481</v>
      </c>
    </row>
    <row r="50" spans="1:17" ht="15">
      <c r="A50" s="955" t="s">
        <v>218</v>
      </c>
      <c r="B50" s="476"/>
      <c r="C50" s="476"/>
      <c r="D50" s="476"/>
      <c r="E50" s="476"/>
      <c r="F50" s="476"/>
      <c r="G50" s="475">
        <f>G48/G47</f>
        <v>0.6694230769230769</v>
      </c>
      <c r="H50" s="476"/>
      <c r="I50" s="476"/>
      <c r="J50" s="86"/>
      <c r="K50" s="86"/>
      <c r="L50" s="86"/>
      <c r="M50" s="86"/>
      <c r="N50" s="86"/>
      <c r="O50" s="86"/>
      <c r="P50" s="186"/>
      <c r="Q50" s="483">
        <f t="shared" si="1"/>
        <v>0.6694230769230769</v>
      </c>
    </row>
    <row r="51" spans="1:17" ht="25.5">
      <c r="A51" s="955" t="s">
        <v>310</v>
      </c>
      <c r="B51" s="86">
        <v>0</v>
      </c>
      <c r="C51" s="86"/>
      <c r="D51" s="86"/>
      <c r="E51" s="86"/>
      <c r="F51" s="86"/>
      <c r="G51" s="86"/>
      <c r="H51" s="86"/>
      <c r="I51" s="86"/>
      <c r="J51" s="86">
        <v>4388</v>
      </c>
      <c r="K51" s="86"/>
      <c r="L51" s="86"/>
      <c r="M51" s="86"/>
      <c r="N51" s="86"/>
      <c r="O51" s="86"/>
      <c r="P51" s="186"/>
      <c r="Q51" s="551">
        <f t="shared" si="1"/>
        <v>4388</v>
      </c>
    </row>
    <row r="52" spans="1:17" ht="15">
      <c r="A52" s="955" t="s">
        <v>101</v>
      </c>
      <c r="B52" s="86">
        <v>25</v>
      </c>
      <c r="C52" s="86"/>
      <c r="D52" s="86"/>
      <c r="E52" s="86"/>
      <c r="F52" s="86"/>
      <c r="G52" s="86"/>
      <c r="H52" s="86"/>
      <c r="I52" s="86"/>
      <c r="J52" s="86">
        <v>4388</v>
      </c>
      <c r="K52" s="86"/>
      <c r="L52" s="86"/>
      <c r="M52" s="86"/>
      <c r="N52" s="86"/>
      <c r="O52" s="86"/>
      <c r="P52" s="186"/>
      <c r="Q52" s="551">
        <f t="shared" si="1"/>
        <v>4413</v>
      </c>
    </row>
    <row r="53" spans="1:17" ht="15">
      <c r="A53" s="958" t="s">
        <v>217</v>
      </c>
      <c r="B53" s="449">
        <v>55</v>
      </c>
      <c r="C53" s="449"/>
      <c r="D53" s="449"/>
      <c r="E53" s="449"/>
      <c r="F53" s="449"/>
      <c r="G53" s="449"/>
      <c r="H53" s="449"/>
      <c r="I53" s="449"/>
      <c r="J53" s="449">
        <v>4548</v>
      </c>
      <c r="K53" s="449"/>
      <c r="L53" s="449"/>
      <c r="M53" s="449"/>
      <c r="N53" s="449"/>
      <c r="O53" s="449"/>
      <c r="P53" s="449"/>
      <c r="Q53" s="455">
        <f t="shared" si="1"/>
        <v>4603</v>
      </c>
    </row>
    <row r="54" spans="1:17" ht="15.75" thickBot="1">
      <c r="A54" s="956" t="s">
        <v>218</v>
      </c>
      <c r="B54" s="488">
        <f>B53/B52</f>
        <v>2.2</v>
      </c>
      <c r="C54" s="489"/>
      <c r="D54" s="489"/>
      <c r="E54" s="489"/>
      <c r="F54" s="489"/>
      <c r="G54" s="489"/>
      <c r="H54" s="489"/>
      <c r="I54" s="489"/>
      <c r="J54" s="490">
        <f>J53/J52</f>
        <v>1.0364630811303555</v>
      </c>
      <c r="K54" s="489"/>
      <c r="L54" s="490"/>
      <c r="M54" s="489"/>
      <c r="N54" s="489"/>
      <c r="O54" s="489"/>
      <c r="P54" s="489"/>
      <c r="Q54" s="491">
        <f>Q53/Q52</f>
        <v>1.0430546113754815</v>
      </c>
    </row>
    <row r="55" spans="1:17" ht="25.5">
      <c r="A55" s="963" t="s">
        <v>316</v>
      </c>
      <c r="B55" s="85"/>
      <c r="C55" s="85"/>
      <c r="D55" s="85">
        <v>1068626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185"/>
      <c r="Q55" s="550">
        <f>SUM(B55:P55)</f>
        <v>1068626</v>
      </c>
    </row>
    <row r="56" spans="1:17" ht="15">
      <c r="A56" s="960" t="s">
        <v>101</v>
      </c>
      <c r="B56" s="86"/>
      <c r="C56" s="86"/>
      <c r="D56" s="86">
        <v>1198521</v>
      </c>
      <c r="E56" s="86"/>
      <c r="F56" s="86"/>
      <c r="G56" s="86"/>
      <c r="H56" s="86"/>
      <c r="I56" s="86">
        <v>3000</v>
      </c>
      <c r="J56" s="86"/>
      <c r="K56" s="86"/>
      <c r="L56" s="86"/>
      <c r="M56" s="86"/>
      <c r="N56" s="86"/>
      <c r="O56" s="86"/>
      <c r="P56" s="186">
        <v>36334</v>
      </c>
      <c r="Q56" s="163">
        <f>SUM(B56:P56)</f>
        <v>1237855</v>
      </c>
    </row>
    <row r="57" spans="1:17" ht="15">
      <c r="A57" s="960" t="s">
        <v>217</v>
      </c>
      <c r="B57" s="86"/>
      <c r="C57" s="86"/>
      <c r="D57" s="86">
        <v>1193710</v>
      </c>
      <c r="E57" s="86"/>
      <c r="F57" s="86"/>
      <c r="G57" s="86"/>
      <c r="H57" s="86"/>
      <c r="I57" s="86">
        <v>3000</v>
      </c>
      <c r="J57" s="86"/>
      <c r="K57" s="86"/>
      <c r="L57" s="86"/>
      <c r="M57" s="86"/>
      <c r="N57" s="86"/>
      <c r="O57" s="86"/>
      <c r="P57" s="86">
        <v>36334</v>
      </c>
      <c r="Q57" s="163">
        <f>SUM(B57:P57)</f>
        <v>1233044</v>
      </c>
    </row>
    <row r="58" spans="1:17" ht="15">
      <c r="A58" s="966" t="s">
        <v>98</v>
      </c>
      <c r="B58" s="86"/>
      <c r="C58" s="86"/>
      <c r="D58" s="86">
        <v>1037009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186">
        <v>36334</v>
      </c>
      <c r="Q58" s="551">
        <f>SUM(B58:P58)</f>
        <v>1073343</v>
      </c>
    </row>
    <row r="59" spans="1:17" ht="13.5">
      <c r="A59" s="539" t="s">
        <v>218</v>
      </c>
      <c r="B59" s="86"/>
      <c r="C59" s="475"/>
      <c r="D59" s="475">
        <f>D57/D56</f>
        <v>0.9959858859377516</v>
      </c>
      <c r="E59" s="475"/>
      <c r="F59" s="475"/>
      <c r="G59" s="475"/>
      <c r="H59" s="475"/>
      <c r="I59" s="475">
        <f>I57/I56</f>
        <v>1</v>
      </c>
      <c r="J59" s="477"/>
      <c r="K59" s="477"/>
      <c r="L59" s="86"/>
      <c r="M59" s="86"/>
      <c r="N59" s="86"/>
      <c r="O59" s="86"/>
      <c r="P59" s="484">
        <f>P57/P56</f>
        <v>1</v>
      </c>
      <c r="Q59" s="492">
        <f>Q57/Q56</f>
        <v>0.9961134381652132</v>
      </c>
    </row>
    <row r="60" spans="1:17" ht="25.5">
      <c r="A60" s="955" t="s">
        <v>325</v>
      </c>
      <c r="B60" s="86"/>
      <c r="C60" s="86"/>
      <c r="D60" s="86"/>
      <c r="E60" s="86">
        <v>5288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186"/>
      <c r="Q60" s="551">
        <f>SUM(B60:O60)</f>
        <v>5288</v>
      </c>
    </row>
    <row r="61" spans="1:17" ht="15">
      <c r="A61" s="955" t="s">
        <v>101</v>
      </c>
      <c r="B61" s="86"/>
      <c r="C61" s="86"/>
      <c r="D61" s="86"/>
      <c r="E61" s="86">
        <v>5367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186"/>
      <c r="Q61" s="551">
        <f>SUM(B61:O61)</f>
        <v>5367</v>
      </c>
    </row>
    <row r="62" spans="1:17" ht="15">
      <c r="A62" s="955" t="s">
        <v>217</v>
      </c>
      <c r="B62" s="86"/>
      <c r="C62" s="86"/>
      <c r="D62" s="86"/>
      <c r="E62" s="86">
        <v>3762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186"/>
      <c r="Q62" s="551">
        <f>SUM(B62:O62)</f>
        <v>3762</v>
      </c>
    </row>
    <row r="63" spans="1:17" ht="15">
      <c r="A63" s="955" t="s">
        <v>218</v>
      </c>
      <c r="B63" s="86"/>
      <c r="C63" s="86"/>
      <c r="D63" s="86"/>
      <c r="E63" s="475">
        <f>E62/E61</f>
        <v>0.7009502515371716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186"/>
      <c r="Q63" s="483">
        <f>Q62/Q61</f>
        <v>0.7009502515371716</v>
      </c>
    </row>
    <row r="64" spans="1:17" ht="27.75" customHeight="1">
      <c r="A64" s="955" t="s">
        <v>867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186"/>
      <c r="Q64" s="551">
        <f>SUM(B64:O64)</f>
        <v>0</v>
      </c>
    </row>
    <row r="65" spans="1:17" ht="16.5" customHeight="1">
      <c r="A65" s="955" t="s">
        <v>101</v>
      </c>
      <c r="B65" s="86">
        <v>32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186"/>
      <c r="Q65" s="551">
        <f>SUM(B65:O65)</f>
        <v>32</v>
      </c>
    </row>
    <row r="66" spans="1:17" ht="15">
      <c r="A66" s="955" t="s">
        <v>217</v>
      </c>
      <c r="B66" s="86">
        <v>27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186"/>
      <c r="Q66" s="551">
        <f>SUM(B66:O66)</f>
        <v>27</v>
      </c>
    </row>
    <row r="67" spans="1:17" ht="15">
      <c r="A67" s="955" t="s">
        <v>218</v>
      </c>
      <c r="B67" s="475">
        <f>B66/B65</f>
        <v>0.84375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186"/>
      <c r="Q67" s="478">
        <f>Q66/Q65</f>
        <v>0.84375</v>
      </c>
    </row>
    <row r="68" spans="1:17" ht="25.5">
      <c r="A68" s="955" t="s">
        <v>326</v>
      </c>
      <c r="B68" s="86"/>
      <c r="C68" s="86"/>
      <c r="D68" s="86"/>
      <c r="E68" s="86">
        <v>0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186"/>
      <c r="Q68" s="551">
        <f>SUM(B68:O68)</f>
        <v>0</v>
      </c>
    </row>
    <row r="69" spans="1:17" ht="15">
      <c r="A69" s="968" t="s">
        <v>101</v>
      </c>
      <c r="B69" s="86"/>
      <c r="C69" s="86"/>
      <c r="D69" s="86"/>
      <c r="E69" s="86">
        <v>5058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186"/>
      <c r="Q69" s="551">
        <f>SUM(B69:O69)</f>
        <v>5058</v>
      </c>
    </row>
    <row r="70" spans="1:17" ht="15">
      <c r="A70" s="955" t="s">
        <v>217</v>
      </c>
      <c r="B70" s="86"/>
      <c r="C70" s="86"/>
      <c r="D70" s="86"/>
      <c r="E70" s="86">
        <v>5058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551">
        <f>SUM(B70:O70)</f>
        <v>5058</v>
      </c>
    </row>
    <row r="71" spans="1:17" ht="15">
      <c r="A71" s="955" t="s">
        <v>218</v>
      </c>
      <c r="B71" s="86"/>
      <c r="C71" s="86"/>
      <c r="D71" s="86"/>
      <c r="E71" s="473">
        <f>E70/E69</f>
        <v>1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186"/>
      <c r="Q71" s="478">
        <f>Q70/Q69</f>
        <v>1</v>
      </c>
    </row>
    <row r="72" spans="1:17" ht="38.25">
      <c r="A72" s="955" t="s">
        <v>898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186"/>
      <c r="Q72" s="551">
        <f>SUM(F72:P72)</f>
        <v>0</v>
      </c>
    </row>
    <row r="73" spans="1:17" ht="15">
      <c r="A73" s="955" t="s">
        <v>101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186"/>
      <c r="Q73" s="551">
        <f>SUM(F73:P73)</f>
        <v>0</v>
      </c>
    </row>
    <row r="74" spans="1:17" ht="15">
      <c r="A74" s="955" t="s">
        <v>217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>
        <v>3005000</v>
      </c>
      <c r="P74" s="186"/>
      <c r="Q74" s="551">
        <f>SUM(F74:P74)</f>
        <v>3005000</v>
      </c>
    </row>
    <row r="75" spans="1:17" ht="15">
      <c r="A75" s="955" t="s">
        <v>218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186"/>
      <c r="Q75" s="478"/>
    </row>
    <row r="76" spans="1:17" ht="24.75" customHeight="1">
      <c r="A76" s="955" t="s">
        <v>897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186"/>
      <c r="Q76" s="551">
        <f>SUM(B76:P76)</f>
        <v>0</v>
      </c>
    </row>
    <row r="77" spans="1:17" ht="15">
      <c r="A77" s="955" t="s">
        <v>101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186"/>
      <c r="Q77" s="551">
        <f>SUM(B77:P77)</f>
        <v>0</v>
      </c>
    </row>
    <row r="78" spans="1:17" ht="15">
      <c r="A78" s="955" t="s">
        <v>217</v>
      </c>
      <c r="B78" s="86">
        <v>242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186"/>
      <c r="Q78" s="551">
        <f>SUM(B78:P78)</f>
        <v>242</v>
      </c>
    </row>
    <row r="79" spans="1:17" ht="15.75" thickBot="1">
      <c r="A79" s="956" t="s">
        <v>218</v>
      </c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993"/>
      <c r="Q79" s="994"/>
    </row>
    <row r="80" spans="1:18" ht="25.5">
      <c r="A80" s="964" t="s">
        <v>865</v>
      </c>
      <c r="B80" s="86"/>
      <c r="C80" s="86">
        <v>1085000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186"/>
      <c r="Q80" s="163">
        <f>SUM(B80:O80)</f>
        <v>1085000</v>
      </c>
      <c r="R80" s="189"/>
    </row>
    <row r="81" spans="1:18" ht="15">
      <c r="A81" s="38" t="s">
        <v>101</v>
      </c>
      <c r="B81" s="450"/>
      <c r="C81" s="450">
        <v>1085000</v>
      </c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551">
        <f>SUM(B81:O81)</f>
        <v>1085000</v>
      </c>
      <c r="R81" s="189"/>
    </row>
    <row r="82" spans="1:18" ht="15">
      <c r="A82" s="38" t="s">
        <v>217</v>
      </c>
      <c r="B82" s="450"/>
      <c r="C82" s="450">
        <v>1231582</v>
      </c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551">
        <f>SUM(B82:O82)</f>
        <v>1231582</v>
      </c>
      <c r="R82" s="189"/>
    </row>
    <row r="83" spans="1:18" ht="15">
      <c r="A83" s="38" t="s">
        <v>98</v>
      </c>
      <c r="B83" s="450"/>
      <c r="C83" s="450">
        <v>64000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551">
        <f>SUM(B83:O83)</f>
        <v>64000</v>
      </c>
      <c r="R83" s="189"/>
    </row>
    <row r="84" spans="1:18" ht="15.75" thickBot="1">
      <c r="A84" s="493" t="s">
        <v>218</v>
      </c>
      <c r="B84" s="486"/>
      <c r="C84" s="969">
        <f>C82/C81</f>
        <v>1.1350986175115207</v>
      </c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7">
        <f>Q82/Q81</f>
        <v>1.1350986175115207</v>
      </c>
      <c r="R84" s="189"/>
    </row>
    <row r="85" spans="1:18" ht="15">
      <c r="A85" s="559" t="s">
        <v>324</v>
      </c>
      <c r="B85" s="93">
        <f aca="true" t="shared" si="2" ref="B85:J85">SUM(B5+B13+B25+B33+B38+B46+B51+B55+B60+B80+B17+B21+B64+B9+B68+B42+B29)</f>
        <v>247140</v>
      </c>
      <c r="C85" s="93">
        <f t="shared" si="2"/>
        <v>1086500</v>
      </c>
      <c r="D85" s="93">
        <f t="shared" si="2"/>
        <v>1068626</v>
      </c>
      <c r="E85" s="93">
        <f t="shared" si="2"/>
        <v>49705</v>
      </c>
      <c r="F85" s="93">
        <f t="shared" si="2"/>
        <v>67885</v>
      </c>
      <c r="G85" s="93">
        <f t="shared" si="2"/>
        <v>5200</v>
      </c>
      <c r="H85" s="93">
        <f t="shared" si="2"/>
        <v>30038</v>
      </c>
      <c r="I85" s="93">
        <f t="shared" si="2"/>
        <v>0</v>
      </c>
      <c r="J85" s="93">
        <f t="shared" si="2"/>
        <v>172391</v>
      </c>
      <c r="K85" s="93"/>
      <c r="L85" s="93">
        <f aca="true" t="shared" si="3" ref="L85:Q85">SUM(L5+L13+L25+L33+L38+L46+L51+L55+L60+L80+L17+L21+L64+L9+L68+L42+L29)</f>
        <v>9195</v>
      </c>
      <c r="M85" s="93">
        <f t="shared" si="3"/>
        <v>349322</v>
      </c>
      <c r="N85" s="93">
        <f t="shared" si="3"/>
        <v>0</v>
      </c>
      <c r="O85" s="93">
        <f t="shared" si="3"/>
        <v>0</v>
      </c>
      <c r="P85" s="93">
        <f t="shared" si="3"/>
        <v>0</v>
      </c>
      <c r="Q85" s="187">
        <f t="shared" si="3"/>
        <v>3086002</v>
      </c>
      <c r="R85" s="188"/>
    </row>
    <row r="86" spans="1:17" ht="15">
      <c r="A86" s="128" t="s">
        <v>101</v>
      </c>
      <c r="B86" s="94">
        <f aca="true" t="shared" si="4" ref="B86:J86">B6+B10+B14+B18+B22+B26+B34+B39+B43+B47+B52+B56+B61+B65+B69+B81+B30</f>
        <v>266384</v>
      </c>
      <c r="C86" s="94">
        <f t="shared" si="4"/>
        <v>1086500</v>
      </c>
      <c r="D86" s="94">
        <f t="shared" si="4"/>
        <v>1198521</v>
      </c>
      <c r="E86" s="94">
        <f t="shared" si="4"/>
        <v>104514</v>
      </c>
      <c r="F86" s="94">
        <f t="shared" si="4"/>
        <v>67885</v>
      </c>
      <c r="G86" s="94">
        <f t="shared" si="4"/>
        <v>6200</v>
      </c>
      <c r="H86" s="94">
        <f t="shared" si="4"/>
        <v>30038</v>
      </c>
      <c r="I86" s="94">
        <f t="shared" si="4"/>
        <v>3000</v>
      </c>
      <c r="J86" s="94">
        <f t="shared" si="4"/>
        <v>267466</v>
      </c>
      <c r="K86" s="94"/>
      <c r="L86" s="94">
        <f>L6+L10+L14+L18+L22+L26+L34+L39+L43+L47+L52+L56+L61+L65+L69+L81+L30</f>
        <v>0</v>
      </c>
      <c r="M86" s="94">
        <f>M6+M10+M14+M18+M22+M26+M34+M39+M43+M47+M52+M56+M61+M65+M69+M81+M30</f>
        <v>0</v>
      </c>
      <c r="N86" s="94">
        <f>N6+N10+N14+N18+N22+N26+N34+N39+N43+N47+N52+N56+N61+N65+N69+N81+N30</f>
        <v>644979</v>
      </c>
      <c r="O86" s="94">
        <f>O6+O10+O14+O18+O22+O26+O34+O39+O43+O47+O52+O56+O61+O65+O69+O81+O30</f>
        <v>0</v>
      </c>
      <c r="P86" s="94">
        <f>P6+P10+P14+P18+P22+P26+P34+P39+P43+P47+P52+P56+P61+P65+P69+P81+P30</f>
        <v>36334</v>
      </c>
      <c r="Q86" s="96">
        <f>SUM(Q6+Q14+Q26+Q34+Q39+Q47+Q52+Q56+Q61+Q81+Q18+Q22+Q65+Q10+Q69+Q43+Q30)</f>
        <v>3711821</v>
      </c>
    </row>
    <row r="87" spans="1:17" ht="15">
      <c r="A87" s="128" t="s">
        <v>217</v>
      </c>
      <c r="B87" s="94">
        <f>B7+B11+B15+B19+B23+B27+B35+B40+B44+B48+B57+B62+B66+B70+B82+B53+B31+B78+B74</f>
        <v>209883</v>
      </c>
      <c r="C87" s="94">
        <f aca="true" t="shared" si="5" ref="C87:Q87">C7+C11+C15+C19+C23+C27+C35+C40+C44+C48+C57+C62+C66+C70+C82+C53+C31+C78+C74</f>
        <v>1234728</v>
      </c>
      <c r="D87" s="94">
        <f t="shared" si="5"/>
        <v>1193710</v>
      </c>
      <c r="E87" s="94">
        <f t="shared" si="5"/>
        <v>98112</v>
      </c>
      <c r="F87" s="94">
        <f t="shared" si="5"/>
        <v>54982</v>
      </c>
      <c r="G87" s="94">
        <f t="shared" si="5"/>
        <v>4481</v>
      </c>
      <c r="H87" s="94">
        <f t="shared" si="5"/>
        <v>25188</v>
      </c>
      <c r="I87" s="94">
        <f t="shared" si="5"/>
        <v>3000</v>
      </c>
      <c r="J87" s="94">
        <f t="shared" si="5"/>
        <v>262353</v>
      </c>
      <c r="K87" s="94">
        <f t="shared" si="5"/>
        <v>3</v>
      </c>
      <c r="L87" s="94">
        <f t="shared" si="5"/>
        <v>0</v>
      </c>
      <c r="M87" s="94">
        <f t="shared" si="5"/>
        <v>0</v>
      </c>
      <c r="N87" s="94">
        <f t="shared" si="5"/>
        <v>644979</v>
      </c>
      <c r="O87" s="94">
        <f t="shared" si="5"/>
        <v>3005000</v>
      </c>
      <c r="P87" s="94">
        <f t="shared" si="5"/>
        <v>36334</v>
      </c>
      <c r="Q87" s="94">
        <f t="shared" si="5"/>
        <v>6772753</v>
      </c>
    </row>
    <row r="88" spans="1:17" s="2" customFormat="1" ht="15">
      <c r="A88" s="560" t="s">
        <v>98</v>
      </c>
      <c r="B88" s="94">
        <f aca="true" t="shared" si="6" ref="B88:J88">SUM(B36+B58+B83+B49)</f>
        <v>0</v>
      </c>
      <c r="C88" s="94">
        <f t="shared" si="6"/>
        <v>64000</v>
      </c>
      <c r="D88" s="94">
        <f t="shared" si="6"/>
        <v>1037009</v>
      </c>
      <c r="E88" s="94">
        <f t="shared" si="6"/>
        <v>0</v>
      </c>
      <c r="F88" s="94">
        <f t="shared" si="6"/>
        <v>0</v>
      </c>
      <c r="G88" s="94">
        <f t="shared" si="6"/>
        <v>3481</v>
      </c>
      <c r="H88" s="94">
        <f t="shared" si="6"/>
        <v>0</v>
      </c>
      <c r="I88" s="94">
        <f t="shared" si="6"/>
        <v>0</v>
      </c>
      <c r="J88" s="94">
        <f t="shared" si="6"/>
        <v>0</v>
      </c>
      <c r="K88" s="94"/>
      <c r="L88" s="94">
        <f aca="true" t="shared" si="7" ref="L88:Q88">SUM(L36+L58+L83+L49)</f>
        <v>0</v>
      </c>
      <c r="M88" s="94">
        <f t="shared" si="7"/>
        <v>0</v>
      </c>
      <c r="N88" s="94">
        <f t="shared" si="7"/>
        <v>0</v>
      </c>
      <c r="O88" s="94">
        <f t="shared" si="7"/>
        <v>0</v>
      </c>
      <c r="P88" s="94">
        <f t="shared" si="7"/>
        <v>36334</v>
      </c>
      <c r="Q88" s="96">
        <f t="shared" si="7"/>
        <v>1140824</v>
      </c>
    </row>
    <row r="89" spans="1:17" s="2" customFormat="1" ht="15" customHeight="1">
      <c r="A89" s="451" t="s">
        <v>105</v>
      </c>
      <c r="B89" s="452">
        <f>B87-B88</f>
        <v>209883</v>
      </c>
      <c r="C89" s="452">
        <f aca="true" t="shared" si="8" ref="C89:Q89">C87-C88</f>
        <v>1170728</v>
      </c>
      <c r="D89" s="452">
        <f t="shared" si="8"/>
        <v>156701</v>
      </c>
      <c r="E89" s="452">
        <f t="shared" si="8"/>
        <v>98112</v>
      </c>
      <c r="F89" s="452">
        <f t="shared" si="8"/>
        <v>54982</v>
      </c>
      <c r="G89" s="452">
        <f t="shared" si="8"/>
        <v>1000</v>
      </c>
      <c r="H89" s="452">
        <f t="shared" si="8"/>
        <v>25188</v>
      </c>
      <c r="I89" s="452">
        <f t="shared" si="8"/>
        <v>3000</v>
      </c>
      <c r="J89" s="452">
        <f t="shared" si="8"/>
        <v>262353</v>
      </c>
      <c r="K89" s="452">
        <f t="shared" si="8"/>
        <v>3</v>
      </c>
      <c r="L89" s="452">
        <f t="shared" si="8"/>
        <v>0</v>
      </c>
      <c r="M89" s="452">
        <f t="shared" si="8"/>
        <v>0</v>
      </c>
      <c r="N89" s="452">
        <f t="shared" si="8"/>
        <v>644979</v>
      </c>
      <c r="O89" s="452">
        <f t="shared" si="8"/>
        <v>3005000</v>
      </c>
      <c r="P89" s="452">
        <f t="shared" si="8"/>
        <v>0</v>
      </c>
      <c r="Q89" s="453">
        <f t="shared" si="8"/>
        <v>5631929</v>
      </c>
    </row>
    <row r="90" spans="1:17" ht="15.75" thickBot="1">
      <c r="A90" s="261" t="s">
        <v>218</v>
      </c>
      <c r="B90" s="494">
        <f>B87/B86</f>
        <v>0.7878964202054177</v>
      </c>
      <c r="C90" s="494">
        <f aca="true" t="shared" si="9" ref="C90:Q90">C87/C86</f>
        <v>1.1364270593649333</v>
      </c>
      <c r="D90" s="494">
        <f t="shared" si="9"/>
        <v>0.9959858859377516</v>
      </c>
      <c r="E90" s="494">
        <f t="shared" si="9"/>
        <v>0.9387450485102474</v>
      </c>
      <c r="F90" s="494">
        <f t="shared" si="9"/>
        <v>0.8099285556455771</v>
      </c>
      <c r="G90" s="494">
        <f t="shared" si="9"/>
        <v>0.722741935483871</v>
      </c>
      <c r="H90" s="496">
        <f t="shared" si="9"/>
        <v>0.8385378520540648</v>
      </c>
      <c r="I90" s="494">
        <f t="shared" si="9"/>
        <v>1</v>
      </c>
      <c r="J90" s="494">
        <f t="shared" si="9"/>
        <v>0.9808835515542162</v>
      </c>
      <c r="K90" s="495"/>
      <c r="L90" s="495"/>
      <c r="M90" s="495"/>
      <c r="N90" s="494">
        <f t="shared" si="9"/>
        <v>1</v>
      </c>
      <c r="O90" s="494"/>
      <c r="P90" s="496">
        <f t="shared" si="9"/>
        <v>1</v>
      </c>
      <c r="Q90" s="497">
        <f t="shared" si="9"/>
        <v>1.8246442918448924</v>
      </c>
    </row>
  </sheetData>
  <sheetProtection/>
  <mergeCells count="9">
    <mergeCell ref="Q1:Q3"/>
    <mergeCell ref="H2:L2"/>
    <mergeCell ref="M2:N2"/>
    <mergeCell ref="O2:O3"/>
    <mergeCell ref="A1:A3"/>
    <mergeCell ref="B1:L1"/>
    <mergeCell ref="M1:P1"/>
    <mergeCell ref="P2:P3"/>
    <mergeCell ref="B2:G2"/>
  </mergeCells>
  <printOptions/>
  <pageMargins left="0.1968503937007874" right="0.15748031496062992" top="0.5511811023622047" bottom="0.196850393700787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
2015. évi bevételei&amp;R&amp;"Book Antiqua,Félkövér"6.sz. melléklet
ezer Ft</oddHeader>
    <oddFooter>&amp;C&amp;P</oddFooter>
  </headerFooter>
  <rowBreaks count="3" manualBreakCount="3">
    <brk id="32" max="255" man="1"/>
    <brk id="54" max="255" man="1"/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0" zoomScaleNormal="11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140625" defaultRowHeight="12.75"/>
  <cols>
    <col min="1" max="1" width="31.57421875" style="11" customWidth="1"/>
    <col min="2" max="2" width="11.8515625" style="1" customWidth="1"/>
    <col min="3" max="3" width="10.57421875" style="1" customWidth="1"/>
    <col min="4" max="4" width="10.00390625" style="1" customWidth="1"/>
    <col min="5" max="5" width="10.421875" style="1" customWidth="1"/>
    <col min="6" max="6" width="9.57421875" style="1" customWidth="1"/>
    <col min="7" max="7" width="9.421875" style="1" customWidth="1"/>
    <col min="8" max="8" width="11.140625" style="1" customWidth="1"/>
    <col min="9" max="9" width="11.7109375" style="1" customWidth="1"/>
    <col min="10" max="11" width="11.00390625" style="1" customWidth="1"/>
    <col min="12" max="12" width="12.7109375" style="2" customWidth="1"/>
    <col min="13" max="13" width="12.28125" style="1" customWidth="1"/>
    <col min="14" max="16384" width="9.140625" style="1" customWidth="1"/>
  </cols>
  <sheetData>
    <row r="1" spans="1:20" ht="14.25" customHeight="1">
      <c r="A1" s="1193" t="s">
        <v>4</v>
      </c>
      <c r="B1" s="1201" t="s">
        <v>872</v>
      </c>
      <c r="C1" s="1201"/>
      <c r="D1" s="1201"/>
      <c r="E1" s="1198" t="s">
        <v>3</v>
      </c>
      <c r="F1" s="1199"/>
      <c r="G1" s="1199"/>
      <c r="H1" s="1200"/>
      <c r="I1" s="1202" t="s">
        <v>873</v>
      </c>
      <c r="J1" s="1205" t="s">
        <v>874</v>
      </c>
      <c r="K1" s="1205"/>
      <c r="L1" s="1190" t="s">
        <v>42</v>
      </c>
      <c r="M1" s="1187" t="s">
        <v>5</v>
      </c>
      <c r="N1"/>
      <c r="O1"/>
      <c r="P1"/>
      <c r="Q1"/>
      <c r="R1"/>
      <c r="S1"/>
      <c r="T1"/>
    </row>
    <row r="2" spans="1:20" ht="14.25" customHeight="1">
      <c r="A2" s="1194"/>
      <c r="B2" s="1206" t="s">
        <v>289</v>
      </c>
      <c r="C2" s="1206" t="s">
        <v>334</v>
      </c>
      <c r="D2" s="1206" t="s">
        <v>868</v>
      </c>
      <c r="E2" s="1206" t="s">
        <v>869</v>
      </c>
      <c r="F2" s="1206" t="s">
        <v>870</v>
      </c>
      <c r="G2" s="1206" t="s">
        <v>335</v>
      </c>
      <c r="H2" s="1206" t="s">
        <v>871</v>
      </c>
      <c r="I2" s="1203"/>
      <c r="J2" s="1196" t="s">
        <v>855</v>
      </c>
      <c r="K2" s="1196" t="s">
        <v>299</v>
      </c>
      <c r="L2" s="1191"/>
      <c r="M2" s="1188"/>
      <c r="N2"/>
      <c r="O2"/>
      <c r="P2"/>
      <c r="Q2"/>
      <c r="R2"/>
      <c r="S2"/>
      <c r="T2"/>
    </row>
    <row r="3" spans="1:20" ht="57.75" customHeight="1" thickBot="1">
      <c r="A3" s="1195"/>
      <c r="B3" s="1207"/>
      <c r="C3" s="1207"/>
      <c r="D3" s="1207"/>
      <c r="E3" s="1207"/>
      <c r="F3" s="1207"/>
      <c r="G3" s="1207"/>
      <c r="H3" s="1207"/>
      <c r="I3" s="1204"/>
      <c r="J3" s="1197"/>
      <c r="K3" s="1197"/>
      <c r="L3" s="1192"/>
      <c r="M3" s="1189"/>
      <c r="N3"/>
      <c r="O3"/>
      <c r="P3"/>
      <c r="Q3"/>
      <c r="R3"/>
      <c r="S3"/>
      <c r="T3"/>
    </row>
    <row r="4" spans="1:20" s="5" customFormat="1" ht="14.25" thickBot="1">
      <c r="A4" s="1413">
        <v>1</v>
      </c>
      <c r="B4" s="1414">
        <v>2</v>
      </c>
      <c r="C4" s="1414">
        <v>3</v>
      </c>
      <c r="D4" s="1414">
        <v>4</v>
      </c>
      <c r="E4" s="1414">
        <v>5</v>
      </c>
      <c r="F4" s="1414">
        <v>6</v>
      </c>
      <c r="G4" s="1414">
        <v>7</v>
      </c>
      <c r="H4" s="1414">
        <v>8</v>
      </c>
      <c r="I4" s="1414">
        <v>9</v>
      </c>
      <c r="J4" s="1414">
        <v>10</v>
      </c>
      <c r="K4" s="1414">
        <v>11</v>
      </c>
      <c r="L4" s="1415">
        <v>12</v>
      </c>
      <c r="M4" s="1416">
        <v>13</v>
      </c>
      <c r="N4" s="318"/>
      <c r="O4" s="318"/>
      <c r="P4" s="318"/>
      <c r="Q4" s="318"/>
      <c r="R4" s="318"/>
      <c r="S4" s="318"/>
      <c r="T4" s="319"/>
    </row>
    <row r="5" spans="1:20" s="5" customFormat="1" ht="28.5">
      <c r="A5" s="545" t="s">
        <v>786</v>
      </c>
      <c r="B5" s="79">
        <v>800</v>
      </c>
      <c r="C5" s="79"/>
      <c r="D5" s="79"/>
      <c r="E5" s="79"/>
      <c r="F5" s="79"/>
      <c r="G5" s="79">
        <v>760</v>
      </c>
      <c r="H5" s="79"/>
      <c r="I5" s="112">
        <v>296328</v>
      </c>
      <c r="J5" s="112"/>
      <c r="K5" s="112">
        <v>441</v>
      </c>
      <c r="L5" s="333">
        <f>SUM(B5:K5)</f>
        <v>298329</v>
      </c>
      <c r="M5" s="340">
        <v>192910</v>
      </c>
      <c r="N5" s="318"/>
      <c r="O5" s="318"/>
      <c r="P5" s="318"/>
      <c r="Q5" s="318"/>
      <c r="R5" s="318"/>
      <c r="S5" s="318"/>
      <c r="T5" s="319"/>
    </row>
    <row r="6" spans="1:20" s="5" customFormat="1" ht="15">
      <c r="A6" s="321" t="s">
        <v>101</v>
      </c>
      <c r="B6" s="12">
        <v>1573</v>
      </c>
      <c r="C6" s="296"/>
      <c r="D6" s="296"/>
      <c r="E6" s="296"/>
      <c r="F6" s="296"/>
      <c r="G6" s="12">
        <v>760</v>
      </c>
      <c r="H6" s="12"/>
      <c r="I6" s="13">
        <v>300576</v>
      </c>
      <c r="J6" s="13">
        <v>582</v>
      </c>
      <c r="K6" s="13">
        <v>441</v>
      </c>
      <c r="L6" s="333">
        <f>SUM(B6:K6)</f>
        <v>303932</v>
      </c>
      <c r="M6" s="341">
        <v>194248</v>
      </c>
      <c r="N6" s="318"/>
      <c r="O6" s="318"/>
      <c r="P6" s="318"/>
      <c r="Q6" s="318"/>
      <c r="R6" s="318"/>
      <c r="S6" s="318"/>
      <c r="T6" s="319"/>
    </row>
    <row r="7" spans="1:20" s="5" customFormat="1" ht="15">
      <c r="A7" s="334" t="s">
        <v>217</v>
      </c>
      <c r="B7" s="548">
        <v>2601</v>
      </c>
      <c r="C7" s="548">
        <v>3186</v>
      </c>
      <c r="D7" s="548"/>
      <c r="E7" s="548"/>
      <c r="F7" s="548"/>
      <c r="G7" s="548">
        <v>1259</v>
      </c>
      <c r="H7" s="548"/>
      <c r="I7" s="548">
        <v>250809</v>
      </c>
      <c r="J7" s="548">
        <v>582</v>
      </c>
      <c r="K7" s="548">
        <v>441</v>
      </c>
      <c r="L7" s="333">
        <f>SUM(B7:K7)</f>
        <v>258878</v>
      </c>
      <c r="M7" s="330">
        <v>194248</v>
      </c>
      <c r="N7" s="318"/>
      <c r="O7" s="318"/>
      <c r="P7" s="318"/>
      <c r="Q7" s="318"/>
      <c r="R7" s="318"/>
      <c r="S7" s="318"/>
      <c r="T7" s="319"/>
    </row>
    <row r="8" spans="1:20" s="5" customFormat="1" ht="15">
      <c r="A8" s="334" t="s">
        <v>61</v>
      </c>
      <c r="B8" s="548">
        <v>800</v>
      </c>
      <c r="C8" s="548"/>
      <c r="D8" s="548"/>
      <c r="E8" s="548"/>
      <c r="F8" s="548"/>
      <c r="G8" s="548"/>
      <c r="H8" s="548"/>
      <c r="I8" s="548">
        <v>194248</v>
      </c>
      <c r="J8" s="548"/>
      <c r="K8" s="548"/>
      <c r="L8" s="333">
        <f>SUM(B8:K8)</f>
        <v>195048</v>
      </c>
      <c r="M8" s="330">
        <v>194248</v>
      </c>
      <c r="N8" s="318"/>
      <c r="O8" s="318"/>
      <c r="P8" s="318"/>
      <c r="Q8" s="318"/>
      <c r="R8" s="318"/>
      <c r="S8" s="318"/>
      <c r="T8" s="319"/>
    </row>
    <row r="9" spans="1:20" s="5" customFormat="1" ht="13.5">
      <c r="A9" s="335" t="s">
        <v>218</v>
      </c>
      <c r="B9" s="343">
        <f>B7/B6</f>
        <v>1.6535282898919264</v>
      </c>
      <c r="C9" s="343"/>
      <c r="D9" s="343"/>
      <c r="E9" s="343"/>
      <c r="F9" s="343"/>
      <c r="G9" s="343"/>
      <c r="H9" s="343"/>
      <c r="I9" s="343">
        <f>I7/I6</f>
        <v>0.8344278984350048</v>
      </c>
      <c r="J9" s="343"/>
      <c r="K9" s="343"/>
      <c r="L9" s="343">
        <f>L7/L6</f>
        <v>0.8517628943316268</v>
      </c>
      <c r="M9" s="516">
        <f>M7/M6</f>
        <v>1</v>
      </c>
      <c r="N9" s="318"/>
      <c r="O9" s="318"/>
      <c r="P9" s="318"/>
      <c r="Q9" s="318"/>
      <c r="R9" s="318"/>
      <c r="S9" s="318"/>
      <c r="T9" s="319"/>
    </row>
    <row r="10" spans="1:13" s="6" customFormat="1" ht="16.5" customHeight="1">
      <c r="A10" s="546" t="s">
        <v>294</v>
      </c>
      <c r="B10" s="13"/>
      <c r="C10" s="535"/>
      <c r="D10" s="535"/>
      <c r="E10" s="535"/>
      <c r="F10" s="535"/>
      <c r="G10" s="13"/>
      <c r="H10" s="13"/>
      <c r="I10" s="13">
        <v>365147</v>
      </c>
      <c r="J10" s="13"/>
      <c r="K10" s="323"/>
      <c r="L10" s="333">
        <f>SUM(B10:K10)</f>
        <v>365147</v>
      </c>
      <c r="M10" s="341">
        <v>340454</v>
      </c>
    </row>
    <row r="11" spans="1:13" s="6" customFormat="1" ht="15">
      <c r="A11" s="335" t="s">
        <v>101</v>
      </c>
      <c r="B11" s="12">
        <v>1537</v>
      </c>
      <c r="C11" s="536">
        <v>1446</v>
      </c>
      <c r="D11" s="536"/>
      <c r="E11" s="536"/>
      <c r="F11" s="536"/>
      <c r="G11" s="12"/>
      <c r="H11" s="12"/>
      <c r="I11" s="12">
        <v>367640</v>
      </c>
      <c r="J11" s="12">
        <v>2557</v>
      </c>
      <c r="K11" s="323"/>
      <c r="L11" s="333">
        <f>SUM(B11:K11)</f>
        <v>373180</v>
      </c>
      <c r="M11" s="341">
        <v>341947</v>
      </c>
    </row>
    <row r="12" spans="1:13" s="6" customFormat="1" ht="15">
      <c r="A12" s="334" t="s">
        <v>217</v>
      </c>
      <c r="B12" s="12">
        <v>1537</v>
      </c>
      <c r="C12" s="326">
        <v>1446</v>
      </c>
      <c r="D12" s="326"/>
      <c r="E12" s="326"/>
      <c r="F12" s="326"/>
      <c r="G12" s="326"/>
      <c r="H12" s="326"/>
      <c r="I12" s="12">
        <v>360500</v>
      </c>
      <c r="J12" s="548">
        <v>2557</v>
      </c>
      <c r="K12" s="326">
        <v>0</v>
      </c>
      <c r="L12" s="333">
        <f>SUM(B12:K12)</f>
        <v>366040</v>
      </c>
      <c r="M12" s="341">
        <v>341947</v>
      </c>
    </row>
    <row r="13" spans="1:13" s="6" customFormat="1" ht="15">
      <c r="A13" s="334" t="s">
        <v>61</v>
      </c>
      <c r="B13" s="326"/>
      <c r="C13" s="326"/>
      <c r="D13" s="326"/>
      <c r="E13" s="326"/>
      <c r="F13" s="326"/>
      <c r="G13" s="326"/>
      <c r="H13" s="326"/>
      <c r="I13" s="12">
        <v>341947</v>
      </c>
      <c r="J13" s="548"/>
      <c r="K13" s="326"/>
      <c r="L13" s="333">
        <f>SUM(B13:K13)</f>
        <v>341947</v>
      </c>
      <c r="M13" s="341">
        <v>341947</v>
      </c>
    </row>
    <row r="14" spans="1:13" s="6" customFormat="1" ht="13.5">
      <c r="A14" s="335" t="s">
        <v>218</v>
      </c>
      <c r="B14" s="344">
        <f>B12/B11</f>
        <v>1</v>
      </c>
      <c r="C14" s="344">
        <f>C12/C11</f>
        <v>1</v>
      </c>
      <c r="D14" s="344"/>
      <c r="E14" s="344"/>
      <c r="F14" s="344"/>
      <c r="G14" s="344"/>
      <c r="H14" s="344"/>
      <c r="I14" s="344">
        <f>I12/I11</f>
        <v>0.9805788271134805</v>
      </c>
      <c r="J14" s="344">
        <f>J12/J11</f>
        <v>1</v>
      </c>
      <c r="K14" s="344"/>
      <c r="L14" s="344">
        <f>L12/L11</f>
        <v>0.9808671418618361</v>
      </c>
      <c r="M14" s="316">
        <f>M12/M11</f>
        <v>1</v>
      </c>
    </row>
    <row r="15" spans="1:20" ht="28.5">
      <c r="A15" s="546" t="s">
        <v>221</v>
      </c>
      <c r="B15" s="12">
        <v>50250</v>
      </c>
      <c r="C15" s="536">
        <v>4500</v>
      </c>
      <c r="D15" s="536"/>
      <c r="E15" s="536"/>
      <c r="F15" s="536"/>
      <c r="G15" s="12"/>
      <c r="H15" s="12"/>
      <c r="I15" s="12">
        <v>70858</v>
      </c>
      <c r="J15" s="12"/>
      <c r="K15" s="323"/>
      <c r="L15" s="333">
        <f>SUM(B15:K15)</f>
        <v>125608</v>
      </c>
      <c r="M15" s="341">
        <v>12916</v>
      </c>
      <c r="N15"/>
      <c r="O15"/>
      <c r="P15"/>
      <c r="Q15"/>
      <c r="R15"/>
      <c r="S15"/>
      <c r="T15"/>
    </row>
    <row r="16" spans="1:20" ht="15">
      <c r="A16" s="335" t="s">
        <v>101</v>
      </c>
      <c r="B16" s="13">
        <v>73339</v>
      </c>
      <c r="C16" s="323">
        <v>17762</v>
      </c>
      <c r="D16" s="323"/>
      <c r="E16" s="323"/>
      <c r="F16" s="323"/>
      <c r="G16" s="13"/>
      <c r="H16" s="13"/>
      <c r="I16" s="13">
        <v>74499</v>
      </c>
      <c r="J16" s="13"/>
      <c r="K16" s="323"/>
      <c r="L16" s="333">
        <f>SUM(B16:K16)</f>
        <v>165600</v>
      </c>
      <c r="M16" s="341">
        <v>14031</v>
      </c>
      <c r="N16"/>
      <c r="O16"/>
      <c r="P16"/>
      <c r="Q16"/>
      <c r="R16"/>
      <c r="S16"/>
      <c r="T16"/>
    </row>
    <row r="17" spans="1:20" ht="15">
      <c r="A17" s="334" t="s">
        <v>217</v>
      </c>
      <c r="B17" s="13">
        <v>73338</v>
      </c>
      <c r="C17" s="323">
        <v>17762</v>
      </c>
      <c r="D17" s="323"/>
      <c r="E17" s="323"/>
      <c r="F17" s="327"/>
      <c r="G17" s="327"/>
      <c r="H17" s="327"/>
      <c r="I17" s="12">
        <v>70060</v>
      </c>
      <c r="J17" s="12"/>
      <c r="K17" s="323"/>
      <c r="L17" s="333">
        <f>SUM(B17:K17)</f>
        <v>161160</v>
      </c>
      <c r="M17" s="341">
        <v>14031</v>
      </c>
      <c r="N17"/>
      <c r="O17"/>
      <c r="P17"/>
      <c r="Q17"/>
      <c r="R17"/>
      <c r="S17"/>
      <c r="T17"/>
    </row>
    <row r="18" spans="1:20" ht="15">
      <c r="A18" s="334" t="s">
        <v>61</v>
      </c>
      <c r="B18" s="13">
        <v>8540</v>
      </c>
      <c r="C18" s="13">
        <v>4500</v>
      </c>
      <c r="D18" s="327"/>
      <c r="E18" s="327"/>
      <c r="F18" s="327"/>
      <c r="G18" s="327"/>
      <c r="H18" s="327"/>
      <c r="I18" s="12">
        <v>55798</v>
      </c>
      <c r="J18" s="12"/>
      <c r="K18" s="323"/>
      <c r="L18" s="333">
        <f>SUM(B18:K18)</f>
        <v>68838</v>
      </c>
      <c r="M18" s="341">
        <v>14031</v>
      </c>
      <c r="N18"/>
      <c r="O18"/>
      <c r="P18"/>
      <c r="Q18"/>
      <c r="R18"/>
      <c r="S18"/>
      <c r="T18"/>
    </row>
    <row r="19" spans="1:20" ht="13.5">
      <c r="A19" s="335" t="s">
        <v>218</v>
      </c>
      <c r="B19" s="344">
        <f>B17/B16</f>
        <v>0.9999863646900012</v>
      </c>
      <c r="C19" s="344">
        <f>C17/C16</f>
        <v>1</v>
      </c>
      <c r="D19" s="344"/>
      <c r="E19" s="344"/>
      <c r="F19" s="344"/>
      <c r="G19" s="344"/>
      <c r="H19" s="344"/>
      <c r="I19" s="344">
        <f>I17/I16</f>
        <v>0.9404153075880213</v>
      </c>
      <c r="J19" s="344"/>
      <c r="K19" s="344"/>
      <c r="L19" s="344">
        <f>L17/L16</f>
        <v>0.9731884057971014</v>
      </c>
      <c r="M19" s="316">
        <f>M17/M16</f>
        <v>1</v>
      </c>
      <c r="N19"/>
      <c r="O19"/>
      <c r="P19"/>
      <c r="Q19"/>
      <c r="R19"/>
      <c r="S19"/>
      <c r="T19"/>
    </row>
    <row r="20" spans="1:14" ht="15">
      <c r="A20" s="546" t="s">
        <v>222</v>
      </c>
      <c r="B20" s="14">
        <v>4200</v>
      </c>
      <c r="C20" s="537">
        <v>5526</v>
      </c>
      <c r="D20" s="537"/>
      <c r="E20" s="537"/>
      <c r="F20" s="537"/>
      <c r="G20" s="14"/>
      <c r="H20" s="14">
        <v>1000</v>
      </c>
      <c r="I20" s="14">
        <v>32626</v>
      </c>
      <c r="J20" s="298"/>
      <c r="K20" s="537"/>
      <c r="L20" s="333">
        <f>SUM(B20:K20)</f>
        <v>43352</v>
      </c>
      <c r="M20" s="342">
        <v>10000</v>
      </c>
      <c r="N20"/>
    </row>
    <row r="21" spans="1:14" ht="15">
      <c r="A21" s="335" t="s">
        <v>101</v>
      </c>
      <c r="B21" s="14">
        <v>5243</v>
      </c>
      <c r="C21" s="537">
        <v>7320</v>
      </c>
      <c r="D21" s="537">
        <v>0</v>
      </c>
      <c r="E21" s="537"/>
      <c r="F21" s="537">
        <v>304</v>
      </c>
      <c r="G21" s="14"/>
      <c r="H21" s="14">
        <v>0</v>
      </c>
      <c r="I21" s="13">
        <v>36339</v>
      </c>
      <c r="J21" s="13">
        <v>511</v>
      </c>
      <c r="K21" s="907"/>
      <c r="L21" s="333">
        <f>SUM(B21:K21)</f>
        <v>49717</v>
      </c>
      <c r="M21" s="341">
        <v>11729</v>
      </c>
      <c r="N21"/>
    </row>
    <row r="22" spans="1:14" ht="15">
      <c r="A22" s="334" t="s">
        <v>217</v>
      </c>
      <c r="B22" s="14">
        <v>5243</v>
      </c>
      <c r="C22" s="14">
        <v>7320</v>
      </c>
      <c r="D22" s="537">
        <v>0</v>
      </c>
      <c r="E22" s="327"/>
      <c r="F22" s="328">
        <v>304</v>
      </c>
      <c r="G22" s="328"/>
      <c r="H22" s="328"/>
      <c r="I22" s="12">
        <v>32975</v>
      </c>
      <c r="J22" s="13">
        <v>511</v>
      </c>
      <c r="K22" s="339"/>
      <c r="L22" s="333">
        <f>SUM(B22:K22)</f>
        <v>46353</v>
      </c>
      <c r="M22" s="341">
        <v>11729</v>
      </c>
      <c r="N22" s="189"/>
    </row>
    <row r="23" spans="1:14" ht="15">
      <c r="A23" s="334" t="s">
        <v>61</v>
      </c>
      <c r="B23" s="14">
        <v>4200</v>
      </c>
      <c r="C23" s="14"/>
      <c r="D23" s="537"/>
      <c r="E23" s="460"/>
      <c r="F23" s="328"/>
      <c r="G23" s="328"/>
      <c r="H23" s="328"/>
      <c r="I23" s="12">
        <v>11979</v>
      </c>
      <c r="J23" s="13"/>
      <c r="K23" s="339"/>
      <c r="L23" s="333">
        <f>SUM(B23:K23)</f>
        <v>16179</v>
      </c>
      <c r="M23" s="341">
        <v>11729</v>
      </c>
      <c r="N23" s="189"/>
    </row>
    <row r="24" spans="1:14" ht="13.5">
      <c r="A24" s="335" t="s">
        <v>218</v>
      </c>
      <c r="B24" s="344">
        <f>B22/B21</f>
        <v>1</v>
      </c>
      <c r="C24" s="348">
        <f>C22/C21</f>
        <v>1</v>
      </c>
      <c r="D24" s="348"/>
      <c r="E24" s="348"/>
      <c r="F24" s="348">
        <f>F22/F21</f>
        <v>1</v>
      </c>
      <c r="G24" s="348"/>
      <c r="H24" s="348"/>
      <c r="I24" s="344">
        <f>I22/I21</f>
        <v>0.9074272819835438</v>
      </c>
      <c r="J24" s="344">
        <f>J22/J21</f>
        <v>1</v>
      </c>
      <c r="K24" s="344"/>
      <c r="L24" s="344">
        <f>L22/L21</f>
        <v>0.9323370275760806</v>
      </c>
      <c r="M24" s="316">
        <f>M22/M21</f>
        <v>1</v>
      </c>
      <c r="N24" s="349"/>
    </row>
    <row r="25" spans="1:14" ht="27" customHeight="1">
      <c r="A25" s="546" t="s">
        <v>223</v>
      </c>
      <c r="B25" s="13">
        <v>9608</v>
      </c>
      <c r="C25" s="535">
        <v>79711</v>
      </c>
      <c r="D25" s="535"/>
      <c r="E25" s="538"/>
      <c r="F25" s="538"/>
      <c r="G25" s="13"/>
      <c r="H25" s="13"/>
      <c r="I25" s="13">
        <v>62891</v>
      </c>
      <c r="J25" s="13"/>
      <c r="K25" s="323"/>
      <c r="L25" s="333">
        <f>SUM(B25:K25)</f>
        <v>152210</v>
      </c>
      <c r="M25" s="549">
        <v>0</v>
      </c>
      <c r="N25" s="189"/>
    </row>
    <row r="26" spans="1:14" ht="15">
      <c r="A26" s="335" t="s">
        <v>101</v>
      </c>
      <c r="B26" s="13">
        <v>14547</v>
      </c>
      <c r="C26" s="535">
        <v>80519</v>
      </c>
      <c r="D26" s="535"/>
      <c r="E26" s="327">
        <v>500</v>
      </c>
      <c r="F26" s="538"/>
      <c r="G26" s="13"/>
      <c r="H26" s="13"/>
      <c r="I26" s="13">
        <v>64345</v>
      </c>
      <c r="J26" s="13">
        <v>10782</v>
      </c>
      <c r="K26" s="323"/>
      <c r="L26" s="333">
        <f>SUM(B26:K26)</f>
        <v>170693</v>
      </c>
      <c r="M26" s="341">
        <v>1404</v>
      </c>
      <c r="N26" s="189"/>
    </row>
    <row r="27" spans="1:14" ht="15">
      <c r="A27" s="334" t="s">
        <v>217</v>
      </c>
      <c r="B27" s="325">
        <v>14547</v>
      </c>
      <c r="C27" s="535">
        <v>80519</v>
      </c>
      <c r="D27" s="327">
        <v>0</v>
      </c>
      <c r="E27" s="325">
        <v>500</v>
      </c>
      <c r="F27" s="325"/>
      <c r="G27" s="325"/>
      <c r="H27" s="325">
        <v>0</v>
      </c>
      <c r="I27" s="13">
        <v>49673</v>
      </c>
      <c r="J27" s="13">
        <v>10782</v>
      </c>
      <c r="K27" s="327"/>
      <c r="L27" s="333">
        <f>SUM(B27:K27)</f>
        <v>156021</v>
      </c>
      <c r="M27" s="341">
        <v>1404</v>
      </c>
      <c r="N27"/>
    </row>
    <row r="28" spans="1:14" ht="15">
      <c r="A28" s="334" t="s">
        <v>61</v>
      </c>
      <c r="B28" s="325">
        <v>9608</v>
      </c>
      <c r="C28" s="535">
        <v>79711</v>
      </c>
      <c r="D28" s="327"/>
      <c r="E28" s="325"/>
      <c r="F28" s="325"/>
      <c r="G28" s="325"/>
      <c r="H28" s="325"/>
      <c r="I28" s="13">
        <v>45670</v>
      </c>
      <c r="J28" s="13"/>
      <c r="K28" s="327"/>
      <c r="L28" s="333">
        <f>SUM(B28:K28)</f>
        <v>134989</v>
      </c>
      <c r="M28" s="341">
        <v>1404</v>
      </c>
      <c r="N28"/>
    </row>
    <row r="29" spans="1:14" ht="13.5">
      <c r="A29" s="335" t="s">
        <v>218</v>
      </c>
      <c r="B29" s="344">
        <f>B27/B26</f>
        <v>1</v>
      </c>
      <c r="C29" s="344">
        <f>C27/C26</f>
        <v>1</v>
      </c>
      <c r="D29" s="344"/>
      <c r="E29" s="344">
        <f>E27/E26</f>
        <v>1</v>
      </c>
      <c r="F29" s="344"/>
      <c r="G29" s="344"/>
      <c r="H29" s="344"/>
      <c r="I29" s="344">
        <f>I27/I26</f>
        <v>0.7719791747610537</v>
      </c>
      <c r="J29" s="344"/>
      <c r="K29" s="344"/>
      <c r="L29" s="344">
        <f>L27/L26</f>
        <v>0.9140445126630852</v>
      </c>
      <c r="M29" s="316">
        <f>M27/M26</f>
        <v>1</v>
      </c>
      <c r="N29"/>
    </row>
    <row r="30" spans="1:14" ht="29.25" customHeight="1">
      <c r="A30" s="546" t="s">
        <v>224</v>
      </c>
      <c r="B30" s="13">
        <v>61070</v>
      </c>
      <c r="C30" s="535"/>
      <c r="D30" s="535"/>
      <c r="E30" s="535"/>
      <c r="F30" s="535"/>
      <c r="G30" s="13"/>
      <c r="H30" s="13"/>
      <c r="I30" s="13">
        <v>168950</v>
      </c>
      <c r="J30" s="13"/>
      <c r="K30" s="323"/>
      <c r="L30" s="333">
        <f>SUM(B30:K30)</f>
        <v>230020</v>
      </c>
      <c r="M30" s="342">
        <v>131749</v>
      </c>
      <c r="N30"/>
    </row>
    <row r="31" spans="1:14" ht="15">
      <c r="A31" s="335" t="s">
        <v>101</v>
      </c>
      <c r="B31" s="14">
        <v>66014</v>
      </c>
      <c r="C31" s="537">
        <v>6205</v>
      </c>
      <c r="D31" s="537">
        <v>250</v>
      </c>
      <c r="E31" s="537">
        <v>400</v>
      </c>
      <c r="F31" s="537"/>
      <c r="G31" s="14"/>
      <c r="H31" s="14"/>
      <c r="I31" s="13">
        <v>181279</v>
      </c>
      <c r="J31" s="13">
        <v>1727</v>
      </c>
      <c r="K31" s="323"/>
      <c r="L31" s="333">
        <f>SUM(B31:K31)</f>
        <v>255875</v>
      </c>
      <c r="M31" s="342">
        <v>144736</v>
      </c>
      <c r="N31"/>
    </row>
    <row r="32" spans="1:14" ht="15">
      <c r="A32" s="334" t="s">
        <v>217</v>
      </c>
      <c r="B32" s="14">
        <v>66014</v>
      </c>
      <c r="C32" s="329">
        <v>6204</v>
      </c>
      <c r="D32" s="537">
        <v>250</v>
      </c>
      <c r="E32" s="537">
        <v>400</v>
      </c>
      <c r="F32" s="925"/>
      <c r="G32" s="329"/>
      <c r="H32" s="329"/>
      <c r="I32" s="329">
        <v>167781</v>
      </c>
      <c r="J32" s="331">
        <v>1727</v>
      </c>
      <c r="K32" s="537"/>
      <c r="L32" s="333">
        <f>SUM(B32:K32)</f>
        <v>242376</v>
      </c>
      <c r="M32" s="342">
        <v>144736</v>
      </c>
      <c r="N32"/>
    </row>
    <row r="33" spans="1:14" ht="15">
      <c r="A33" s="334" t="s">
        <v>61</v>
      </c>
      <c r="B33" s="14">
        <v>2870</v>
      </c>
      <c r="C33" s="14"/>
      <c r="D33" s="329"/>
      <c r="E33" s="329"/>
      <c r="F33" s="329"/>
      <c r="G33" s="329"/>
      <c r="H33" s="329"/>
      <c r="I33" s="329">
        <v>79059</v>
      </c>
      <c r="J33" s="331"/>
      <c r="K33" s="925"/>
      <c r="L33" s="333">
        <f>SUM(B33:K33)</f>
        <v>81929</v>
      </c>
      <c r="M33" s="342">
        <v>44436</v>
      </c>
      <c r="N33"/>
    </row>
    <row r="34" spans="1:14" ht="14.25" thickBot="1">
      <c r="A34" s="336" t="s">
        <v>218</v>
      </c>
      <c r="B34" s="345">
        <f>B32/B31</f>
        <v>1</v>
      </c>
      <c r="C34" s="345">
        <f>C32/C31</f>
        <v>0.9998388396454472</v>
      </c>
      <c r="D34" s="345">
        <f>D32/D31</f>
        <v>1</v>
      </c>
      <c r="E34" s="345">
        <f>E32/E31</f>
        <v>1</v>
      </c>
      <c r="F34" s="345"/>
      <c r="G34" s="345"/>
      <c r="H34" s="345"/>
      <c r="I34" s="345">
        <f>I32/I31</f>
        <v>0.9255401894317599</v>
      </c>
      <c r="J34" s="345">
        <f>J32/J31</f>
        <v>1</v>
      </c>
      <c r="K34" s="345"/>
      <c r="L34" s="345">
        <f>L32/L31</f>
        <v>0.9472437713727406</v>
      </c>
      <c r="M34" s="352">
        <f>M32/M31</f>
        <v>1</v>
      </c>
      <c r="N34"/>
    </row>
    <row r="35" spans="1:14" ht="15">
      <c r="A35" s="909" t="s">
        <v>295</v>
      </c>
      <c r="B35" s="910">
        <v>12474</v>
      </c>
      <c r="C35" s="911"/>
      <c r="D35" s="911"/>
      <c r="E35" s="911"/>
      <c r="F35" s="911"/>
      <c r="G35" s="910"/>
      <c r="H35" s="910"/>
      <c r="I35" s="910">
        <v>40820</v>
      </c>
      <c r="J35" s="912"/>
      <c r="K35" s="911"/>
      <c r="L35" s="333">
        <f>SUM(B35:K35)</f>
        <v>53294</v>
      </c>
      <c r="M35" s="342">
        <v>32580</v>
      </c>
      <c r="N35"/>
    </row>
    <row r="36" spans="1:14" ht="15">
      <c r="A36" s="335" t="s">
        <v>101</v>
      </c>
      <c r="B36" s="14">
        <v>15474</v>
      </c>
      <c r="C36" s="537">
        <v>8998</v>
      </c>
      <c r="D36" s="537"/>
      <c r="E36" s="537"/>
      <c r="F36" s="537"/>
      <c r="G36" s="14"/>
      <c r="H36" s="14"/>
      <c r="I36" s="14">
        <v>42970</v>
      </c>
      <c r="J36" s="298">
        <v>3264</v>
      </c>
      <c r="K36" s="537"/>
      <c r="L36" s="320">
        <f>SUM(B36:K36)</f>
        <v>70706</v>
      </c>
      <c r="M36" s="342">
        <v>32826</v>
      </c>
      <c r="N36"/>
    </row>
    <row r="37" spans="1:14" ht="15">
      <c r="A37" s="334" t="s">
        <v>217</v>
      </c>
      <c r="B37" s="14">
        <v>15474</v>
      </c>
      <c r="C37" s="14">
        <v>8999</v>
      </c>
      <c r="D37" s="329"/>
      <c r="E37" s="329"/>
      <c r="F37" s="329"/>
      <c r="G37" s="329"/>
      <c r="H37" s="329"/>
      <c r="I37" s="14">
        <v>40578</v>
      </c>
      <c r="J37" s="298">
        <v>3264</v>
      </c>
      <c r="K37" s="537"/>
      <c r="L37" s="908">
        <f>SUM(B37:K37)</f>
        <v>68315</v>
      </c>
      <c r="M37" s="342">
        <v>32826</v>
      </c>
      <c r="N37"/>
    </row>
    <row r="38" spans="1:14" ht="13.5">
      <c r="A38" s="335" t="s">
        <v>218</v>
      </c>
      <c r="B38" s="344">
        <f>B37/B36</f>
        <v>1</v>
      </c>
      <c r="C38" s="344">
        <f>C37/C36</f>
        <v>1.0001111358079573</v>
      </c>
      <c r="D38" s="344"/>
      <c r="E38" s="344"/>
      <c r="F38" s="344"/>
      <c r="G38" s="344"/>
      <c r="H38" s="344"/>
      <c r="I38" s="344">
        <f>I37/I36</f>
        <v>0.9443332557598324</v>
      </c>
      <c r="J38" s="344">
        <f>J37/J36</f>
        <v>1</v>
      </c>
      <c r="K38" s="344"/>
      <c r="L38" s="459">
        <f>L37/L36</f>
        <v>0.966183916499307</v>
      </c>
      <c r="M38" s="517">
        <f>M37/M36</f>
        <v>1</v>
      </c>
      <c r="N38"/>
    </row>
    <row r="39" spans="1:14" ht="28.5">
      <c r="A39" s="546" t="s">
        <v>225</v>
      </c>
      <c r="B39" s="13">
        <v>185000</v>
      </c>
      <c r="C39" s="535"/>
      <c r="D39" s="535"/>
      <c r="E39" s="535"/>
      <c r="F39" s="535"/>
      <c r="G39" s="13"/>
      <c r="H39" s="13"/>
      <c r="I39" s="13">
        <v>777250</v>
      </c>
      <c r="J39" s="297"/>
      <c r="K39" s="535">
        <v>19567</v>
      </c>
      <c r="L39" s="333">
        <f>SUM(B39:K39)</f>
        <v>981817</v>
      </c>
      <c r="M39" s="342">
        <v>168425</v>
      </c>
      <c r="N39"/>
    </row>
    <row r="40" spans="1:14" ht="15">
      <c r="A40" s="335" t="s">
        <v>101</v>
      </c>
      <c r="B40" s="13">
        <v>224990</v>
      </c>
      <c r="C40" s="323">
        <v>23804</v>
      </c>
      <c r="D40" s="323"/>
      <c r="E40" s="323"/>
      <c r="F40" s="323"/>
      <c r="G40" s="13"/>
      <c r="H40" s="13"/>
      <c r="I40" s="13">
        <v>825024</v>
      </c>
      <c r="J40" s="297"/>
      <c r="K40" s="535">
        <v>0</v>
      </c>
      <c r="L40" s="333">
        <f>SUM(B40:K40)</f>
        <v>1073818</v>
      </c>
      <c r="M40" s="342">
        <v>173918</v>
      </c>
      <c r="N40"/>
    </row>
    <row r="41" spans="1:14" ht="15">
      <c r="A41" s="334" t="s">
        <v>217</v>
      </c>
      <c r="B41" s="13">
        <v>203403</v>
      </c>
      <c r="C41" s="323">
        <v>23803</v>
      </c>
      <c r="D41" s="327">
        <v>0</v>
      </c>
      <c r="E41" s="535"/>
      <c r="F41" s="327">
        <v>0</v>
      </c>
      <c r="G41" s="327">
        <v>0</v>
      </c>
      <c r="H41" s="327">
        <v>0</v>
      </c>
      <c r="I41" s="13">
        <v>751394</v>
      </c>
      <c r="J41" s="297"/>
      <c r="K41" s="337"/>
      <c r="L41" s="333">
        <f>SUM(B41:K41)</f>
        <v>978600</v>
      </c>
      <c r="M41" s="342">
        <v>173918</v>
      </c>
      <c r="N41"/>
    </row>
    <row r="42" spans="1:14" ht="15">
      <c r="A42" s="461" t="s">
        <v>61</v>
      </c>
      <c r="B42" s="14">
        <v>185000</v>
      </c>
      <c r="C42" s="14"/>
      <c r="D42" s="460"/>
      <c r="E42" s="323"/>
      <c r="F42" s="460"/>
      <c r="G42" s="460"/>
      <c r="H42" s="460"/>
      <c r="I42" s="13">
        <v>173518</v>
      </c>
      <c r="J42" s="298"/>
      <c r="K42" s="462"/>
      <c r="L42" s="333">
        <f>SUM(B42:K42)</f>
        <v>358518</v>
      </c>
      <c r="M42" s="342">
        <v>173918</v>
      </c>
      <c r="N42"/>
    </row>
    <row r="43" spans="1:14" s="2" customFormat="1" ht="15.75" thickBot="1">
      <c r="A43" s="336" t="s">
        <v>218</v>
      </c>
      <c r="B43" s="345">
        <f>B41/B40</f>
        <v>0.9040535134894884</v>
      </c>
      <c r="C43" s="345">
        <f>C41/C40</f>
        <v>0.9999579902537389</v>
      </c>
      <c r="D43" s="345"/>
      <c r="E43" s="345"/>
      <c r="F43" s="345"/>
      <c r="G43" s="345"/>
      <c r="H43" s="345"/>
      <c r="I43" s="345">
        <f>I41/I40</f>
        <v>0.9107541113955473</v>
      </c>
      <c r="J43" s="345"/>
      <c r="K43" s="345"/>
      <c r="L43" s="345">
        <f>L41/L40</f>
        <v>0.9113276179017301</v>
      </c>
      <c r="M43" s="352">
        <f>M41/M40</f>
        <v>1</v>
      </c>
      <c r="N43" s="430"/>
    </row>
    <row r="44" spans="1:14" ht="15">
      <c r="A44" s="324" t="s">
        <v>296</v>
      </c>
      <c r="B44" s="322">
        <f aca="true" t="shared" si="0" ref="B44:M44">B5+B10+B15+B20+B25+B30+B35+B39</f>
        <v>323402</v>
      </c>
      <c r="C44" s="322">
        <f t="shared" si="0"/>
        <v>89737</v>
      </c>
      <c r="D44" s="322">
        <f t="shared" si="0"/>
        <v>0</v>
      </c>
      <c r="E44" s="322">
        <f t="shared" si="0"/>
        <v>0</v>
      </c>
      <c r="F44" s="322">
        <f t="shared" si="0"/>
        <v>0</v>
      </c>
      <c r="G44" s="322">
        <f t="shared" si="0"/>
        <v>760</v>
      </c>
      <c r="H44" s="322">
        <f t="shared" si="0"/>
        <v>1000</v>
      </c>
      <c r="I44" s="322">
        <f t="shared" si="0"/>
        <v>1814870</v>
      </c>
      <c r="J44" s="322"/>
      <c r="K44" s="322">
        <f t="shared" si="0"/>
        <v>20008</v>
      </c>
      <c r="L44" s="322">
        <f t="shared" si="0"/>
        <v>2249777</v>
      </c>
      <c r="M44" s="457">
        <f t="shared" si="0"/>
        <v>889034</v>
      </c>
      <c r="N44" s="338"/>
    </row>
    <row r="45" spans="1:14" ht="15">
      <c r="A45" s="335" t="s">
        <v>297</v>
      </c>
      <c r="B45" s="332">
        <f>B6+B16+B21+B26+B31+B36+B40+B11</f>
        <v>402717</v>
      </c>
      <c r="C45" s="332">
        <f aca="true" t="shared" si="1" ref="C45:M45">C6+C16+C21+C26+C31+C36+C40+C11</f>
        <v>146054</v>
      </c>
      <c r="D45" s="332">
        <f t="shared" si="1"/>
        <v>250</v>
      </c>
      <c r="E45" s="332">
        <f t="shared" si="1"/>
        <v>900</v>
      </c>
      <c r="F45" s="332">
        <f t="shared" si="1"/>
        <v>304</v>
      </c>
      <c r="G45" s="332">
        <f t="shared" si="1"/>
        <v>760</v>
      </c>
      <c r="H45" s="332">
        <f t="shared" si="1"/>
        <v>0</v>
      </c>
      <c r="I45" s="332">
        <f t="shared" si="1"/>
        <v>1892672</v>
      </c>
      <c r="J45" s="332">
        <f t="shared" si="1"/>
        <v>19423</v>
      </c>
      <c r="K45" s="332">
        <f t="shared" si="1"/>
        <v>441</v>
      </c>
      <c r="L45" s="332">
        <f t="shared" si="1"/>
        <v>2463521</v>
      </c>
      <c r="M45" s="458">
        <f t="shared" si="1"/>
        <v>914839</v>
      </c>
      <c r="N45" s="338"/>
    </row>
    <row r="46" spans="1:14" ht="15">
      <c r="A46" s="334" t="s">
        <v>298</v>
      </c>
      <c r="B46" s="463">
        <f aca="true" t="shared" si="2" ref="B46:M46">B7+B12+B17+B22+B27+B32+B37+B41</f>
        <v>382157</v>
      </c>
      <c r="C46" s="463">
        <f t="shared" si="2"/>
        <v>149239</v>
      </c>
      <c r="D46" s="463">
        <f t="shared" si="2"/>
        <v>250</v>
      </c>
      <c r="E46" s="463">
        <f t="shared" si="2"/>
        <v>900</v>
      </c>
      <c r="F46" s="463">
        <f t="shared" si="2"/>
        <v>304</v>
      </c>
      <c r="G46" s="463">
        <f t="shared" si="2"/>
        <v>1259</v>
      </c>
      <c r="H46" s="463">
        <f t="shared" si="2"/>
        <v>0</v>
      </c>
      <c r="I46" s="463">
        <f t="shared" si="2"/>
        <v>1723770</v>
      </c>
      <c r="J46" s="463">
        <f t="shared" si="2"/>
        <v>19423</v>
      </c>
      <c r="K46" s="463">
        <f t="shared" si="2"/>
        <v>441</v>
      </c>
      <c r="L46" s="463">
        <f t="shared" si="2"/>
        <v>2277743</v>
      </c>
      <c r="M46" s="464">
        <f t="shared" si="2"/>
        <v>914839</v>
      </c>
      <c r="N46" s="2"/>
    </row>
    <row r="47" spans="1:14" ht="15">
      <c r="A47" s="461" t="s">
        <v>61</v>
      </c>
      <c r="B47" s="463">
        <f>B8+B13+B18+B23+B28+B33+B42</f>
        <v>211018</v>
      </c>
      <c r="C47" s="463">
        <f aca="true" t="shared" si="3" ref="C47:M47">C8+C13+C18+C23+C28+C33+C42</f>
        <v>84211</v>
      </c>
      <c r="D47" s="463">
        <f t="shared" si="3"/>
        <v>0</v>
      </c>
      <c r="E47" s="463">
        <f t="shared" si="3"/>
        <v>0</v>
      </c>
      <c r="F47" s="463">
        <f t="shared" si="3"/>
        <v>0</v>
      </c>
      <c r="G47" s="463">
        <f t="shared" si="3"/>
        <v>0</v>
      </c>
      <c r="H47" s="463">
        <f t="shared" si="3"/>
        <v>0</v>
      </c>
      <c r="I47" s="463">
        <f t="shared" si="3"/>
        <v>902219</v>
      </c>
      <c r="J47" s="463"/>
      <c r="K47" s="463">
        <f t="shared" si="3"/>
        <v>0</v>
      </c>
      <c r="L47" s="463">
        <f t="shared" si="3"/>
        <v>1197448</v>
      </c>
      <c r="M47" s="464">
        <f t="shared" si="3"/>
        <v>781713</v>
      </c>
      <c r="N47" s="2"/>
    </row>
    <row r="48" spans="1:14" ht="15.75" thickBot="1">
      <c r="A48" s="336" t="s">
        <v>218</v>
      </c>
      <c r="B48" s="347">
        <f aca="true" t="shared" si="4" ref="B48:G48">B46/B45</f>
        <v>0.9489467790036179</v>
      </c>
      <c r="C48" s="347">
        <f t="shared" si="4"/>
        <v>1.0218070028893422</v>
      </c>
      <c r="D48" s="347">
        <f t="shared" si="4"/>
        <v>1</v>
      </c>
      <c r="E48" s="347">
        <f t="shared" si="4"/>
        <v>1</v>
      </c>
      <c r="F48" s="347">
        <f t="shared" si="4"/>
        <v>1</v>
      </c>
      <c r="G48" s="347">
        <f t="shared" si="4"/>
        <v>1.6565789473684212</v>
      </c>
      <c r="H48" s="347"/>
      <c r="I48" s="347">
        <f>I46/I45</f>
        <v>0.9107600260372637</v>
      </c>
      <c r="J48" s="347">
        <f>J46/J45</f>
        <v>1</v>
      </c>
      <c r="K48" s="347">
        <f>K46/K45</f>
        <v>1</v>
      </c>
      <c r="L48" s="347">
        <f>L46/L45</f>
        <v>0.9245884244542669</v>
      </c>
      <c r="M48" s="350">
        <f>M46/M45</f>
        <v>1</v>
      </c>
      <c r="N48"/>
    </row>
    <row r="49" spans="1:14" ht="13.5">
      <c r="A4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</row>
    <row r="51" ht="15">
      <c r="H51" s="962"/>
    </row>
    <row r="55" ht="13.5" customHeight="1"/>
  </sheetData>
  <sheetProtection/>
  <mergeCells count="16">
    <mergeCell ref="C2:C3"/>
    <mergeCell ref="D2:D3"/>
    <mergeCell ref="E2:E3"/>
    <mergeCell ref="F2:F3"/>
    <mergeCell ref="G2:G3"/>
    <mergeCell ref="H2:H3"/>
    <mergeCell ref="M1:M3"/>
    <mergeCell ref="L1:L3"/>
    <mergeCell ref="A1:A3"/>
    <mergeCell ref="K2:K3"/>
    <mergeCell ref="E1:H1"/>
    <mergeCell ref="B1:D1"/>
    <mergeCell ref="I1:I3"/>
    <mergeCell ref="J1:K1"/>
    <mergeCell ref="J2:J3"/>
    <mergeCell ref="B2:B3"/>
  </mergeCells>
  <printOptions/>
  <pageMargins left="0.15748031496062992" right="0.15748031496062992" top="0.8267716535433072" bottom="0.15748031496062992" header="0.3937007874015748" footer="0.15748031496062992"/>
  <pageSetup horizontalDpi="600" verticalDpi="600" orientation="landscape" paperSize="9" scale="90" r:id="rId1"/>
  <headerFooter>
    <oddHeader>&amp;C&amp;"Book Antiqua,Félkövér"&amp;11Önkormányzati költségvetési szervek 
2015. évi főbb bevételei&amp;R&amp;"Book Antiqua,Félkövér"&amp;11 7.sz.melléklet
ezer Ft</oddHeader>
    <oddFooter>&amp;C&amp;P</oddFooter>
  </headerFooter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="110" zoomScaleNormal="110" zoomScalePageLayoutView="0" workbookViewId="0" topLeftCell="A1">
      <selection activeCell="I10" sqref="I10"/>
    </sheetView>
  </sheetViews>
  <sheetFormatPr defaultColWidth="9.140625" defaultRowHeight="12.75"/>
  <cols>
    <col min="1" max="1" width="15.140625" style="41" customWidth="1"/>
    <col min="2" max="2" width="8.28125" style="1" bestFit="1" customWidth="1"/>
    <col min="3" max="3" width="7.8515625" style="1" customWidth="1"/>
    <col min="4" max="4" width="8.28125" style="1" customWidth="1"/>
    <col min="5" max="6" width="7.57421875" style="1" customWidth="1"/>
    <col min="7" max="7" width="8.00390625" style="1" customWidth="1"/>
    <col min="8" max="9" width="6.7109375" style="1" customWidth="1"/>
    <col min="10" max="10" width="8.57421875" style="1" customWidth="1"/>
    <col min="11" max="11" width="6.8515625" style="1" customWidth="1"/>
    <col min="12" max="13" width="7.140625" style="1" customWidth="1"/>
    <col min="14" max="14" width="6.57421875" style="1" customWidth="1"/>
    <col min="15" max="15" width="6.00390625" style="1" customWidth="1"/>
    <col min="16" max="16" width="8.28125" style="1" customWidth="1"/>
    <col min="17" max="17" width="6.8515625" style="2" customWidth="1"/>
    <col min="18" max="18" width="8.57421875" style="2" customWidth="1"/>
    <col min="19" max="16384" width="9.140625" style="1" customWidth="1"/>
  </cols>
  <sheetData>
    <row r="1" spans="1:18" ht="35.25" customHeight="1" thickBot="1">
      <c r="A1" s="1211" t="s">
        <v>14</v>
      </c>
      <c r="B1" s="1221" t="s">
        <v>46</v>
      </c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3"/>
      <c r="P1" s="1220" t="s">
        <v>21</v>
      </c>
      <c r="Q1" s="1220"/>
      <c r="R1" s="1208" t="s">
        <v>8</v>
      </c>
    </row>
    <row r="2" spans="1:18" ht="15" customHeight="1">
      <c r="A2" s="1212"/>
      <c r="B2" s="1214" t="s">
        <v>7</v>
      </c>
      <c r="C2" s="1215"/>
      <c r="D2" s="1215"/>
      <c r="E2" s="1215"/>
      <c r="F2" s="1215"/>
      <c r="G2" s="1215"/>
      <c r="H2" s="1215"/>
      <c r="I2" s="1216"/>
      <c r="J2" s="1217" t="s">
        <v>60</v>
      </c>
      <c r="K2" s="1218"/>
      <c r="L2" s="1218"/>
      <c r="M2" s="1218"/>
      <c r="N2" s="1218"/>
      <c r="O2" s="1219"/>
      <c r="P2" s="1178" t="s">
        <v>914</v>
      </c>
      <c r="Q2" s="1160" t="s">
        <v>909</v>
      </c>
      <c r="R2" s="1209"/>
    </row>
    <row r="3" spans="1:18" ht="13.5" customHeight="1">
      <c r="A3" s="1212"/>
      <c r="B3" s="1175" t="s">
        <v>0</v>
      </c>
      <c r="C3" s="1159" t="s">
        <v>58</v>
      </c>
      <c r="D3" s="1159" t="s">
        <v>9</v>
      </c>
      <c r="E3" s="1159" t="s">
        <v>45</v>
      </c>
      <c r="F3" s="1162" t="s">
        <v>6</v>
      </c>
      <c r="G3" s="1162"/>
      <c r="H3" s="1162"/>
      <c r="I3" s="1162"/>
      <c r="J3" s="1162" t="s">
        <v>120</v>
      </c>
      <c r="K3" s="1162" t="s">
        <v>10</v>
      </c>
      <c r="L3" s="1224" t="s">
        <v>917</v>
      </c>
      <c r="M3" s="1225"/>
      <c r="N3" s="1225"/>
      <c r="O3" s="1162" t="s">
        <v>910</v>
      </c>
      <c r="P3" s="1160"/>
      <c r="Q3" s="1160"/>
      <c r="R3" s="1209"/>
    </row>
    <row r="4" spans="1:18" ht="84.75" customHeight="1">
      <c r="A4" s="1213"/>
      <c r="B4" s="1176"/>
      <c r="C4" s="1161"/>
      <c r="D4" s="1161"/>
      <c r="E4" s="1161"/>
      <c r="F4" s="456" t="s">
        <v>339</v>
      </c>
      <c r="G4" s="27" t="s">
        <v>340</v>
      </c>
      <c r="H4" s="28" t="s">
        <v>875</v>
      </c>
      <c r="I4" s="468" t="s">
        <v>876</v>
      </c>
      <c r="J4" s="1162"/>
      <c r="K4" s="1162"/>
      <c r="L4" s="42" t="s">
        <v>340</v>
      </c>
      <c r="M4" s="165" t="s">
        <v>302</v>
      </c>
      <c r="N4" s="1003" t="s">
        <v>110</v>
      </c>
      <c r="O4" s="1162"/>
      <c r="P4" s="1161"/>
      <c r="Q4" s="1161"/>
      <c r="R4" s="1210"/>
    </row>
    <row r="5" spans="1:18" ht="14.25" thickBot="1">
      <c r="A5" s="43">
        <v>1</v>
      </c>
      <c r="B5" s="44">
        <v>2</v>
      </c>
      <c r="C5" s="44">
        <v>3</v>
      </c>
      <c r="D5" s="45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176">
        <v>17</v>
      </c>
      <c r="R5" s="46">
        <v>18</v>
      </c>
    </row>
    <row r="6" spans="1:18" ht="28.5">
      <c r="A6" s="101" t="s">
        <v>300</v>
      </c>
      <c r="B6" s="83">
        <v>62138</v>
      </c>
      <c r="C6" s="83">
        <v>19373</v>
      </c>
      <c r="D6" s="83">
        <v>374421</v>
      </c>
      <c r="E6" s="83">
        <v>1100</v>
      </c>
      <c r="F6" s="83">
        <v>94610</v>
      </c>
      <c r="G6" s="83">
        <v>71822</v>
      </c>
      <c r="H6" s="83">
        <v>91254</v>
      </c>
      <c r="I6" s="83">
        <v>0</v>
      </c>
      <c r="J6" s="83">
        <v>270247</v>
      </c>
      <c r="K6" s="83">
        <v>137450</v>
      </c>
      <c r="L6" s="83">
        <v>27005</v>
      </c>
      <c r="M6" s="83">
        <v>121712</v>
      </c>
      <c r="N6" s="83">
        <v>0</v>
      </c>
      <c r="O6" s="83"/>
      <c r="P6" s="83"/>
      <c r="Q6" s="181"/>
      <c r="R6" s="117">
        <f>SUM(B6:Q6)</f>
        <v>1271132</v>
      </c>
    </row>
    <row r="7" spans="1:18" ht="18" customHeight="1">
      <c r="A7" s="115" t="s">
        <v>102</v>
      </c>
      <c r="B7" s="116">
        <v>61149</v>
      </c>
      <c r="C7" s="116">
        <v>20659</v>
      </c>
      <c r="D7" s="116">
        <v>461904</v>
      </c>
      <c r="E7" s="116">
        <v>5958</v>
      </c>
      <c r="F7" s="116">
        <v>107451</v>
      </c>
      <c r="G7" s="116">
        <v>210696</v>
      </c>
      <c r="H7" s="116">
        <v>23353</v>
      </c>
      <c r="I7" s="116">
        <v>600</v>
      </c>
      <c r="J7" s="116">
        <v>288567</v>
      </c>
      <c r="K7" s="116">
        <v>281808</v>
      </c>
      <c r="L7" s="116">
        <v>32510</v>
      </c>
      <c r="M7" s="116">
        <v>214649</v>
      </c>
      <c r="N7" s="116"/>
      <c r="O7" s="116">
        <v>42069</v>
      </c>
      <c r="P7" s="116"/>
      <c r="Q7" s="116">
        <v>67776</v>
      </c>
      <c r="R7" s="117">
        <f>SUM(B7:Q7)</f>
        <v>1819149</v>
      </c>
    </row>
    <row r="8" spans="1:18" ht="16.5" customHeight="1">
      <c r="A8" s="115" t="s">
        <v>217</v>
      </c>
      <c r="B8" s="116">
        <v>52946</v>
      </c>
      <c r="C8" s="116">
        <v>14337</v>
      </c>
      <c r="D8" s="116">
        <v>381954</v>
      </c>
      <c r="E8" s="116">
        <v>5796</v>
      </c>
      <c r="F8" s="116">
        <v>106700</v>
      </c>
      <c r="G8" s="116">
        <v>188939</v>
      </c>
      <c r="H8" s="116"/>
      <c r="I8" s="116">
        <v>600</v>
      </c>
      <c r="J8" s="116">
        <v>163921</v>
      </c>
      <c r="K8" s="116">
        <v>228936</v>
      </c>
      <c r="L8" s="116">
        <v>32509</v>
      </c>
      <c r="M8" s="116"/>
      <c r="N8" s="116"/>
      <c r="O8" s="116">
        <v>42047</v>
      </c>
      <c r="P8" s="116">
        <v>3005000</v>
      </c>
      <c r="Q8" s="116">
        <v>31442</v>
      </c>
      <c r="R8" s="117">
        <f>SUM(B8:Q8)</f>
        <v>4255127</v>
      </c>
    </row>
    <row r="9" spans="1:18" ht="19.5" customHeight="1">
      <c r="A9" s="115" t="s">
        <v>98</v>
      </c>
      <c r="B9" s="116"/>
      <c r="C9" s="116"/>
      <c r="D9" s="116">
        <v>126600</v>
      </c>
      <c r="E9" s="116"/>
      <c r="F9" s="116">
        <v>89743</v>
      </c>
      <c r="G9" s="116">
        <v>88039</v>
      </c>
      <c r="H9" s="116"/>
      <c r="I9" s="116"/>
      <c r="J9" s="116">
        <v>18515</v>
      </c>
      <c r="K9" s="116">
        <v>24352</v>
      </c>
      <c r="L9" s="116"/>
      <c r="M9" s="116"/>
      <c r="N9" s="116"/>
      <c r="O9" s="116"/>
      <c r="P9" s="116"/>
      <c r="Q9" s="182">
        <v>31442</v>
      </c>
      <c r="R9" s="117">
        <f>SUM(B9:Q9)</f>
        <v>378691</v>
      </c>
    </row>
    <row r="10" spans="1:18" ht="28.5">
      <c r="A10" s="115" t="s">
        <v>301</v>
      </c>
      <c r="B10" s="116">
        <v>940158</v>
      </c>
      <c r="C10" s="116">
        <v>270467</v>
      </c>
      <c r="D10" s="116">
        <v>927360</v>
      </c>
      <c r="E10" s="116">
        <v>56220</v>
      </c>
      <c r="F10" s="116"/>
      <c r="G10" s="116"/>
      <c r="H10" s="116"/>
      <c r="I10" s="116"/>
      <c r="J10" s="116">
        <v>26172</v>
      </c>
      <c r="K10" s="116">
        <v>27400</v>
      </c>
      <c r="L10" s="116"/>
      <c r="M10" s="116"/>
      <c r="N10" s="116">
        <v>2000</v>
      </c>
      <c r="O10" s="116"/>
      <c r="P10" s="116"/>
      <c r="Q10" s="182"/>
      <c r="R10" s="117">
        <f>SUM(B10:P10)</f>
        <v>2249777</v>
      </c>
    </row>
    <row r="11" spans="1:18" ht="17.25" customHeight="1">
      <c r="A11" s="115" t="s">
        <v>102</v>
      </c>
      <c r="B11" s="116">
        <v>1003638</v>
      </c>
      <c r="C11" s="116">
        <v>279866</v>
      </c>
      <c r="D11" s="116">
        <v>964480</v>
      </c>
      <c r="E11" s="116">
        <v>78215</v>
      </c>
      <c r="F11" s="116"/>
      <c r="G11" s="116"/>
      <c r="H11" s="116"/>
      <c r="I11" s="116"/>
      <c r="J11" s="116">
        <v>55069</v>
      </c>
      <c r="K11" s="116">
        <v>80253</v>
      </c>
      <c r="L11" s="116"/>
      <c r="M11" s="116"/>
      <c r="N11" s="116">
        <v>2000</v>
      </c>
      <c r="O11" s="116"/>
      <c r="P11" s="116"/>
      <c r="Q11" s="182"/>
      <c r="R11" s="82">
        <f>SUM(B11:P11)</f>
        <v>2463521</v>
      </c>
    </row>
    <row r="12" spans="1:18" ht="15.75" customHeight="1">
      <c r="A12" s="115" t="s">
        <v>217</v>
      </c>
      <c r="B12" s="116">
        <v>950378</v>
      </c>
      <c r="C12" s="116">
        <v>260557</v>
      </c>
      <c r="D12" s="116">
        <v>886396</v>
      </c>
      <c r="E12" s="116">
        <v>41781</v>
      </c>
      <c r="F12" s="116"/>
      <c r="G12" s="116"/>
      <c r="H12" s="116"/>
      <c r="I12" s="116"/>
      <c r="J12" s="116">
        <v>51941</v>
      </c>
      <c r="K12" s="116">
        <v>66378</v>
      </c>
      <c r="L12" s="116"/>
      <c r="M12" s="116"/>
      <c r="N12" s="116">
        <v>1600</v>
      </c>
      <c r="O12" s="116"/>
      <c r="P12" s="116"/>
      <c r="Q12" s="183"/>
      <c r="R12" s="82">
        <f>SUM(B12:P12)</f>
        <v>2259031</v>
      </c>
    </row>
    <row r="13" spans="1:18" ht="17.25" customHeight="1" thickBot="1">
      <c r="A13" s="130" t="s">
        <v>98</v>
      </c>
      <c r="B13" s="131">
        <v>616782</v>
      </c>
      <c r="C13" s="131">
        <v>170909</v>
      </c>
      <c r="D13" s="131">
        <v>351972</v>
      </c>
      <c r="E13" s="131">
        <v>41781</v>
      </c>
      <c r="F13" s="131"/>
      <c r="G13" s="131"/>
      <c r="H13" s="131"/>
      <c r="I13" s="131"/>
      <c r="J13" s="131"/>
      <c r="K13" s="131">
        <v>2045</v>
      </c>
      <c r="L13" s="131"/>
      <c r="M13" s="131"/>
      <c r="N13" s="131"/>
      <c r="O13" s="131"/>
      <c r="P13" s="131"/>
      <c r="Q13" s="184"/>
      <c r="R13" s="132">
        <f>SUM(B13:P13)</f>
        <v>1183489</v>
      </c>
    </row>
    <row r="14" spans="1:18" ht="16.5" customHeight="1">
      <c r="A14" s="133" t="s">
        <v>303</v>
      </c>
      <c r="B14" s="129">
        <f aca="true" t="shared" si="0" ref="B14:R14">SUM(B6+B10)</f>
        <v>1002296</v>
      </c>
      <c r="C14" s="129">
        <f t="shared" si="0"/>
        <v>289840</v>
      </c>
      <c r="D14" s="129">
        <f t="shared" si="0"/>
        <v>1301781</v>
      </c>
      <c r="E14" s="129">
        <f t="shared" si="0"/>
        <v>57320</v>
      </c>
      <c r="F14" s="129">
        <f t="shared" si="0"/>
        <v>94610</v>
      </c>
      <c r="G14" s="129">
        <f t="shared" si="0"/>
        <v>71822</v>
      </c>
      <c r="H14" s="129">
        <f t="shared" si="0"/>
        <v>91254</v>
      </c>
      <c r="I14" s="129">
        <f t="shared" si="0"/>
        <v>0</v>
      </c>
      <c r="J14" s="129">
        <f t="shared" si="0"/>
        <v>296419</v>
      </c>
      <c r="K14" s="129">
        <f t="shared" si="0"/>
        <v>164850</v>
      </c>
      <c r="L14" s="129">
        <f t="shared" si="0"/>
        <v>27005</v>
      </c>
      <c r="M14" s="129">
        <f t="shared" si="0"/>
        <v>121712</v>
      </c>
      <c r="N14" s="129">
        <f t="shared" si="0"/>
        <v>2000</v>
      </c>
      <c r="O14" s="129">
        <f t="shared" si="0"/>
        <v>0</v>
      </c>
      <c r="P14" s="129">
        <f t="shared" si="0"/>
        <v>0</v>
      </c>
      <c r="Q14" s="129">
        <f t="shared" si="0"/>
        <v>0</v>
      </c>
      <c r="R14" s="117">
        <f t="shared" si="0"/>
        <v>3520909</v>
      </c>
    </row>
    <row r="15" spans="1:18" ht="16.5" customHeight="1">
      <c r="A15" s="115" t="s">
        <v>102</v>
      </c>
      <c r="B15" s="98">
        <f>B7+B11</f>
        <v>1064787</v>
      </c>
      <c r="C15" s="98">
        <f aca="true" t="shared" si="1" ref="C15:Q15">C7+C11</f>
        <v>300525</v>
      </c>
      <c r="D15" s="98">
        <f t="shared" si="1"/>
        <v>1426384</v>
      </c>
      <c r="E15" s="98">
        <f t="shared" si="1"/>
        <v>84173</v>
      </c>
      <c r="F15" s="98">
        <f t="shared" si="1"/>
        <v>107451</v>
      </c>
      <c r="G15" s="98">
        <f t="shared" si="1"/>
        <v>210696</v>
      </c>
      <c r="H15" s="98">
        <f t="shared" si="1"/>
        <v>23353</v>
      </c>
      <c r="I15" s="98">
        <f t="shared" si="1"/>
        <v>600</v>
      </c>
      <c r="J15" s="98">
        <f t="shared" si="1"/>
        <v>343636</v>
      </c>
      <c r="K15" s="98">
        <f t="shared" si="1"/>
        <v>362061</v>
      </c>
      <c r="L15" s="98">
        <f t="shared" si="1"/>
        <v>32510</v>
      </c>
      <c r="M15" s="98">
        <f t="shared" si="1"/>
        <v>214649</v>
      </c>
      <c r="N15" s="98">
        <f t="shared" si="1"/>
        <v>2000</v>
      </c>
      <c r="O15" s="98">
        <f t="shared" si="1"/>
        <v>42069</v>
      </c>
      <c r="P15" s="98">
        <f t="shared" si="1"/>
        <v>0</v>
      </c>
      <c r="Q15" s="98">
        <f t="shared" si="1"/>
        <v>67776</v>
      </c>
      <c r="R15" s="117">
        <f>SUM(R7+R11)</f>
        <v>4282670</v>
      </c>
    </row>
    <row r="16" spans="1:18" ht="17.25" customHeight="1">
      <c r="A16" s="115" t="s">
        <v>217</v>
      </c>
      <c r="B16" s="98">
        <f>B8+B12</f>
        <v>1003324</v>
      </c>
      <c r="C16" s="98">
        <f aca="true" t="shared" si="2" ref="C16:R16">C8+C12</f>
        <v>274894</v>
      </c>
      <c r="D16" s="98">
        <f t="shared" si="2"/>
        <v>1268350</v>
      </c>
      <c r="E16" s="98">
        <f t="shared" si="2"/>
        <v>47577</v>
      </c>
      <c r="F16" s="98">
        <f t="shared" si="2"/>
        <v>106700</v>
      </c>
      <c r="G16" s="98">
        <f t="shared" si="2"/>
        <v>188939</v>
      </c>
      <c r="H16" s="98">
        <f t="shared" si="2"/>
        <v>0</v>
      </c>
      <c r="I16" s="98">
        <f t="shared" si="2"/>
        <v>600</v>
      </c>
      <c r="J16" s="98">
        <f t="shared" si="2"/>
        <v>215862</v>
      </c>
      <c r="K16" s="98">
        <f t="shared" si="2"/>
        <v>295314</v>
      </c>
      <c r="L16" s="98">
        <f t="shared" si="2"/>
        <v>32509</v>
      </c>
      <c r="M16" s="98">
        <f t="shared" si="2"/>
        <v>0</v>
      </c>
      <c r="N16" s="98">
        <f t="shared" si="2"/>
        <v>1600</v>
      </c>
      <c r="O16" s="98">
        <f t="shared" si="2"/>
        <v>42047</v>
      </c>
      <c r="P16" s="98">
        <f t="shared" si="2"/>
        <v>3005000</v>
      </c>
      <c r="Q16" s="98">
        <f t="shared" si="2"/>
        <v>31442</v>
      </c>
      <c r="R16" s="82">
        <f t="shared" si="2"/>
        <v>6514158</v>
      </c>
    </row>
    <row r="17" spans="1:18" s="2" customFormat="1" ht="28.5">
      <c r="A17" s="102" t="s">
        <v>61</v>
      </c>
      <c r="B17" s="98">
        <f>B9+B13</f>
        <v>616782</v>
      </c>
      <c r="C17" s="98">
        <f aca="true" t="shared" si="3" ref="C17:R17">C9+C13</f>
        <v>170909</v>
      </c>
      <c r="D17" s="98">
        <f t="shared" si="3"/>
        <v>478572</v>
      </c>
      <c r="E17" s="98">
        <f t="shared" si="3"/>
        <v>41781</v>
      </c>
      <c r="F17" s="98">
        <f t="shared" si="3"/>
        <v>89743</v>
      </c>
      <c r="G17" s="98">
        <f t="shared" si="3"/>
        <v>88039</v>
      </c>
      <c r="H17" s="98">
        <f t="shared" si="3"/>
        <v>0</v>
      </c>
      <c r="I17" s="98">
        <f t="shared" si="3"/>
        <v>0</v>
      </c>
      <c r="J17" s="98">
        <f t="shared" si="3"/>
        <v>18515</v>
      </c>
      <c r="K17" s="98">
        <f t="shared" si="3"/>
        <v>26397</v>
      </c>
      <c r="L17" s="98">
        <f t="shared" si="3"/>
        <v>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 t="shared" si="3"/>
        <v>0</v>
      </c>
      <c r="Q17" s="98">
        <f t="shared" si="3"/>
        <v>31442</v>
      </c>
      <c r="R17" s="82">
        <f t="shared" si="3"/>
        <v>1562180</v>
      </c>
    </row>
    <row r="18" spans="1:18" s="2" customFormat="1" ht="28.5">
      <c r="A18" s="465" t="s">
        <v>62</v>
      </c>
      <c r="B18" s="466">
        <f>B16-B17</f>
        <v>386542</v>
      </c>
      <c r="C18" s="466">
        <f aca="true" t="shared" si="4" ref="C18:R18">C16-C17</f>
        <v>103985</v>
      </c>
      <c r="D18" s="466">
        <f t="shared" si="4"/>
        <v>789778</v>
      </c>
      <c r="E18" s="466">
        <f t="shared" si="4"/>
        <v>5796</v>
      </c>
      <c r="F18" s="466">
        <f t="shared" si="4"/>
        <v>16957</v>
      </c>
      <c r="G18" s="466">
        <f t="shared" si="4"/>
        <v>100900</v>
      </c>
      <c r="H18" s="466">
        <f t="shared" si="4"/>
        <v>0</v>
      </c>
      <c r="I18" s="466">
        <f t="shared" si="4"/>
        <v>600</v>
      </c>
      <c r="J18" s="466">
        <f t="shared" si="4"/>
        <v>197347</v>
      </c>
      <c r="K18" s="466">
        <f t="shared" si="4"/>
        <v>268917</v>
      </c>
      <c r="L18" s="466">
        <f t="shared" si="4"/>
        <v>32509</v>
      </c>
      <c r="M18" s="466">
        <f t="shared" si="4"/>
        <v>0</v>
      </c>
      <c r="N18" s="466">
        <f t="shared" si="4"/>
        <v>1600</v>
      </c>
      <c r="O18" s="466"/>
      <c r="P18" s="466">
        <f t="shared" si="4"/>
        <v>3005000</v>
      </c>
      <c r="Q18" s="466">
        <f t="shared" si="4"/>
        <v>0</v>
      </c>
      <c r="R18" s="467">
        <f t="shared" si="4"/>
        <v>4951978</v>
      </c>
    </row>
    <row r="19" spans="1:18" ht="15.75" thickBot="1">
      <c r="A19" s="499" t="s">
        <v>218</v>
      </c>
      <c r="B19" s="500">
        <f>B16/B15</f>
        <v>0.942276718254449</v>
      </c>
      <c r="C19" s="500">
        <f aca="true" t="shared" si="5" ref="C19:R19">C16/C15</f>
        <v>0.9147125863072956</v>
      </c>
      <c r="D19" s="500">
        <f t="shared" si="5"/>
        <v>0.889206553074067</v>
      </c>
      <c r="E19" s="500">
        <f t="shared" si="5"/>
        <v>0.5652287550639754</v>
      </c>
      <c r="F19" s="500">
        <f t="shared" si="5"/>
        <v>0.9930107676987651</v>
      </c>
      <c r="G19" s="500">
        <f t="shared" si="5"/>
        <v>0.8967374795914493</v>
      </c>
      <c r="H19" s="501">
        <f t="shared" si="5"/>
        <v>0</v>
      </c>
      <c r="I19" s="501">
        <f t="shared" si="5"/>
        <v>1</v>
      </c>
      <c r="J19" s="500">
        <f t="shared" si="5"/>
        <v>0.6281705060005355</v>
      </c>
      <c r="K19" s="503">
        <f t="shared" si="5"/>
        <v>0.8156470870930589</v>
      </c>
      <c r="L19" s="501">
        <f t="shared" si="5"/>
        <v>0.9999692402337742</v>
      </c>
      <c r="M19" s="501">
        <f t="shared" si="5"/>
        <v>0</v>
      </c>
      <c r="N19" s="501">
        <f t="shared" si="5"/>
        <v>0.8</v>
      </c>
      <c r="O19" s="503">
        <f t="shared" si="5"/>
        <v>0.9994770496089758</v>
      </c>
      <c r="P19" s="501"/>
      <c r="Q19" s="503">
        <f t="shared" si="5"/>
        <v>0.46391052880075545</v>
      </c>
      <c r="R19" s="502">
        <f t="shared" si="5"/>
        <v>1.5210506529805006</v>
      </c>
    </row>
    <row r="22" ht="14.25" customHeight="1"/>
  </sheetData>
  <sheetProtection/>
  <mergeCells count="17">
    <mergeCell ref="J2:O2"/>
    <mergeCell ref="P2:P4"/>
    <mergeCell ref="P1:Q1"/>
    <mergeCell ref="Q2:Q4"/>
    <mergeCell ref="B1:O1"/>
    <mergeCell ref="O3:O4"/>
    <mergeCell ref="L3:N3"/>
    <mergeCell ref="R1:R4"/>
    <mergeCell ref="K3:K4"/>
    <mergeCell ref="F3:I3"/>
    <mergeCell ref="J3:J4"/>
    <mergeCell ref="A1:A4"/>
    <mergeCell ref="B2:I2"/>
    <mergeCell ref="C3:C4"/>
    <mergeCell ref="D3:D4"/>
    <mergeCell ref="B3:B4"/>
    <mergeCell ref="E3:E4"/>
  </mergeCells>
  <printOptions/>
  <pageMargins left="0.33" right="0.15748031496062992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2015. évi kiadásai kiemelt előirányzatok szerinti bontásban&amp;R&amp;"Book Antiqua,Félkövér"8.sz.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6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6" sqref="B116"/>
    </sheetView>
  </sheetViews>
  <sheetFormatPr defaultColWidth="9.140625" defaultRowHeight="12.75"/>
  <cols>
    <col min="1" max="1" width="20.00390625" style="41" customWidth="1"/>
    <col min="2" max="2" width="7.7109375" style="1" customWidth="1"/>
    <col min="3" max="3" width="7.140625" style="1" customWidth="1"/>
    <col min="4" max="4" width="7.28125" style="1" customWidth="1"/>
    <col min="5" max="5" width="7.140625" style="1" customWidth="1"/>
    <col min="6" max="7" width="7.421875" style="1" customWidth="1"/>
    <col min="8" max="8" width="7.28125" style="1" customWidth="1"/>
    <col min="9" max="9" width="6.8515625" style="1" customWidth="1"/>
    <col min="10" max="10" width="9.00390625" style="1" customWidth="1"/>
    <col min="11" max="11" width="8.140625" style="1" customWidth="1"/>
    <col min="12" max="13" width="7.421875" style="1" customWidth="1"/>
    <col min="14" max="14" width="6.57421875" style="1" customWidth="1"/>
    <col min="15" max="15" width="9.00390625" style="1" customWidth="1"/>
    <col min="16" max="16" width="7.7109375" style="1" customWidth="1"/>
    <col min="17" max="17" width="6.421875" style="2" customWidth="1"/>
    <col min="18" max="18" width="8.00390625" style="2" customWidth="1"/>
    <col min="19" max="16384" width="9.140625" style="1" customWidth="1"/>
  </cols>
  <sheetData>
    <row r="1" spans="1:18" ht="14.25" customHeight="1">
      <c r="A1" s="1211" t="s">
        <v>14</v>
      </c>
      <c r="B1" s="1232" t="s">
        <v>46</v>
      </c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4"/>
      <c r="O1" s="1236" t="s">
        <v>21</v>
      </c>
      <c r="P1" s="1237"/>
      <c r="Q1" s="1238"/>
      <c r="R1" s="1208" t="s">
        <v>8</v>
      </c>
    </row>
    <row r="2" spans="1:18" ht="15" customHeight="1">
      <c r="A2" s="1230"/>
      <c r="B2" s="1226" t="s">
        <v>7</v>
      </c>
      <c r="C2" s="1227"/>
      <c r="D2" s="1227"/>
      <c r="E2" s="1227"/>
      <c r="F2" s="1227"/>
      <c r="G2" s="1227"/>
      <c r="H2" s="1227"/>
      <c r="I2" s="1228"/>
      <c r="J2" s="1229" t="s">
        <v>111</v>
      </c>
      <c r="K2" s="1229"/>
      <c r="L2" s="1229"/>
      <c r="M2" s="1229"/>
      <c r="N2" s="1229"/>
      <c r="O2" s="1162" t="s">
        <v>882</v>
      </c>
      <c r="P2" s="1159" t="s">
        <v>896</v>
      </c>
      <c r="Q2" s="1162" t="s">
        <v>118</v>
      </c>
      <c r="R2" s="1209"/>
    </row>
    <row r="3" spans="1:18" ht="13.5" customHeight="1">
      <c r="A3" s="1230"/>
      <c r="B3" s="1175" t="s">
        <v>43</v>
      </c>
      <c r="C3" s="1159" t="s">
        <v>889</v>
      </c>
      <c r="D3" s="1159" t="s">
        <v>9</v>
      </c>
      <c r="E3" s="1159" t="s">
        <v>45</v>
      </c>
      <c r="F3" s="1173" t="s">
        <v>44</v>
      </c>
      <c r="G3" s="1174"/>
      <c r="H3" s="1174"/>
      <c r="I3" s="1235"/>
      <c r="J3" s="1160" t="s">
        <v>120</v>
      </c>
      <c r="K3" s="1161" t="s">
        <v>10</v>
      </c>
      <c r="L3" s="1224" t="s">
        <v>918</v>
      </c>
      <c r="M3" s="1225"/>
      <c r="N3" s="1162" t="s">
        <v>877</v>
      </c>
      <c r="O3" s="1162"/>
      <c r="P3" s="1160"/>
      <c r="Q3" s="1162"/>
      <c r="R3" s="1209"/>
    </row>
    <row r="4" spans="1:18" ht="64.5" customHeight="1">
      <c r="A4" s="1231"/>
      <c r="B4" s="1176"/>
      <c r="C4" s="1161"/>
      <c r="D4" s="1161"/>
      <c r="E4" s="1161"/>
      <c r="F4" s="42" t="s">
        <v>878</v>
      </c>
      <c r="G4" s="42" t="s">
        <v>879</v>
      </c>
      <c r="H4" s="165" t="s">
        <v>875</v>
      </c>
      <c r="I4" s="165" t="s">
        <v>110</v>
      </c>
      <c r="J4" s="1161"/>
      <c r="K4" s="1162"/>
      <c r="L4" s="468" t="s">
        <v>880</v>
      </c>
      <c r="M4" s="1004" t="s">
        <v>881</v>
      </c>
      <c r="N4" s="1162"/>
      <c r="O4" s="1162"/>
      <c r="P4" s="1161"/>
      <c r="Q4" s="1162"/>
      <c r="R4" s="1210"/>
    </row>
    <row r="5" spans="1:18" ht="15" thickBot="1">
      <c r="A5" s="43">
        <v>1</v>
      </c>
      <c r="B5" s="44">
        <v>2</v>
      </c>
      <c r="C5" s="44">
        <v>3</v>
      </c>
      <c r="D5" s="45">
        <v>4</v>
      </c>
      <c r="E5" s="44">
        <v>5</v>
      </c>
      <c r="F5" s="31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33">
        <v>17</v>
      </c>
      <c r="R5" s="540">
        <v>18</v>
      </c>
    </row>
    <row r="6" spans="1:20" s="47" customFormat="1" ht="14.25">
      <c r="A6" s="952" t="s">
        <v>306</v>
      </c>
      <c r="B6" s="541"/>
      <c r="C6" s="541"/>
      <c r="D6" s="541">
        <v>2500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57"/>
      <c r="R6" s="164">
        <f>SUM(B6:Q6)</f>
        <v>2500</v>
      </c>
      <c r="S6" s="49"/>
      <c r="T6" s="50"/>
    </row>
    <row r="7" spans="1:20" s="47" customFormat="1" ht="14.25">
      <c r="A7" s="953" t="s">
        <v>101</v>
      </c>
      <c r="B7" s="557"/>
      <c r="C7" s="557"/>
      <c r="D7" s="557">
        <v>2500</v>
      </c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43"/>
      <c r="R7" s="164">
        <f>SUM(B7:Q7)</f>
        <v>2500</v>
      </c>
      <c r="S7" s="49"/>
      <c r="T7" s="50"/>
    </row>
    <row r="8" spans="1:20" s="47" customFormat="1" ht="14.25">
      <c r="A8" s="953" t="s">
        <v>217</v>
      </c>
      <c r="B8" s="557"/>
      <c r="C8" s="557"/>
      <c r="D8" s="557">
        <v>418</v>
      </c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43"/>
      <c r="R8" s="164">
        <f>SUM(B8:Q8)</f>
        <v>418</v>
      </c>
      <c r="S8" s="49"/>
      <c r="T8" s="50"/>
    </row>
    <row r="9" spans="1:20" s="47" customFormat="1" ht="14.25">
      <c r="A9" s="954" t="s">
        <v>97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43"/>
      <c r="R9" s="164">
        <f>SUM(B9:Q9)</f>
        <v>0</v>
      </c>
      <c r="S9" s="49"/>
      <c r="T9" s="50"/>
    </row>
    <row r="10" spans="1:20" s="47" customFormat="1" ht="14.25">
      <c r="A10" s="955" t="s">
        <v>218</v>
      </c>
      <c r="B10" s="557"/>
      <c r="C10" s="557"/>
      <c r="D10" s="365">
        <f>D8/D7</f>
        <v>0.1672</v>
      </c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178"/>
      <c r="R10" s="472">
        <f>R8/R7</f>
        <v>0.1672</v>
      </c>
      <c r="S10" s="49"/>
      <c r="T10" s="50"/>
    </row>
    <row r="11" spans="1:20" s="47" customFormat="1" ht="14.25">
      <c r="A11" s="955" t="s">
        <v>305</v>
      </c>
      <c r="B11" s="543"/>
      <c r="C11" s="543"/>
      <c r="D11" s="543">
        <v>5000</v>
      </c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178"/>
      <c r="R11" s="164">
        <f>SUM(B11:Q11)</f>
        <v>5000</v>
      </c>
      <c r="S11" s="49"/>
      <c r="T11" s="48"/>
    </row>
    <row r="12" spans="1:20" s="47" customFormat="1" ht="14.25">
      <c r="A12" s="955" t="s">
        <v>101</v>
      </c>
      <c r="B12" s="543"/>
      <c r="C12" s="543"/>
      <c r="D12" s="543">
        <v>1000</v>
      </c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178"/>
      <c r="R12" s="164">
        <f>SUM(B12:Q12)</f>
        <v>1000</v>
      </c>
      <c r="S12" s="49"/>
      <c r="T12" s="48"/>
    </row>
    <row r="13" spans="1:20" s="47" customFormat="1" ht="14.25">
      <c r="A13" s="955" t="s">
        <v>217</v>
      </c>
      <c r="B13" s="543"/>
      <c r="C13" s="543"/>
      <c r="D13" s="543">
        <v>15</v>
      </c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178"/>
      <c r="R13" s="164">
        <f>SUM(B13:Q13)</f>
        <v>15</v>
      </c>
      <c r="S13" s="49"/>
      <c r="T13" s="48"/>
    </row>
    <row r="14" spans="1:20" s="47" customFormat="1" ht="14.25">
      <c r="A14" s="955" t="s">
        <v>218</v>
      </c>
      <c r="B14" s="543"/>
      <c r="C14" s="543"/>
      <c r="D14" s="344">
        <f>D13/D12</f>
        <v>0.015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178"/>
      <c r="R14" s="472">
        <f>R13/R12</f>
        <v>0.015</v>
      </c>
      <c r="S14" s="49"/>
      <c r="T14" s="48"/>
    </row>
    <row r="15" spans="1:20" s="47" customFormat="1" ht="14.25">
      <c r="A15" s="955" t="s">
        <v>109</v>
      </c>
      <c r="B15" s="543"/>
      <c r="C15" s="543"/>
      <c r="D15" s="543"/>
      <c r="E15" s="543"/>
      <c r="F15" s="543"/>
      <c r="G15" s="543"/>
      <c r="H15" s="543"/>
      <c r="I15" s="543"/>
      <c r="J15" s="543">
        <v>167457</v>
      </c>
      <c r="K15" s="543">
        <v>23400</v>
      </c>
      <c r="L15" s="543">
        <v>1836</v>
      </c>
      <c r="M15" s="543"/>
      <c r="N15" s="543"/>
      <c r="O15" s="543"/>
      <c r="P15" s="543"/>
      <c r="Q15" s="178"/>
      <c r="R15" s="164">
        <f>SUM(B15:Q15)</f>
        <v>192693</v>
      </c>
      <c r="S15" s="49"/>
      <c r="T15" s="48"/>
    </row>
    <row r="16" spans="1:20" s="47" customFormat="1" ht="14.25">
      <c r="A16" s="955" t="s">
        <v>101</v>
      </c>
      <c r="B16" s="543"/>
      <c r="C16" s="543"/>
      <c r="D16" s="543">
        <v>25985</v>
      </c>
      <c r="E16" s="543"/>
      <c r="F16" s="543"/>
      <c r="G16" s="543"/>
      <c r="H16" s="543"/>
      <c r="I16" s="543"/>
      <c r="J16" s="543">
        <v>141272</v>
      </c>
      <c r="K16" s="543">
        <v>34600</v>
      </c>
      <c r="L16" s="543">
        <v>7836</v>
      </c>
      <c r="M16" s="543"/>
      <c r="N16" s="543"/>
      <c r="O16" s="543"/>
      <c r="P16" s="543"/>
      <c r="Q16" s="178"/>
      <c r="R16" s="164">
        <f>SUM(B16:Q16)</f>
        <v>209693</v>
      </c>
      <c r="S16" s="49"/>
      <c r="T16" s="48"/>
    </row>
    <row r="17" spans="1:20" s="47" customFormat="1" ht="14.25">
      <c r="A17" s="955" t="s">
        <v>217</v>
      </c>
      <c r="B17" s="543"/>
      <c r="C17" s="543"/>
      <c r="D17" s="543">
        <v>25984</v>
      </c>
      <c r="E17" s="543"/>
      <c r="F17" s="543"/>
      <c r="G17" s="543"/>
      <c r="H17" s="543"/>
      <c r="I17" s="543"/>
      <c r="J17" s="543">
        <v>137723</v>
      </c>
      <c r="K17" s="543">
        <v>24581</v>
      </c>
      <c r="L17" s="543">
        <v>7836</v>
      </c>
      <c r="M17" s="543"/>
      <c r="N17" s="543"/>
      <c r="O17" s="543"/>
      <c r="P17" s="543"/>
      <c r="Q17" s="178"/>
      <c r="R17" s="164">
        <f>SUM(B17:Q17)</f>
        <v>196124</v>
      </c>
      <c r="S17" s="49"/>
      <c r="T17" s="48"/>
    </row>
    <row r="18" spans="1:20" s="47" customFormat="1" ht="14.25">
      <c r="A18" s="954" t="s">
        <v>97</v>
      </c>
      <c r="B18" s="543"/>
      <c r="C18" s="543"/>
      <c r="D18" s="543"/>
      <c r="E18" s="543"/>
      <c r="F18" s="543"/>
      <c r="G18" s="543"/>
      <c r="H18" s="543"/>
      <c r="I18" s="543"/>
      <c r="J18" s="543">
        <v>350</v>
      </c>
      <c r="K18" s="543">
        <v>24352</v>
      </c>
      <c r="L18" s="543"/>
      <c r="M18" s="543"/>
      <c r="N18" s="543"/>
      <c r="O18" s="543"/>
      <c r="P18" s="543"/>
      <c r="Q18" s="178"/>
      <c r="R18" s="164">
        <f>SUM(B18:Q18)</f>
        <v>24702</v>
      </c>
      <c r="S18" s="49"/>
      <c r="T18" s="48"/>
    </row>
    <row r="19" spans="1:20" s="47" customFormat="1" ht="14.25">
      <c r="A19" s="955" t="s">
        <v>218</v>
      </c>
      <c r="B19" s="543"/>
      <c r="C19" s="543"/>
      <c r="D19" s="504">
        <f>D17/D16</f>
        <v>0.9999615162593805</v>
      </c>
      <c r="E19" s="543"/>
      <c r="F19" s="543"/>
      <c r="G19" s="543"/>
      <c r="H19" s="543"/>
      <c r="I19" s="543"/>
      <c r="J19" s="344">
        <f>J17/J16</f>
        <v>0.9748782490514751</v>
      </c>
      <c r="K19" s="504">
        <f>K17/K16</f>
        <v>0.7104335260115607</v>
      </c>
      <c r="L19" s="504">
        <f>L17/L16</f>
        <v>1</v>
      </c>
      <c r="M19" s="344"/>
      <c r="N19" s="344"/>
      <c r="O19" s="344"/>
      <c r="P19" s="344"/>
      <c r="Q19" s="344"/>
      <c r="R19" s="316">
        <f>R17/R16</f>
        <v>0.935291116060145</v>
      </c>
      <c r="S19" s="49"/>
      <c r="T19" s="48"/>
    </row>
    <row r="20" spans="1:20" s="47" customFormat="1" ht="14.25">
      <c r="A20" s="955" t="s">
        <v>307</v>
      </c>
      <c r="B20" s="543"/>
      <c r="C20" s="543"/>
      <c r="D20" s="543">
        <v>47440</v>
      </c>
      <c r="E20" s="543"/>
      <c r="F20" s="543"/>
      <c r="G20" s="543">
        <v>6500</v>
      </c>
      <c r="H20" s="543"/>
      <c r="I20" s="543"/>
      <c r="J20" s="543"/>
      <c r="K20" s="543"/>
      <c r="L20" s="543"/>
      <c r="M20" s="543"/>
      <c r="N20" s="543"/>
      <c r="O20" s="543"/>
      <c r="P20" s="543"/>
      <c r="Q20" s="178"/>
      <c r="R20" s="164">
        <f>SUM(B20:Q20)</f>
        <v>53940</v>
      </c>
      <c r="S20" s="49"/>
      <c r="T20" s="48"/>
    </row>
    <row r="21" spans="1:20" s="47" customFormat="1" ht="14.25">
      <c r="A21" s="955" t="s">
        <v>101</v>
      </c>
      <c r="B21" s="543"/>
      <c r="C21" s="543"/>
      <c r="D21" s="543">
        <v>47940</v>
      </c>
      <c r="E21" s="543"/>
      <c r="F21" s="543"/>
      <c r="G21" s="543">
        <v>7036</v>
      </c>
      <c r="H21" s="543"/>
      <c r="I21" s="543"/>
      <c r="J21" s="543"/>
      <c r="K21" s="543"/>
      <c r="L21" s="543"/>
      <c r="M21" s="543"/>
      <c r="N21" s="543"/>
      <c r="O21" s="543"/>
      <c r="P21" s="543"/>
      <c r="Q21" s="178"/>
      <c r="R21" s="164">
        <f>SUM(B21:Q21)</f>
        <v>54976</v>
      </c>
      <c r="S21" s="49"/>
      <c r="T21" s="48"/>
    </row>
    <row r="22" spans="1:20" s="47" customFormat="1" ht="14.25">
      <c r="A22" s="955" t="s">
        <v>217</v>
      </c>
      <c r="B22" s="543"/>
      <c r="C22" s="543"/>
      <c r="D22" s="543">
        <v>46114</v>
      </c>
      <c r="E22" s="543"/>
      <c r="F22" s="543"/>
      <c r="G22" s="543">
        <v>5536</v>
      </c>
      <c r="H22" s="543"/>
      <c r="I22" s="543"/>
      <c r="J22" s="543"/>
      <c r="K22" s="543"/>
      <c r="L22" s="543"/>
      <c r="M22" s="543"/>
      <c r="N22" s="543"/>
      <c r="O22" s="543"/>
      <c r="P22" s="543"/>
      <c r="Q22" s="178"/>
      <c r="R22" s="164">
        <f>SUM(B22:Q22)</f>
        <v>51650</v>
      </c>
      <c r="S22" s="49"/>
      <c r="T22" s="48"/>
    </row>
    <row r="23" spans="1:20" s="47" customFormat="1" ht="14.25">
      <c r="A23" s="954" t="s">
        <v>97</v>
      </c>
      <c r="B23" s="543"/>
      <c r="C23" s="543"/>
      <c r="D23" s="543">
        <v>45600</v>
      </c>
      <c r="E23" s="543"/>
      <c r="F23" s="543"/>
      <c r="G23" s="543">
        <v>5536</v>
      </c>
      <c r="H23" s="543"/>
      <c r="I23" s="543"/>
      <c r="J23" s="543"/>
      <c r="K23" s="543"/>
      <c r="L23" s="543"/>
      <c r="M23" s="543"/>
      <c r="N23" s="543"/>
      <c r="O23" s="543"/>
      <c r="P23" s="543"/>
      <c r="Q23" s="178"/>
      <c r="R23" s="164">
        <f>SUM(B23:Q23)</f>
        <v>51136</v>
      </c>
      <c r="S23" s="49"/>
      <c r="T23" s="48"/>
    </row>
    <row r="24" spans="1:20" s="47" customFormat="1" ht="14.25">
      <c r="A24" s="955" t="s">
        <v>218</v>
      </c>
      <c r="B24" s="543"/>
      <c r="C24" s="543"/>
      <c r="D24" s="344">
        <f>D22/D21</f>
        <v>0.9619107217355027</v>
      </c>
      <c r="E24" s="344"/>
      <c r="F24" s="344"/>
      <c r="G24" s="344">
        <f>G22/G21</f>
        <v>0.7868106878908471</v>
      </c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472">
        <f>R22/R21</f>
        <v>0.9395008731082655</v>
      </c>
      <c r="S24" s="49"/>
      <c r="T24" s="48"/>
    </row>
    <row r="25" spans="1:20" s="47" customFormat="1" ht="26.25">
      <c r="A25" s="955" t="s">
        <v>308</v>
      </c>
      <c r="B25" s="543"/>
      <c r="C25" s="543"/>
      <c r="D25" s="543">
        <v>107072</v>
      </c>
      <c r="E25" s="543"/>
      <c r="F25" s="543"/>
      <c r="G25" s="543"/>
      <c r="H25" s="543"/>
      <c r="I25" s="543"/>
      <c r="J25" s="543">
        <v>50800</v>
      </c>
      <c r="K25" s="543">
        <v>21617</v>
      </c>
      <c r="L25" s="543"/>
      <c r="M25" s="543"/>
      <c r="N25" s="543"/>
      <c r="O25" s="543"/>
      <c r="P25" s="543"/>
      <c r="R25" s="164">
        <f>SUM(B25:Q25)</f>
        <v>179489</v>
      </c>
      <c r="S25" s="49"/>
      <c r="T25" s="48"/>
    </row>
    <row r="26" spans="1:20" s="47" customFormat="1" ht="14.25">
      <c r="A26" s="955" t="s">
        <v>101</v>
      </c>
      <c r="B26" s="543"/>
      <c r="C26" s="543"/>
      <c r="D26" s="543">
        <v>119905</v>
      </c>
      <c r="E26" s="543"/>
      <c r="F26" s="543"/>
      <c r="G26" s="543"/>
      <c r="H26" s="543"/>
      <c r="I26" s="543"/>
      <c r="J26" s="543">
        <v>66077</v>
      </c>
      <c r="K26" s="543">
        <v>24615</v>
      </c>
      <c r="L26" s="543"/>
      <c r="M26" s="543"/>
      <c r="N26" s="543"/>
      <c r="O26" s="543"/>
      <c r="P26" s="543"/>
      <c r="Q26" s="178"/>
      <c r="R26" s="164">
        <f>SUM(B26:Q26)</f>
        <v>210597</v>
      </c>
      <c r="S26" s="49"/>
      <c r="T26" s="48"/>
    </row>
    <row r="27" spans="1:20" s="47" customFormat="1" ht="14.25">
      <c r="A27" s="539" t="s">
        <v>217</v>
      </c>
      <c r="B27" s="543"/>
      <c r="C27" s="543"/>
      <c r="D27" s="543">
        <v>87651</v>
      </c>
      <c r="E27" s="543"/>
      <c r="F27" s="543"/>
      <c r="G27" s="543"/>
      <c r="H27" s="543"/>
      <c r="I27" s="543"/>
      <c r="J27" s="543">
        <v>0</v>
      </c>
      <c r="K27" s="543">
        <v>11048</v>
      </c>
      <c r="L27" s="543"/>
      <c r="M27" s="543"/>
      <c r="N27" s="543"/>
      <c r="O27" s="543"/>
      <c r="P27" s="543"/>
      <c r="Q27" s="178"/>
      <c r="R27" s="164">
        <f>SUM(B27:Q27)</f>
        <v>98699</v>
      </c>
      <c r="S27" s="49"/>
      <c r="T27" s="48"/>
    </row>
    <row r="28" spans="1:20" s="47" customFormat="1" ht="14.25">
      <c r="A28" s="539" t="s">
        <v>218</v>
      </c>
      <c r="B28" s="543"/>
      <c r="C28" s="543"/>
      <c r="D28" s="344">
        <f>D27/D26</f>
        <v>0.7310037112714232</v>
      </c>
      <c r="E28" s="344"/>
      <c r="F28" s="344"/>
      <c r="G28" s="344"/>
      <c r="H28" s="344"/>
      <c r="I28" s="344"/>
      <c r="J28" s="344"/>
      <c r="K28" s="344">
        <f>K27/K26</f>
        <v>0.44883201300020314</v>
      </c>
      <c r="L28" s="504"/>
      <c r="M28" s="344"/>
      <c r="N28" s="543"/>
      <c r="O28" s="543"/>
      <c r="P28" s="543"/>
      <c r="Q28" s="178"/>
      <c r="R28" s="472">
        <f>R27/R26</f>
        <v>0.4686628964325228</v>
      </c>
      <c r="S28" s="49"/>
      <c r="T28" s="48"/>
    </row>
    <row r="29" spans="1:20" s="47" customFormat="1" ht="14.25">
      <c r="A29" s="955" t="s">
        <v>309</v>
      </c>
      <c r="B29" s="543"/>
      <c r="C29" s="543"/>
      <c r="D29" s="543">
        <v>5500</v>
      </c>
      <c r="E29" s="543"/>
      <c r="F29" s="543"/>
      <c r="G29" s="543"/>
      <c r="H29" s="543"/>
      <c r="I29" s="543"/>
      <c r="J29" s="543">
        <v>500</v>
      </c>
      <c r="K29" s="543"/>
      <c r="L29" s="543"/>
      <c r="M29" s="543"/>
      <c r="N29" s="543"/>
      <c r="O29" s="543"/>
      <c r="P29" s="543"/>
      <c r="Q29" s="178"/>
      <c r="R29" s="164">
        <f>SUM(B29:Q29)</f>
        <v>6000</v>
      </c>
      <c r="S29" s="49"/>
      <c r="T29" s="48"/>
    </row>
    <row r="30" spans="1:20" s="47" customFormat="1" ht="14.25">
      <c r="A30" s="955" t="s">
        <v>101</v>
      </c>
      <c r="B30" s="543"/>
      <c r="C30" s="543"/>
      <c r="D30" s="543">
        <v>5500</v>
      </c>
      <c r="E30" s="543"/>
      <c r="F30" s="543"/>
      <c r="G30" s="543"/>
      <c r="H30" s="543"/>
      <c r="I30" s="543"/>
      <c r="J30" s="543">
        <v>500</v>
      </c>
      <c r="K30" s="543"/>
      <c r="L30" s="543"/>
      <c r="M30" s="543"/>
      <c r="N30" s="543"/>
      <c r="O30" s="543"/>
      <c r="P30" s="543"/>
      <c r="Q30" s="178"/>
      <c r="R30" s="164">
        <f>SUM(B30:Q30)</f>
        <v>6000</v>
      </c>
      <c r="S30" s="49"/>
      <c r="T30" s="48"/>
    </row>
    <row r="31" spans="1:20" s="47" customFormat="1" ht="14.25">
      <c r="A31" s="955" t="s">
        <v>217</v>
      </c>
      <c r="B31" s="543"/>
      <c r="C31" s="543"/>
      <c r="D31" s="543">
        <v>3220</v>
      </c>
      <c r="E31" s="543"/>
      <c r="F31" s="543"/>
      <c r="G31" s="543"/>
      <c r="H31" s="543"/>
      <c r="I31" s="543"/>
      <c r="J31" s="543">
        <v>53</v>
      </c>
      <c r="K31" s="543"/>
      <c r="L31" s="543"/>
      <c r="M31" s="543"/>
      <c r="N31" s="543"/>
      <c r="O31" s="543"/>
      <c r="P31" s="543"/>
      <c r="Q31" s="178"/>
      <c r="R31" s="164">
        <f>SUM(B31:Q31)</f>
        <v>3273</v>
      </c>
      <c r="S31" s="49"/>
      <c r="T31" s="48"/>
    </row>
    <row r="32" spans="1:20" s="47" customFormat="1" ht="14.25">
      <c r="A32" s="954" t="s">
        <v>97</v>
      </c>
      <c r="B32" s="543"/>
      <c r="C32" s="543"/>
      <c r="D32" s="543">
        <v>3100</v>
      </c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178"/>
      <c r="R32" s="164">
        <f>SUM(B32:Q32)</f>
        <v>3100</v>
      </c>
      <c r="S32" s="49"/>
      <c r="T32" s="48"/>
    </row>
    <row r="33" spans="1:20" s="47" customFormat="1" ht="15" thickBot="1">
      <c r="A33" s="956" t="s">
        <v>218</v>
      </c>
      <c r="B33" s="552"/>
      <c r="C33" s="552"/>
      <c r="D33" s="345">
        <f>D31/D30</f>
        <v>0.5854545454545454</v>
      </c>
      <c r="E33" s="345"/>
      <c r="F33" s="345"/>
      <c r="G33" s="345"/>
      <c r="H33" s="345"/>
      <c r="I33" s="345"/>
      <c r="J33" s="345">
        <f>J31/J30</f>
        <v>0.106</v>
      </c>
      <c r="K33" s="552"/>
      <c r="L33" s="552"/>
      <c r="M33" s="552"/>
      <c r="N33" s="552"/>
      <c r="O33" s="552"/>
      <c r="P33" s="552"/>
      <c r="Q33" s="509"/>
      <c r="R33" s="352">
        <f>R31/R30</f>
        <v>0.5455</v>
      </c>
      <c r="S33" s="49"/>
      <c r="T33" s="48"/>
    </row>
    <row r="34" spans="1:20" s="47" customFormat="1" ht="14.25">
      <c r="A34" s="952" t="s">
        <v>86</v>
      </c>
      <c r="B34" s="541">
        <v>54634</v>
      </c>
      <c r="C34" s="541">
        <v>18414</v>
      </c>
      <c r="D34" s="541">
        <v>106472</v>
      </c>
      <c r="E34" s="541"/>
      <c r="F34" s="541">
        <v>90790</v>
      </c>
      <c r="G34" s="541"/>
      <c r="H34" s="541"/>
      <c r="I34" s="541"/>
      <c r="J34" s="541"/>
      <c r="K34" s="541">
        <v>40500</v>
      </c>
      <c r="L34" s="541">
        <v>15169</v>
      </c>
      <c r="M34" s="541"/>
      <c r="N34" s="541"/>
      <c r="O34" s="541"/>
      <c r="P34" s="541"/>
      <c r="Q34" s="510"/>
      <c r="R34" s="542">
        <f>SUM(B34:Q34)</f>
        <v>325979</v>
      </c>
      <c r="S34" s="49"/>
      <c r="T34" s="48"/>
    </row>
    <row r="35" spans="1:20" s="47" customFormat="1" ht="14.25">
      <c r="A35" s="955" t="s">
        <v>101</v>
      </c>
      <c r="B35" s="543">
        <v>52672</v>
      </c>
      <c r="C35" s="543">
        <v>19515</v>
      </c>
      <c r="D35" s="543">
        <v>149744</v>
      </c>
      <c r="E35" s="543"/>
      <c r="F35" s="543">
        <v>17464</v>
      </c>
      <c r="G35" s="543">
        <v>30000</v>
      </c>
      <c r="H35" s="543"/>
      <c r="I35" s="543"/>
      <c r="J35" s="543">
        <v>3203</v>
      </c>
      <c r="K35" s="543">
        <v>123262</v>
      </c>
      <c r="L35" s="543">
        <v>12169</v>
      </c>
      <c r="M35" s="543"/>
      <c r="N35" s="543">
        <v>42069</v>
      </c>
      <c r="O35" s="543"/>
      <c r="P35" s="543"/>
      <c r="Q35" s="178"/>
      <c r="R35" s="164">
        <f>SUM(B35:Q35)</f>
        <v>450098</v>
      </c>
      <c r="S35" s="49"/>
      <c r="T35" s="48"/>
    </row>
    <row r="36" spans="1:20" s="47" customFormat="1" ht="14.25">
      <c r="A36" s="955" t="s">
        <v>217</v>
      </c>
      <c r="B36" s="543">
        <v>47663</v>
      </c>
      <c r="C36" s="543">
        <v>13608</v>
      </c>
      <c r="D36" s="543">
        <v>127311</v>
      </c>
      <c r="E36" s="543"/>
      <c r="F36" s="543">
        <v>17462</v>
      </c>
      <c r="G36" s="543">
        <v>13880</v>
      </c>
      <c r="H36" s="543"/>
      <c r="I36" s="543"/>
      <c r="J36" s="543">
        <v>3181</v>
      </c>
      <c r="K36" s="543">
        <v>103980</v>
      </c>
      <c r="L36" s="543">
        <v>12169</v>
      </c>
      <c r="M36" s="543"/>
      <c r="N36" s="543">
        <v>42047</v>
      </c>
      <c r="O36" s="543"/>
      <c r="P36" s="543"/>
      <c r="Q36" s="178"/>
      <c r="R36" s="164">
        <f>SUM(B36:Q36)</f>
        <v>381301</v>
      </c>
      <c r="S36" s="49"/>
      <c r="T36" s="48"/>
    </row>
    <row r="37" spans="1:20" s="47" customFormat="1" ht="14.25">
      <c r="A37" s="954" t="s">
        <v>97</v>
      </c>
      <c r="B37" s="543"/>
      <c r="C37" s="543"/>
      <c r="D37" s="543"/>
      <c r="E37" s="543"/>
      <c r="F37" s="543">
        <v>11361</v>
      </c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4">
        <f>SUM(B37:Q37)</f>
        <v>11361</v>
      </c>
      <c r="S37" s="49"/>
      <c r="T37" s="48"/>
    </row>
    <row r="38" spans="1:20" s="47" customFormat="1" ht="14.25">
      <c r="A38" s="955" t="s">
        <v>218</v>
      </c>
      <c r="B38" s="344">
        <f>B36/B35</f>
        <v>0.904902035236938</v>
      </c>
      <c r="C38" s="344">
        <f>C36/C35</f>
        <v>0.6973097617217525</v>
      </c>
      <c r="D38" s="344">
        <f aca="true" t="shared" si="0" ref="D38:N38">D36/D35</f>
        <v>0.8501909926274175</v>
      </c>
      <c r="E38" s="344"/>
      <c r="F38" s="344">
        <f t="shared" si="0"/>
        <v>0.999885478699038</v>
      </c>
      <c r="G38" s="344">
        <f t="shared" si="0"/>
        <v>0.46266666666666667</v>
      </c>
      <c r="H38" s="344"/>
      <c r="I38" s="344"/>
      <c r="J38" s="344">
        <f t="shared" si="0"/>
        <v>0.993131439275679</v>
      </c>
      <c r="K38" s="344">
        <f t="shared" si="0"/>
        <v>0.8435689831416008</v>
      </c>
      <c r="L38" s="506">
        <f t="shared" si="0"/>
        <v>1</v>
      </c>
      <c r="M38" s="344"/>
      <c r="N38" s="506">
        <f t="shared" si="0"/>
        <v>0.9994770496089758</v>
      </c>
      <c r="O38" s="344"/>
      <c r="P38" s="504"/>
      <c r="Q38" s="504"/>
      <c r="R38" s="505">
        <f>R36/R35</f>
        <v>0.8471510648792041</v>
      </c>
      <c r="S38" s="49"/>
      <c r="T38" s="48"/>
    </row>
    <row r="39" spans="1:19" s="47" customFormat="1" ht="14.25">
      <c r="A39" s="953" t="s">
        <v>310</v>
      </c>
      <c r="B39" s="557"/>
      <c r="C39" s="557"/>
      <c r="D39" s="557">
        <v>49280</v>
      </c>
      <c r="E39" s="557"/>
      <c r="F39" s="557"/>
      <c r="G39" s="557"/>
      <c r="H39" s="557"/>
      <c r="I39" s="557"/>
      <c r="J39" s="557">
        <v>5590</v>
      </c>
      <c r="K39" s="557"/>
      <c r="L39" s="557"/>
      <c r="M39" s="557"/>
      <c r="N39" s="557"/>
      <c r="O39" s="557"/>
      <c r="P39" s="557"/>
      <c r="Q39" s="177"/>
      <c r="R39" s="164">
        <f>SUM(B39:Q39)</f>
        <v>54870</v>
      </c>
      <c r="S39" s="49"/>
    </row>
    <row r="40" spans="1:19" s="47" customFormat="1" ht="14.25">
      <c r="A40" s="955" t="s">
        <v>101</v>
      </c>
      <c r="B40" s="543"/>
      <c r="C40" s="543"/>
      <c r="D40" s="543">
        <v>55305</v>
      </c>
      <c r="E40" s="543"/>
      <c r="F40" s="543"/>
      <c r="G40" s="543"/>
      <c r="H40" s="543"/>
      <c r="I40" s="543"/>
      <c r="J40" s="543">
        <v>17781</v>
      </c>
      <c r="K40" s="543"/>
      <c r="L40" s="543"/>
      <c r="M40" s="543"/>
      <c r="N40" s="543"/>
      <c r="O40" s="543"/>
      <c r="P40" s="543"/>
      <c r="Q40" s="178"/>
      <c r="R40" s="164">
        <f>SUM(B40:Q40)</f>
        <v>73086</v>
      </c>
      <c r="S40" s="49"/>
    </row>
    <row r="41" spans="1:19" s="47" customFormat="1" ht="14.25">
      <c r="A41" s="955" t="s">
        <v>217</v>
      </c>
      <c r="B41" s="543"/>
      <c r="C41" s="543"/>
      <c r="D41" s="543">
        <v>48075</v>
      </c>
      <c r="E41" s="543"/>
      <c r="F41" s="543"/>
      <c r="G41" s="543"/>
      <c r="H41" s="543"/>
      <c r="I41" s="543"/>
      <c r="J41" s="543">
        <v>5891</v>
      </c>
      <c r="K41" s="543"/>
      <c r="L41" s="543"/>
      <c r="M41" s="543"/>
      <c r="N41" s="543"/>
      <c r="O41" s="543"/>
      <c r="P41" s="543"/>
      <c r="Q41" s="178"/>
      <c r="R41" s="164">
        <f>SUM(B41:Q41)</f>
        <v>53966</v>
      </c>
      <c r="S41" s="49"/>
    </row>
    <row r="42" spans="1:19" s="47" customFormat="1" ht="14.25">
      <c r="A42" s="954" t="s">
        <v>97</v>
      </c>
      <c r="B42" s="543"/>
      <c r="C42" s="543"/>
      <c r="D42" s="543">
        <v>42500</v>
      </c>
      <c r="E42" s="543"/>
      <c r="F42" s="543"/>
      <c r="G42" s="543"/>
      <c r="H42" s="543"/>
      <c r="I42" s="543"/>
      <c r="J42" s="543">
        <v>5090</v>
      </c>
      <c r="K42" s="543"/>
      <c r="L42" s="543"/>
      <c r="M42" s="543"/>
      <c r="N42" s="543"/>
      <c r="O42" s="543"/>
      <c r="P42" s="543"/>
      <c r="Q42" s="178"/>
      <c r="R42" s="164">
        <f>SUM(B42:Q42)</f>
        <v>47590</v>
      </c>
      <c r="S42" s="49"/>
    </row>
    <row r="43" spans="1:19" s="47" customFormat="1" ht="14.25">
      <c r="A43" s="539" t="s">
        <v>218</v>
      </c>
      <c r="B43" s="543"/>
      <c r="C43" s="543"/>
      <c r="D43" s="344">
        <f>D41/D40</f>
        <v>0.8692704095470573</v>
      </c>
      <c r="E43" s="543"/>
      <c r="F43" s="543"/>
      <c r="G43" s="543"/>
      <c r="H43" s="543"/>
      <c r="I43" s="543"/>
      <c r="J43" s="344">
        <f>J41/J40</f>
        <v>0.33130870029807097</v>
      </c>
      <c r="K43" s="543"/>
      <c r="L43" s="543"/>
      <c r="M43" s="543"/>
      <c r="N43" s="543"/>
      <c r="O43" s="543"/>
      <c r="P43" s="543"/>
      <c r="Q43" s="178"/>
      <c r="R43" s="472">
        <f>R41/R40</f>
        <v>0.7383903894042635</v>
      </c>
      <c r="S43" s="49"/>
    </row>
    <row r="44" spans="1:20" s="47" customFormat="1" ht="26.25" customHeight="1">
      <c r="A44" s="955" t="s">
        <v>311</v>
      </c>
      <c r="B44" s="543"/>
      <c r="C44" s="543"/>
      <c r="D44" s="543">
        <v>19877</v>
      </c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178"/>
      <c r="R44" s="164">
        <f>SUM(B44:Q44)</f>
        <v>19877</v>
      </c>
      <c r="S44" s="49"/>
      <c r="T44" s="48"/>
    </row>
    <row r="45" spans="1:20" s="47" customFormat="1" ht="14.25">
      <c r="A45" s="955" t="s">
        <v>101</v>
      </c>
      <c r="B45" s="543"/>
      <c r="C45" s="543"/>
      <c r="D45" s="543">
        <v>14877</v>
      </c>
      <c r="E45" s="543"/>
      <c r="F45" s="543"/>
      <c r="G45" s="543"/>
      <c r="H45" s="543"/>
      <c r="I45" s="543"/>
      <c r="J45" s="543">
        <v>5000</v>
      </c>
      <c r="K45" s="543"/>
      <c r="L45" s="543"/>
      <c r="M45" s="543"/>
      <c r="N45" s="543"/>
      <c r="O45" s="543"/>
      <c r="P45" s="543"/>
      <c r="Q45" s="178"/>
      <c r="R45" s="164">
        <f>SUM(B45:Q45)</f>
        <v>19877</v>
      </c>
      <c r="S45" s="49"/>
      <c r="T45" s="48"/>
    </row>
    <row r="46" spans="1:20" s="47" customFormat="1" ht="14.25">
      <c r="A46" s="955" t="s">
        <v>217</v>
      </c>
      <c r="B46" s="543"/>
      <c r="C46" s="543"/>
      <c r="D46" s="543">
        <v>9178</v>
      </c>
      <c r="E46" s="543"/>
      <c r="F46" s="543"/>
      <c r="G46" s="543"/>
      <c r="H46" s="543"/>
      <c r="I46" s="543"/>
      <c r="J46" s="543">
        <v>3175</v>
      </c>
      <c r="K46" s="543"/>
      <c r="L46" s="543"/>
      <c r="M46" s="543"/>
      <c r="N46" s="543"/>
      <c r="O46" s="543"/>
      <c r="P46" s="543"/>
      <c r="Q46" s="178"/>
      <c r="R46" s="164">
        <f>SUM(B46:Q46)</f>
        <v>12353</v>
      </c>
      <c r="S46" s="49"/>
      <c r="T46" s="48"/>
    </row>
    <row r="47" spans="1:20" s="47" customFormat="1" ht="14.25">
      <c r="A47" s="954" t="s">
        <v>97</v>
      </c>
      <c r="B47" s="543"/>
      <c r="C47" s="543"/>
      <c r="D47" s="543">
        <v>10700</v>
      </c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178"/>
      <c r="R47" s="164">
        <f>SUM(B47:Q47)</f>
        <v>10700</v>
      </c>
      <c r="S47" s="49"/>
      <c r="T47" s="48"/>
    </row>
    <row r="48" spans="1:20" s="47" customFormat="1" ht="14.25">
      <c r="A48" s="955" t="s">
        <v>218</v>
      </c>
      <c r="B48" s="543"/>
      <c r="C48" s="543"/>
      <c r="D48" s="344">
        <f>D46/D45</f>
        <v>0.6169254554009544</v>
      </c>
      <c r="E48" s="344"/>
      <c r="F48" s="344"/>
      <c r="G48" s="344"/>
      <c r="H48" s="344"/>
      <c r="I48" s="344"/>
      <c r="J48" s="344">
        <f>J46/J45</f>
        <v>0.635</v>
      </c>
      <c r="K48" s="543"/>
      <c r="L48" s="543"/>
      <c r="M48" s="543"/>
      <c r="N48" s="543"/>
      <c r="O48" s="543"/>
      <c r="P48" s="543"/>
      <c r="Q48" s="178"/>
      <c r="R48" s="472">
        <f>R46/R45</f>
        <v>0.6214720531267294</v>
      </c>
      <c r="S48" s="49"/>
      <c r="T48" s="48"/>
    </row>
    <row r="49" spans="1:20" s="47" customFormat="1" ht="15" customHeight="1">
      <c r="A49" s="955" t="s">
        <v>332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>
        <v>1814870</v>
      </c>
      <c r="P49" s="543"/>
      <c r="Q49" s="178"/>
      <c r="R49" s="164">
        <f>SUM(B49:Q49)</f>
        <v>1814870</v>
      </c>
      <c r="S49" s="49"/>
      <c r="T49" s="48"/>
    </row>
    <row r="50" spans="1:20" s="47" customFormat="1" ht="14.25">
      <c r="A50" s="955" t="s">
        <v>101</v>
      </c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>
        <v>1892672</v>
      </c>
      <c r="P50" s="543"/>
      <c r="Q50" s="178"/>
      <c r="R50" s="164">
        <f>SUM(B50:Q50)</f>
        <v>1892672</v>
      </c>
      <c r="S50" s="49"/>
      <c r="T50" s="48"/>
    </row>
    <row r="51" spans="1:20" s="47" customFormat="1" ht="14.25">
      <c r="A51" s="955" t="s">
        <v>217</v>
      </c>
      <c r="B51" s="543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>
        <v>1723770</v>
      </c>
      <c r="P51" s="543"/>
      <c r="Q51" s="178"/>
      <c r="R51" s="164">
        <f>SUM(B51:Q51)</f>
        <v>1723770</v>
      </c>
      <c r="S51" s="49"/>
      <c r="T51" s="48"/>
    </row>
    <row r="52" spans="1:20" s="47" customFormat="1" ht="14.25">
      <c r="A52" s="955" t="s">
        <v>218</v>
      </c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344">
        <f>O51/O50</f>
        <v>0.9107600260372637</v>
      </c>
      <c r="P52" s="344"/>
      <c r="Q52" s="344"/>
      <c r="R52" s="316">
        <f>R51/R50</f>
        <v>0.9107600260372637</v>
      </c>
      <c r="S52" s="49"/>
      <c r="T52" s="48"/>
    </row>
    <row r="53" spans="1:20" s="47" customFormat="1" ht="14.25">
      <c r="A53" s="955" t="s">
        <v>107</v>
      </c>
      <c r="B53" s="543">
        <v>0</v>
      </c>
      <c r="C53" s="543">
        <v>0</v>
      </c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178"/>
      <c r="R53" s="164">
        <f>SUM(B53:Q53)</f>
        <v>0</v>
      </c>
      <c r="S53" s="49"/>
      <c r="T53" s="48"/>
    </row>
    <row r="54" spans="1:20" s="47" customFormat="1" ht="14.25">
      <c r="A54" s="955" t="s">
        <v>101</v>
      </c>
      <c r="B54" s="543">
        <v>894</v>
      </c>
      <c r="C54" s="543">
        <v>185</v>
      </c>
      <c r="D54" s="543">
        <v>1665</v>
      </c>
      <c r="E54" s="543"/>
      <c r="F54" s="543"/>
      <c r="G54" s="543"/>
      <c r="H54" s="543"/>
      <c r="I54" s="543"/>
      <c r="J54" s="543">
        <v>153</v>
      </c>
      <c r="K54" s="543"/>
      <c r="L54" s="543"/>
      <c r="M54" s="543"/>
      <c r="N54" s="543"/>
      <c r="O54" s="543"/>
      <c r="P54" s="543"/>
      <c r="Q54" s="178"/>
      <c r="R54" s="164">
        <f>SUM(B54:Q54)</f>
        <v>2897</v>
      </c>
      <c r="S54" s="49"/>
      <c r="T54" s="48"/>
    </row>
    <row r="55" spans="1:20" s="47" customFormat="1" ht="14.25">
      <c r="A55" s="955" t="s">
        <v>217</v>
      </c>
      <c r="B55" s="543">
        <v>792</v>
      </c>
      <c r="C55" s="543">
        <v>171</v>
      </c>
      <c r="D55" s="543">
        <v>1261</v>
      </c>
      <c r="E55" s="543"/>
      <c r="F55" s="543"/>
      <c r="G55" s="543"/>
      <c r="H55" s="543"/>
      <c r="I55" s="543"/>
      <c r="J55" s="543">
        <v>153</v>
      </c>
      <c r="K55" s="543"/>
      <c r="L55" s="543"/>
      <c r="M55" s="543"/>
      <c r="N55" s="543"/>
      <c r="O55" s="543"/>
      <c r="P55" s="543"/>
      <c r="Q55" s="178"/>
      <c r="R55" s="164">
        <f>SUM(B55:Q55)</f>
        <v>2377</v>
      </c>
      <c r="S55" s="49"/>
      <c r="T55" s="48"/>
    </row>
    <row r="56" spans="1:20" s="47" customFormat="1" ht="15" thickBot="1">
      <c r="A56" s="956" t="s">
        <v>218</v>
      </c>
      <c r="B56" s="345">
        <f>B55/B54</f>
        <v>0.8859060402684564</v>
      </c>
      <c r="C56" s="345">
        <f>C55/C54</f>
        <v>0.9243243243243243</v>
      </c>
      <c r="D56" s="345">
        <f>D55/D54</f>
        <v>0.7573573573573573</v>
      </c>
      <c r="E56" s="345"/>
      <c r="F56" s="345"/>
      <c r="G56" s="345"/>
      <c r="H56" s="345"/>
      <c r="I56" s="345"/>
      <c r="J56" s="345">
        <f>J55/J54</f>
        <v>1</v>
      </c>
      <c r="K56" s="345"/>
      <c r="L56" s="345"/>
      <c r="M56" s="345"/>
      <c r="N56" s="345"/>
      <c r="O56" s="345"/>
      <c r="P56" s="345"/>
      <c r="Q56" s="345"/>
      <c r="R56" s="352">
        <f>R55/R54</f>
        <v>0.8205039696237487</v>
      </c>
      <c r="S56" s="49"/>
      <c r="T56" s="48"/>
    </row>
    <row r="57" spans="1:20" s="47" customFormat="1" ht="26.25">
      <c r="A57" s="952" t="s">
        <v>312</v>
      </c>
      <c r="B57" s="541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10"/>
      <c r="R57" s="542">
        <f>SUM(B57:Q57)</f>
        <v>0</v>
      </c>
      <c r="S57" s="49"/>
      <c r="T57" s="48"/>
    </row>
    <row r="58" spans="1:20" s="47" customFormat="1" ht="14.25">
      <c r="A58" s="539" t="s">
        <v>101</v>
      </c>
      <c r="B58" s="543"/>
      <c r="C58" s="543"/>
      <c r="D58" s="543">
        <v>1632</v>
      </c>
      <c r="E58" s="543"/>
      <c r="F58" s="543">
        <v>15249</v>
      </c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178"/>
      <c r="R58" s="164">
        <f>SUM(B58:Q58)</f>
        <v>16881</v>
      </c>
      <c r="S58" s="49"/>
      <c r="T58" s="48"/>
    </row>
    <row r="59" spans="1:20" s="47" customFormat="1" ht="14.25">
      <c r="A59" s="539" t="s">
        <v>217</v>
      </c>
      <c r="B59" s="543"/>
      <c r="C59" s="543"/>
      <c r="D59" s="543">
        <v>1632</v>
      </c>
      <c r="E59" s="543"/>
      <c r="F59" s="543">
        <v>15249</v>
      </c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178"/>
      <c r="R59" s="164">
        <f>SUM(B59:Q59)</f>
        <v>16881</v>
      </c>
      <c r="S59" s="49"/>
      <c r="T59" s="48"/>
    </row>
    <row r="60" spans="1:20" s="47" customFormat="1" ht="14.25">
      <c r="A60" s="539" t="s">
        <v>304</v>
      </c>
      <c r="B60" s="543"/>
      <c r="C60" s="543"/>
      <c r="D60" s="543"/>
      <c r="E60" s="543"/>
      <c r="F60" s="543">
        <v>14764</v>
      </c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178"/>
      <c r="R60" s="164">
        <f>SUM(B60:Q60)</f>
        <v>14764</v>
      </c>
      <c r="S60" s="49"/>
      <c r="T60" s="48"/>
    </row>
    <row r="61" spans="1:20" s="47" customFormat="1" ht="12.75" customHeight="1">
      <c r="A61" s="539" t="s">
        <v>218</v>
      </c>
      <c r="B61" s="543"/>
      <c r="C61" s="543"/>
      <c r="D61" s="506">
        <f>D59/D58</f>
        <v>1</v>
      </c>
      <c r="E61" s="506"/>
      <c r="F61" s="506">
        <f>F59/F58</f>
        <v>1</v>
      </c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961">
        <f>R59/R58</f>
        <v>1</v>
      </c>
      <c r="S61" s="49"/>
      <c r="T61" s="48"/>
    </row>
    <row r="62" spans="1:20" s="47" customFormat="1" ht="14.25">
      <c r="A62" s="955" t="s">
        <v>123</v>
      </c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178"/>
      <c r="R62" s="164">
        <f>SUM(B62:Q62)</f>
        <v>0</v>
      </c>
      <c r="S62" s="49"/>
      <c r="T62" s="48"/>
    </row>
    <row r="63" spans="1:20" s="47" customFormat="1" ht="14.25">
      <c r="A63" s="957" t="s">
        <v>101</v>
      </c>
      <c r="B63" s="543"/>
      <c r="C63" s="543"/>
      <c r="D63" s="543"/>
      <c r="E63" s="543">
        <v>5058</v>
      </c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178"/>
      <c r="R63" s="164">
        <f>SUM(B63:Q63)</f>
        <v>5058</v>
      </c>
      <c r="S63" s="49"/>
      <c r="T63" s="48"/>
    </row>
    <row r="64" spans="1:20" s="47" customFormat="1" ht="14.25">
      <c r="A64" s="955" t="s">
        <v>217</v>
      </c>
      <c r="B64" s="543"/>
      <c r="C64" s="543"/>
      <c r="D64" s="543"/>
      <c r="E64" s="543">
        <v>5058</v>
      </c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164">
        <f>SUM(B64:Q64)</f>
        <v>5058</v>
      </c>
      <c r="S64" s="49"/>
      <c r="T64" s="48"/>
    </row>
    <row r="65" spans="1:20" s="47" customFormat="1" ht="14.25">
      <c r="A65" s="955" t="s">
        <v>218</v>
      </c>
      <c r="B65" s="547"/>
      <c r="C65" s="547"/>
      <c r="D65" s="547"/>
      <c r="E65" s="506">
        <f>E64/E63</f>
        <v>1</v>
      </c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961">
        <f>R64/R63</f>
        <v>1</v>
      </c>
      <c r="S65" s="49"/>
      <c r="T65" s="48"/>
    </row>
    <row r="66" spans="1:20" s="47" customFormat="1" ht="26.25">
      <c r="A66" s="958" t="s">
        <v>888</v>
      </c>
      <c r="B66" s="547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179"/>
      <c r="R66" s="164">
        <f>SUM(B66:Q66)</f>
        <v>0</v>
      </c>
      <c r="S66" s="49"/>
      <c r="T66" s="48"/>
    </row>
    <row r="67" spans="1:20" s="47" customFormat="1" ht="14.25">
      <c r="A67" s="955" t="s">
        <v>101</v>
      </c>
      <c r="B67" s="543"/>
      <c r="C67" s="543"/>
      <c r="D67" s="543"/>
      <c r="E67" s="543"/>
      <c r="F67" s="543">
        <v>45526</v>
      </c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164">
        <f>SUM(B67:Q67)</f>
        <v>45526</v>
      </c>
      <c r="S67" s="49"/>
      <c r="T67" s="48"/>
    </row>
    <row r="68" spans="1:20" s="47" customFormat="1" ht="14.25">
      <c r="A68" s="958" t="s">
        <v>217</v>
      </c>
      <c r="B68" s="547"/>
      <c r="C68" s="547"/>
      <c r="D68" s="547"/>
      <c r="E68" s="547"/>
      <c r="F68" s="547">
        <v>45526</v>
      </c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179"/>
      <c r="R68" s="544">
        <f>SUM(B68:Q68)</f>
        <v>45526</v>
      </c>
      <c r="S68" s="49"/>
      <c r="T68" s="48"/>
    </row>
    <row r="69" spans="1:20" s="47" customFormat="1" ht="14.25">
      <c r="A69" s="958" t="s">
        <v>304</v>
      </c>
      <c r="B69" s="547"/>
      <c r="C69" s="547"/>
      <c r="D69" s="547"/>
      <c r="E69" s="547"/>
      <c r="F69" s="547">
        <v>40223</v>
      </c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179"/>
      <c r="R69" s="558">
        <f>SUM(B69:Q69)</f>
        <v>40223</v>
      </c>
      <c r="S69" s="49"/>
      <c r="T69" s="48"/>
    </row>
    <row r="70" spans="1:20" s="47" customFormat="1" ht="14.25">
      <c r="A70" s="955" t="s">
        <v>218</v>
      </c>
      <c r="B70" s="543"/>
      <c r="C70" s="543"/>
      <c r="D70" s="543"/>
      <c r="E70" s="543"/>
      <c r="F70" s="507">
        <f>F68/F67</f>
        <v>1</v>
      </c>
      <c r="G70" s="543"/>
      <c r="H70" s="543"/>
      <c r="I70" s="543"/>
      <c r="J70" s="543"/>
      <c r="K70" s="543"/>
      <c r="L70" s="543"/>
      <c r="M70" s="543"/>
      <c r="N70" s="543"/>
      <c r="O70" s="543"/>
      <c r="P70" s="507"/>
      <c r="Q70" s="507"/>
      <c r="R70" s="511">
        <f>R68/R67</f>
        <v>1</v>
      </c>
      <c r="S70" s="49"/>
      <c r="T70" s="48"/>
    </row>
    <row r="71" spans="1:20" s="47" customFormat="1" ht="14.25">
      <c r="A71" s="959" t="s">
        <v>313</v>
      </c>
      <c r="B71" s="555"/>
      <c r="C71" s="555"/>
      <c r="D71" s="555"/>
      <c r="E71" s="555"/>
      <c r="F71" s="555"/>
      <c r="G71" s="555"/>
      <c r="H71" s="555">
        <v>91254</v>
      </c>
      <c r="I71" s="555"/>
      <c r="J71" s="555"/>
      <c r="K71" s="555"/>
      <c r="L71" s="555"/>
      <c r="M71" s="555">
        <v>121712</v>
      </c>
      <c r="N71" s="555"/>
      <c r="O71" s="555"/>
      <c r="P71" s="555"/>
      <c r="Q71" s="180"/>
      <c r="R71" s="164">
        <f>SUM(B71:Q71)</f>
        <v>212966</v>
      </c>
      <c r="S71" s="49"/>
      <c r="T71" s="48"/>
    </row>
    <row r="72" spans="1:20" s="47" customFormat="1" ht="14.25">
      <c r="A72" s="955" t="s">
        <v>101</v>
      </c>
      <c r="B72" s="547"/>
      <c r="C72" s="547"/>
      <c r="D72" s="547"/>
      <c r="E72" s="547"/>
      <c r="F72" s="547"/>
      <c r="G72" s="547"/>
      <c r="H72" s="547">
        <v>23353</v>
      </c>
      <c r="I72" s="547"/>
      <c r="J72" s="547"/>
      <c r="K72" s="547"/>
      <c r="L72" s="547"/>
      <c r="M72" s="547">
        <v>214649</v>
      </c>
      <c r="N72" s="547"/>
      <c r="O72" s="547"/>
      <c r="P72" s="547"/>
      <c r="Q72" s="179"/>
      <c r="R72" s="164">
        <f>SUM(B72:Q72)</f>
        <v>238002</v>
      </c>
      <c r="S72" s="49"/>
      <c r="T72" s="48"/>
    </row>
    <row r="73" spans="1:20" s="47" customFormat="1" ht="14.25">
      <c r="A73" s="955" t="s">
        <v>217</v>
      </c>
      <c r="B73" s="547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>
        <v>0</v>
      </c>
      <c r="N73" s="547"/>
      <c r="O73" s="547"/>
      <c r="P73" s="547"/>
      <c r="Q73" s="179"/>
      <c r="R73" s="164">
        <f>SUM(B73:Q73)</f>
        <v>0</v>
      </c>
      <c r="S73" s="49"/>
      <c r="T73" s="48"/>
    </row>
    <row r="74" spans="1:20" s="47" customFormat="1" ht="14.25">
      <c r="A74" s="955" t="s">
        <v>218</v>
      </c>
      <c r="B74" s="543"/>
      <c r="C74" s="543"/>
      <c r="D74" s="543"/>
      <c r="E74" s="543"/>
      <c r="F74" s="543"/>
      <c r="G74" s="543"/>
      <c r="H74" s="543"/>
      <c r="I74" s="543"/>
      <c r="J74" s="543"/>
      <c r="K74" s="543"/>
      <c r="L74" s="543"/>
      <c r="M74" s="543"/>
      <c r="N74" s="543"/>
      <c r="O74" s="543"/>
      <c r="P74" s="543"/>
      <c r="Q74" s="543"/>
      <c r="R74" s="544"/>
      <c r="S74" s="49"/>
      <c r="T74" s="48"/>
    </row>
    <row r="75" spans="1:20" s="47" customFormat="1" ht="14.25">
      <c r="A75" s="959" t="s">
        <v>88</v>
      </c>
      <c r="B75" s="543">
        <v>400</v>
      </c>
      <c r="C75" s="543"/>
      <c r="D75" s="543"/>
      <c r="E75" s="543"/>
      <c r="F75" s="543">
        <v>800</v>
      </c>
      <c r="G75" s="543"/>
      <c r="H75" s="543"/>
      <c r="I75" s="543"/>
      <c r="J75" s="543"/>
      <c r="K75" s="543"/>
      <c r="L75" s="543"/>
      <c r="M75" s="543"/>
      <c r="N75" s="543"/>
      <c r="O75" s="543"/>
      <c r="P75" s="543"/>
      <c r="Q75" s="543"/>
      <c r="R75" s="544">
        <f>SUM(B75:Q75)</f>
        <v>1200</v>
      </c>
      <c r="S75" s="49"/>
      <c r="T75" s="48"/>
    </row>
    <row r="76" spans="1:20" s="47" customFormat="1" ht="14.25">
      <c r="A76" s="955" t="s">
        <v>101</v>
      </c>
      <c r="B76" s="543">
        <v>400</v>
      </c>
      <c r="C76" s="543"/>
      <c r="D76" s="543"/>
      <c r="E76" s="543"/>
      <c r="F76" s="543">
        <v>1800</v>
      </c>
      <c r="G76" s="543"/>
      <c r="H76" s="543"/>
      <c r="I76" s="543"/>
      <c r="J76" s="543">
        <v>283</v>
      </c>
      <c r="K76" s="543"/>
      <c r="L76" s="543"/>
      <c r="M76" s="543"/>
      <c r="N76" s="543"/>
      <c r="O76" s="543"/>
      <c r="P76" s="543"/>
      <c r="Q76" s="543"/>
      <c r="R76" s="164">
        <f>SUM(B76:Q76)</f>
        <v>2483</v>
      </c>
      <c r="S76" s="49"/>
      <c r="T76" s="48"/>
    </row>
    <row r="77" spans="1:20" s="47" customFormat="1" ht="14.25">
      <c r="A77" s="539" t="s">
        <v>217</v>
      </c>
      <c r="B77" s="543">
        <v>330</v>
      </c>
      <c r="C77" s="543"/>
      <c r="D77" s="543"/>
      <c r="E77" s="543"/>
      <c r="F77" s="543">
        <v>1700</v>
      </c>
      <c r="G77" s="543"/>
      <c r="H77" s="543"/>
      <c r="I77" s="543"/>
      <c r="J77" s="543">
        <v>270</v>
      </c>
      <c r="K77" s="543"/>
      <c r="L77" s="543"/>
      <c r="M77" s="543"/>
      <c r="N77" s="543"/>
      <c r="O77" s="543"/>
      <c r="P77" s="543"/>
      <c r="Q77" s="543"/>
      <c r="R77" s="164">
        <f>SUM(B77:Q77)</f>
        <v>2300</v>
      </c>
      <c r="S77" s="49"/>
      <c r="T77" s="48"/>
    </row>
    <row r="78" spans="1:20" s="47" customFormat="1" ht="14.25">
      <c r="A78" s="539" t="s">
        <v>218</v>
      </c>
      <c r="B78" s="348">
        <f>B77/B76</f>
        <v>0.825</v>
      </c>
      <c r="C78" s="547"/>
      <c r="D78" s="547"/>
      <c r="E78" s="547"/>
      <c r="F78" s="348">
        <f>F77/F76</f>
        <v>0.9444444444444444</v>
      </c>
      <c r="G78" s="348"/>
      <c r="H78" s="348"/>
      <c r="I78" s="348"/>
      <c r="J78" s="348">
        <f>J77/J76</f>
        <v>0.9540636042402827</v>
      </c>
      <c r="K78" s="348"/>
      <c r="L78" s="348"/>
      <c r="M78" s="348"/>
      <c r="N78" s="348"/>
      <c r="O78" s="348"/>
      <c r="P78" s="348"/>
      <c r="Q78" s="348"/>
      <c r="R78" s="316">
        <f>R77/R76</f>
        <v>0.9262988320579943</v>
      </c>
      <c r="S78" s="49"/>
      <c r="T78" s="48"/>
    </row>
    <row r="79" spans="1:20" s="47" customFormat="1" ht="26.25">
      <c r="A79" s="958" t="s">
        <v>314</v>
      </c>
      <c r="B79" s="547"/>
      <c r="C79" s="547"/>
      <c r="D79" s="547">
        <v>14700</v>
      </c>
      <c r="E79" s="547"/>
      <c r="F79" s="547"/>
      <c r="G79" s="547"/>
      <c r="H79" s="547"/>
      <c r="I79" s="547"/>
      <c r="J79" s="547">
        <v>13400</v>
      </c>
      <c r="K79" s="547"/>
      <c r="L79" s="547"/>
      <c r="M79" s="547"/>
      <c r="N79" s="547"/>
      <c r="O79" s="547"/>
      <c r="P79" s="547"/>
      <c r="Q79" s="179"/>
      <c r="R79" s="164">
        <f>SUM(B79:Q79)</f>
        <v>28100</v>
      </c>
      <c r="S79" s="49"/>
      <c r="T79" s="48"/>
    </row>
    <row r="80" spans="1:20" s="47" customFormat="1" ht="14.25">
      <c r="A80" s="955" t="s">
        <v>101</v>
      </c>
      <c r="B80" s="547"/>
      <c r="C80" s="547"/>
      <c r="D80" s="547">
        <v>15530</v>
      </c>
      <c r="E80" s="547"/>
      <c r="F80" s="547"/>
      <c r="G80" s="547">
        <v>82503</v>
      </c>
      <c r="H80" s="547"/>
      <c r="I80" s="547"/>
      <c r="J80" s="547">
        <v>15300</v>
      </c>
      <c r="K80" s="547"/>
      <c r="L80" s="547"/>
      <c r="M80" s="547"/>
      <c r="N80" s="543"/>
      <c r="O80" s="543"/>
      <c r="P80" s="547"/>
      <c r="Q80" s="179"/>
      <c r="R80" s="164">
        <f>SUM(B80:Q80)</f>
        <v>113333</v>
      </c>
      <c r="S80" s="49"/>
      <c r="T80" s="48"/>
    </row>
    <row r="81" spans="1:20" s="47" customFormat="1" ht="14.25">
      <c r="A81" s="955" t="s">
        <v>217</v>
      </c>
      <c r="B81" s="547"/>
      <c r="C81" s="547"/>
      <c r="D81" s="547">
        <v>11740</v>
      </c>
      <c r="E81" s="547"/>
      <c r="F81" s="547"/>
      <c r="G81" s="547">
        <v>82503</v>
      </c>
      <c r="H81" s="547"/>
      <c r="I81" s="547"/>
      <c r="J81" s="547">
        <v>13475</v>
      </c>
      <c r="K81" s="547"/>
      <c r="L81" s="547"/>
      <c r="M81" s="547"/>
      <c r="N81" s="116"/>
      <c r="O81" s="116"/>
      <c r="P81" s="547"/>
      <c r="Q81" s="179"/>
      <c r="R81" s="164">
        <f>SUM(B81:Q81)</f>
        <v>107718</v>
      </c>
      <c r="S81" s="49"/>
      <c r="T81" s="48"/>
    </row>
    <row r="82" spans="1:20" s="47" customFormat="1" ht="14.25">
      <c r="A82" s="954" t="s">
        <v>97</v>
      </c>
      <c r="B82" s="547"/>
      <c r="C82" s="547"/>
      <c r="D82" s="547">
        <v>11200</v>
      </c>
      <c r="E82" s="547"/>
      <c r="F82" s="547"/>
      <c r="G82" s="547">
        <v>82503</v>
      </c>
      <c r="H82" s="547"/>
      <c r="I82" s="547"/>
      <c r="J82" s="547">
        <v>13075</v>
      </c>
      <c r="K82" s="547"/>
      <c r="L82" s="547"/>
      <c r="M82" s="547"/>
      <c r="N82" s="547"/>
      <c r="O82" s="547"/>
      <c r="P82" s="547"/>
      <c r="Q82" s="179"/>
      <c r="R82" s="164">
        <f>SUM(B82:Q82)</f>
        <v>106778</v>
      </c>
      <c r="S82" s="49"/>
      <c r="T82" s="48"/>
    </row>
    <row r="83" spans="1:20" s="47" customFormat="1" ht="15" thickBot="1">
      <c r="A83" s="956" t="s">
        <v>218</v>
      </c>
      <c r="B83" s="552"/>
      <c r="C83" s="552"/>
      <c r="D83" s="345">
        <f>D81/D80</f>
        <v>0.7559562137797811</v>
      </c>
      <c r="E83" s="345"/>
      <c r="F83" s="345"/>
      <c r="G83" s="512">
        <f>G81/G80</f>
        <v>1</v>
      </c>
      <c r="H83" s="513"/>
      <c r="I83" s="345"/>
      <c r="J83" s="345">
        <f>J81/J80</f>
        <v>0.880718954248366</v>
      </c>
      <c r="K83" s="345"/>
      <c r="L83" s="345"/>
      <c r="M83" s="345"/>
      <c r="N83" s="345"/>
      <c r="O83" s="345"/>
      <c r="P83" s="345"/>
      <c r="Q83" s="345"/>
      <c r="R83" s="352">
        <f>R81/R80</f>
        <v>0.9504557366345195</v>
      </c>
      <c r="S83" s="49"/>
      <c r="T83" s="48"/>
    </row>
    <row r="84" spans="1:20" s="47" customFormat="1" ht="24.75" customHeight="1">
      <c r="A84" s="952" t="s">
        <v>883</v>
      </c>
      <c r="B84" s="541"/>
      <c r="C84" s="541"/>
      <c r="D84" s="541">
        <v>1800</v>
      </c>
      <c r="E84" s="541"/>
      <c r="F84" s="541"/>
      <c r="G84" s="541">
        <v>30000</v>
      </c>
      <c r="H84" s="541"/>
      <c r="I84" s="541"/>
      <c r="J84" s="541"/>
      <c r="K84" s="541">
        <v>24500</v>
      </c>
      <c r="L84" s="541"/>
      <c r="M84" s="541"/>
      <c r="N84" s="541"/>
      <c r="O84" s="541"/>
      <c r="P84" s="541"/>
      <c r="Q84" s="541"/>
      <c r="R84" s="542">
        <f aca="true" t="shared" si="1" ref="R84:R127">SUM(B84:Q84)</f>
        <v>56300</v>
      </c>
      <c r="S84" s="49"/>
      <c r="T84" s="48"/>
    </row>
    <row r="85" spans="1:20" s="47" customFormat="1" ht="14.25">
      <c r="A85" s="955" t="s">
        <v>101</v>
      </c>
      <c r="B85" s="543"/>
      <c r="C85" s="543"/>
      <c r="D85" s="543">
        <v>1800</v>
      </c>
      <c r="E85" s="543"/>
      <c r="F85" s="543"/>
      <c r="G85" s="543">
        <v>30075</v>
      </c>
      <c r="H85" s="543"/>
      <c r="I85" s="543"/>
      <c r="J85" s="543"/>
      <c r="K85" s="543">
        <v>26750</v>
      </c>
      <c r="L85" s="543"/>
      <c r="M85" s="543"/>
      <c r="N85" s="543"/>
      <c r="O85" s="543"/>
      <c r="P85" s="543"/>
      <c r="Q85" s="543"/>
      <c r="R85" s="544">
        <f t="shared" si="1"/>
        <v>58625</v>
      </c>
      <c r="S85" s="49"/>
      <c r="T85" s="48"/>
    </row>
    <row r="86" spans="1:20" s="47" customFormat="1" ht="14.25">
      <c r="A86" s="955" t="s">
        <v>217</v>
      </c>
      <c r="B86" s="543"/>
      <c r="C86" s="543"/>
      <c r="D86" s="543">
        <v>855</v>
      </c>
      <c r="E86" s="543"/>
      <c r="F86" s="543"/>
      <c r="G86" s="543">
        <v>30075</v>
      </c>
      <c r="H86" s="543"/>
      <c r="I86" s="543"/>
      <c r="J86" s="543"/>
      <c r="K86" s="543">
        <v>17193</v>
      </c>
      <c r="L86" s="543"/>
      <c r="M86" s="543"/>
      <c r="N86" s="543"/>
      <c r="O86" s="543"/>
      <c r="P86" s="543"/>
      <c r="Q86" s="178"/>
      <c r="R86" s="164">
        <f t="shared" si="1"/>
        <v>48123</v>
      </c>
      <c r="S86" s="49"/>
      <c r="T86" s="48"/>
    </row>
    <row r="87" spans="1:20" s="47" customFormat="1" ht="14.25">
      <c r="A87" s="955" t="s">
        <v>218</v>
      </c>
      <c r="B87" s="543"/>
      <c r="C87" s="543"/>
      <c r="D87" s="344">
        <f>D86/D85</f>
        <v>0.475</v>
      </c>
      <c r="E87" s="344"/>
      <c r="F87" s="344"/>
      <c r="G87" s="506">
        <f>G86/G85</f>
        <v>1</v>
      </c>
      <c r="H87" s="344"/>
      <c r="I87" s="344"/>
      <c r="J87" s="344"/>
      <c r="K87" s="348">
        <f>K86/K85</f>
        <v>0.6427289719626168</v>
      </c>
      <c r="L87" s="344"/>
      <c r="M87" s="344"/>
      <c r="N87" s="344"/>
      <c r="O87" s="344"/>
      <c r="P87" s="344"/>
      <c r="Q87" s="344"/>
      <c r="R87" s="316">
        <f>R86/R85</f>
        <v>0.820861407249467</v>
      </c>
      <c r="S87" s="49"/>
      <c r="T87" s="48"/>
    </row>
    <row r="88" spans="1:20" s="47" customFormat="1" ht="26.25">
      <c r="A88" s="955" t="s">
        <v>884</v>
      </c>
      <c r="B88" s="543"/>
      <c r="C88" s="543"/>
      <c r="D88" s="543"/>
      <c r="E88" s="543"/>
      <c r="F88" s="543"/>
      <c r="G88" s="543"/>
      <c r="H88" s="543"/>
      <c r="I88" s="543"/>
      <c r="J88" s="543">
        <v>5000</v>
      </c>
      <c r="K88" s="543"/>
      <c r="L88" s="543"/>
      <c r="M88" s="543"/>
      <c r="N88" s="543"/>
      <c r="O88" s="543"/>
      <c r="P88" s="543"/>
      <c r="Q88" s="178"/>
      <c r="R88" s="164">
        <f t="shared" si="1"/>
        <v>5000</v>
      </c>
      <c r="S88" s="49"/>
      <c r="T88" s="48"/>
    </row>
    <row r="89" spans="1:20" s="47" customFormat="1" ht="14.25">
      <c r="A89" s="955" t="s">
        <v>101</v>
      </c>
      <c r="B89" s="543"/>
      <c r="C89" s="543"/>
      <c r="D89" s="543"/>
      <c r="E89" s="543"/>
      <c r="F89" s="543"/>
      <c r="G89" s="543"/>
      <c r="H89" s="543"/>
      <c r="I89" s="543"/>
      <c r="J89" s="543">
        <v>5000</v>
      </c>
      <c r="K89" s="543"/>
      <c r="L89" s="543"/>
      <c r="M89" s="543"/>
      <c r="N89" s="543"/>
      <c r="O89" s="543"/>
      <c r="P89" s="543"/>
      <c r="Q89" s="178"/>
      <c r="R89" s="164">
        <f t="shared" si="1"/>
        <v>5000</v>
      </c>
      <c r="S89" s="49"/>
      <c r="T89" s="48"/>
    </row>
    <row r="90" spans="1:20" s="47" customFormat="1" ht="14.25">
      <c r="A90" s="955" t="s">
        <v>217</v>
      </c>
      <c r="B90" s="543"/>
      <c r="C90" s="543"/>
      <c r="D90" s="543"/>
      <c r="E90" s="543"/>
      <c r="F90" s="543"/>
      <c r="G90" s="543"/>
      <c r="H90" s="543"/>
      <c r="I90" s="543"/>
      <c r="J90" s="543"/>
      <c r="K90" s="543"/>
      <c r="L90" s="543"/>
      <c r="M90" s="543"/>
      <c r="N90" s="543"/>
      <c r="O90" s="543"/>
      <c r="P90" s="543"/>
      <c r="Q90" s="178"/>
      <c r="R90" s="164">
        <f t="shared" si="1"/>
        <v>0</v>
      </c>
      <c r="S90" s="49"/>
      <c r="T90" s="48"/>
    </row>
    <row r="91" spans="1:20" s="47" customFormat="1" ht="14.25">
      <c r="A91" s="955" t="s">
        <v>218</v>
      </c>
      <c r="B91" s="543"/>
      <c r="C91" s="543"/>
      <c r="D91" s="543"/>
      <c r="E91" s="543"/>
      <c r="F91" s="543"/>
      <c r="G91" s="543"/>
      <c r="H91" s="543"/>
      <c r="I91" s="543"/>
      <c r="J91" s="543"/>
      <c r="K91" s="543"/>
      <c r="L91" s="543"/>
      <c r="M91" s="543"/>
      <c r="N91" s="543"/>
      <c r="O91" s="543"/>
      <c r="P91" s="543"/>
      <c r="Q91" s="178"/>
      <c r="R91" s="164"/>
      <c r="S91" s="49"/>
      <c r="T91" s="48"/>
    </row>
    <row r="92" spans="1:20" s="47" customFormat="1" ht="16.5" customHeight="1">
      <c r="A92" s="955" t="s">
        <v>885</v>
      </c>
      <c r="B92" s="543"/>
      <c r="C92" s="543"/>
      <c r="D92" s="543"/>
      <c r="E92" s="543"/>
      <c r="F92" s="543">
        <v>3020</v>
      </c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178"/>
      <c r="R92" s="164">
        <f t="shared" si="1"/>
        <v>3020</v>
      </c>
      <c r="S92" s="49"/>
      <c r="T92" s="48"/>
    </row>
    <row r="93" spans="1:20" s="47" customFormat="1" ht="14.25">
      <c r="A93" s="539" t="s">
        <v>101</v>
      </c>
      <c r="B93" s="543"/>
      <c r="C93" s="543"/>
      <c r="D93" s="543"/>
      <c r="E93" s="543"/>
      <c r="F93" s="543">
        <v>3020</v>
      </c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178"/>
      <c r="R93" s="164">
        <f t="shared" si="1"/>
        <v>3020</v>
      </c>
      <c r="S93" s="49"/>
      <c r="T93" s="48"/>
    </row>
    <row r="94" spans="1:20" s="47" customFormat="1" ht="14.25">
      <c r="A94" s="539" t="s">
        <v>217</v>
      </c>
      <c r="B94" s="543"/>
      <c r="C94" s="543"/>
      <c r="D94" s="543"/>
      <c r="E94" s="543"/>
      <c r="F94" s="543">
        <v>2371</v>
      </c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178"/>
      <c r="R94" s="164">
        <f t="shared" si="1"/>
        <v>2371</v>
      </c>
      <c r="S94" s="49"/>
      <c r="T94" s="48"/>
    </row>
    <row r="95" spans="1:20" s="47" customFormat="1" ht="14.25">
      <c r="A95" s="539" t="s">
        <v>218</v>
      </c>
      <c r="B95" s="543"/>
      <c r="C95" s="543"/>
      <c r="D95" s="543"/>
      <c r="E95" s="543"/>
      <c r="F95" s="344">
        <f>F94/F93</f>
        <v>0.7850993377483444</v>
      </c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178"/>
      <c r="R95" s="164"/>
      <c r="S95" s="49"/>
      <c r="T95" s="48"/>
    </row>
    <row r="96" spans="1:20" s="47" customFormat="1" ht="14.25">
      <c r="A96" s="955" t="s">
        <v>89</v>
      </c>
      <c r="B96" s="543"/>
      <c r="C96" s="543"/>
      <c r="D96" s="543">
        <v>1280</v>
      </c>
      <c r="E96" s="543"/>
      <c r="F96" s="543"/>
      <c r="G96" s="543"/>
      <c r="H96" s="543"/>
      <c r="I96" s="543"/>
      <c r="J96" s="543"/>
      <c r="K96" s="543"/>
      <c r="L96" s="543"/>
      <c r="M96" s="543"/>
      <c r="N96" s="543"/>
      <c r="O96" s="543"/>
      <c r="P96" s="543"/>
      <c r="Q96" s="178"/>
      <c r="R96" s="164">
        <f t="shared" si="1"/>
        <v>1280</v>
      </c>
      <c r="S96" s="49"/>
      <c r="T96" s="48"/>
    </row>
    <row r="97" spans="1:20" s="47" customFormat="1" ht="14.25">
      <c r="A97" s="955" t="s">
        <v>101</v>
      </c>
      <c r="B97" s="557"/>
      <c r="C97" s="557"/>
      <c r="D97" s="557">
        <v>4821</v>
      </c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177"/>
      <c r="R97" s="164">
        <f t="shared" si="1"/>
        <v>4821</v>
      </c>
      <c r="S97" s="49"/>
      <c r="T97" s="48"/>
    </row>
    <row r="98" spans="1:20" s="47" customFormat="1" ht="14.25">
      <c r="A98" s="955" t="s">
        <v>217</v>
      </c>
      <c r="B98" s="557"/>
      <c r="C98" s="557"/>
      <c r="D98" s="557">
        <v>4810</v>
      </c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557"/>
      <c r="P98" s="557"/>
      <c r="Q98" s="177"/>
      <c r="R98" s="164">
        <f t="shared" si="1"/>
        <v>4810</v>
      </c>
      <c r="S98" s="49"/>
      <c r="T98" s="48"/>
    </row>
    <row r="99" spans="1:20" s="47" customFormat="1" ht="14.25">
      <c r="A99" s="955" t="s">
        <v>218</v>
      </c>
      <c r="B99" s="557"/>
      <c r="C99" s="557"/>
      <c r="D99" s="508">
        <f>D98/D97</f>
        <v>0.9977183157021365</v>
      </c>
      <c r="E99" s="557"/>
      <c r="F99" s="557"/>
      <c r="G99" s="557"/>
      <c r="H99" s="557"/>
      <c r="I99" s="557"/>
      <c r="J99" s="557"/>
      <c r="K99" s="557"/>
      <c r="L99" s="557"/>
      <c r="M99" s="557"/>
      <c r="N99" s="557"/>
      <c r="O99" s="557"/>
      <c r="P99" s="557"/>
      <c r="Q99" s="177"/>
      <c r="R99" s="472">
        <f>R98/R97</f>
        <v>0.9977183157021365</v>
      </c>
      <c r="S99" s="49"/>
      <c r="T99" s="48"/>
    </row>
    <row r="100" spans="1:20" s="47" customFormat="1" ht="26.25">
      <c r="A100" s="953" t="s">
        <v>121</v>
      </c>
      <c r="B100" s="557"/>
      <c r="C100" s="557"/>
      <c r="D100" s="557">
        <v>0</v>
      </c>
      <c r="E100" s="557">
        <v>1100</v>
      </c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177"/>
      <c r="R100" s="164">
        <f t="shared" si="1"/>
        <v>1100</v>
      </c>
      <c r="S100" s="49"/>
      <c r="T100" s="48"/>
    </row>
    <row r="101" spans="1:20" s="47" customFormat="1" ht="14.25">
      <c r="A101" s="955" t="s">
        <v>101</v>
      </c>
      <c r="B101" s="543"/>
      <c r="C101" s="543"/>
      <c r="D101" s="543">
        <v>200</v>
      </c>
      <c r="E101" s="543">
        <v>900</v>
      </c>
      <c r="F101" s="543"/>
      <c r="G101" s="543"/>
      <c r="H101" s="543"/>
      <c r="I101" s="543"/>
      <c r="J101" s="543"/>
      <c r="K101" s="543"/>
      <c r="L101" s="543"/>
      <c r="M101" s="543"/>
      <c r="N101" s="543"/>
      <c r="O101" s="543"/>
      <c r="P101" s="543"/>
      <c r="Q101" s="178"/>
      <c r="R101" s="164">
        <f t="shared" si="1"/>
        <v>1100</v>
      </c>
      <c r="S101" s="49"/>
      <c r="T101" s="48"/>
    </row>
    <row r="102" spans="1:20" s="47" customFormat="1" ht="14.25">
      <c r="A102" s="958" t="s">
        <v>217</v>
      </c>
      <c r="B102" s="547"/>
      <c r="C102" s="547"/>
      <c r="D102" s="547">
        <v>190</v>
      </c>
      <c r="E102" s="547">
        <v>738</v>
      </c>
      <c r="F102" s="547"/>
      <c r="G102" s="547"/>
      <c r="H102" s="547"/>
      <c r="I102" s="547"/>
      <c r="J102" s="547"/>
      <c r="K102" s="547"/>
      <c r="L102" s="547"/>
      <c r="M102" s="547"/>
      <c r="N102" s="547"/>
      <c r="O102" s="547"/>
      <c r="P102" s="547"/>
      <c r="Q102" s="547"/>
      <c r="R102" s="558">
        <f t="shared" si="1"/>
        <v>928</v>
      </c>
      <c r="S102" s="49"/>
      <c r="T102" s="48"/>
    </row>
    <row r="103" spans="1:20" s="47" customFormat="1" ht="14.25">
      <c r="A103" s="955" t="s">
        <v>218</v>
      </c>
      <c r="B103" s="543"/>
      <c r="C103" s="543"/>
      <c r="D103" s="344">
        <f>D102/D101</f>
        <v>0.95</v>
      </c>
      <c r="E103" s="506">
        <f>E102/E101</f>
        <v>0.82</v>
      </c>
      <c r="F103" s="543"/>
      <c r="G103" s="543"/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316">
        <f>R102/R101</f>
        <v>0.8436363636363636</v>
      </c>
      <c r="S103" s="49"/>
      <c r="T103" s="48"/>
    </row>
    <row r="104" spans="1:20" s="47" customFormat="1" ht="27.75" customHeight="1">
      <c r="A104" s="955" t="s">
        <v>315</v>
      </c>
      <c r="B104" s="543"/>
      <c r="C104" s="543"/>
      <c r="D104" s="543"/>
      <c r="E104" s="543"/>
      <c r="F104" s="543"/>
      <c r="G104" s="543">
        <v>34322</v>
      </c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4">
        <f t="shared" si="1"/>
        <v>34322</v>
      </c>
      <c r="S104" s="49"/>
      <c r="T104" s="48"/>
    </row>
    <row r="105" spans="1:20" s="47" customFormat="1" ht="14.25">
      <c r="A105" s="955" t="s">
        <v>101</v>
      </c>
      <c r="B105" s="543"/>
      <c r="C105" s="543"/>
      <c r="D105" s="543"/>
      <c r="E105" s="543"/>
      <c r="F105" s="543"/>
      <c r="G105" s="543">
        <v>44155</v>
      </c>
      <c r="H105" s="543"/>
      <c r="I105" s="543">
        <v>600</v>
      </c>
      <c r="J105" s="543"/>
      <c r="K105" s="543"/>
      <c r="L105" s="543">
        <v>2505</v>
      </c>
      <c r="M105" s="543"/>
      <c r="N105" s="543"/>
      <c r="O105" s="543"/>
      <c r="P105" s="543"/>
      <c r="Q105" s="178"/>
      <c r="R105" s="164">
        <f t="shared" si="1"/>
        <v>47260</v>
      </c>
      <c r="S105" s="49"/>
      <c r="T105" s="48"/>
    </row>
    <row r="106" spans="1:20" s="47" customFormat="1" ht="14.25">
      <c r="A106" s="958" t="s">
        <v>217</v>
      </c>
      <c r="B106" s="547"/>
      <c r="C106" s="547"/>
      <c r="D106" s="547"/>
      <c r="E106" s="547"/>
      <c r="F106" s="547"/>
      <c r="G106" s="547">
        <v>40018</v>
      </c>
      <c r="H106" s="547"/>
      <c r="I106" s="547">
        <v>600</v>
      </c>
      <c r="J106" s="547"/>
      <c r="K106" s="547"/>
      <c r="L106" s="547">
        <v>2504</v>
      </c>
      <c r="M106" s="547"/>
      <c r="N106" s="547"/>
      <c r="O106" s="547"/>
      <c r="P106" s="547"/>
      <c r="Q106" s="179"/>
      <c r="R106" s="164">
        <f t="shared" si="1"/>
        <v>43122</v>
      </c>
      <c r="S106" s="49"/>
      <c r="T106" s="48"/>
    </row>
    <row r="107" spans="1:20" s="47" customFormat="1" ht="14.25">
      <c r="A107" s="955" t="s">
        <v>218</v>
      </c>
      <c r="B107" s="547"/>
      <c r="C107" s="547"/>
      <c r="D107" s="547"/>
      <c r="E107" s="547"/>
      <c r="F107" s="547"/>
      <c r="G107" s="348">
        <f>G106/G105</f>
        <v>0.9063073264635941</v>
      </c>
      <c r="H107" s="348"/>
      <c r="I107" s="951">
        <f>I106/I105</f>
        <v>1</v>
      </c>
      <c r="J107" s="348"/>
      <c r="K107" s="348"/>
      <c r="L107" s="348">
        <f>L106/L105</f>
        <v>0.9996007984031936</v>
      </c>
      <c r="M107" s="348"/>
      <c r="N107" s="547"/>
      <c r="O107" s="547"/>
      <c r="P107" s="547"/>
      <c r="Q107" s="179"/>
      <c r="R107" s="472">
        <f>R106/R105</f>
        <v>0.9124418112568768</v>
      </c>
      <c r="S107" s="49"/>
      <c r="T107" s="48"/>
    </row>
    <row r="108" spans="1:20" s="47" customFormat="1" ht="14.25">
      <c r="A108" s="955" t="s">
        <v>87</v>
      </c>
      <c r="B108" s="543">
        <v>7104</v>
      </c>
      <c r="C108" s="543">
        <v>959</v>
      </c>
      <c r="D108" s="543"/>
      <c r="E108" s="543"/>
      <c r="F108" s="543"/>
      <c r="G108" s="543"/>
      <c r="H108" s="543"/>
      <c r="I108" s="543"/>
      <c r="J108" s="543"/>
      <c r="K108" s="543"/>
      <c r="L108" s="543"/>
      <c r="M108" s="543"/>
      <c r="N108" s="543"/>
      <c r="O108" s="543"/>
      <c r="P108" s="543"/>
      <c r="Q108" s="543"/>
      <c r="R108" s="164">
        <f t="shared" si="1"/>
        <v>8063</v>
      </c>
      <c r="S108" s="49"/>
      <c r="T108" s="48"/>
    </row>
    <row r="109" spans="1:20" s="47" customFormat="1" ht="14.25">
      <c r="A109" s="955" t="s">
        <v>101</v>
      </c>
      <c r="B109" s="543">
        <v>7183</v>
      </c>
      <c r="C109" s="543">
        <v>959</v>
      </c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164">
        <f t="shared" si="1"/>
        <v>8142</v>
      </c>
      <c r="S109" s="49"/>
      <c r="T109" s="48"/>
    </row>
    <row r="110" spans="1:20" s="47" customFormat="1" ht="14.25">
      <c r="A110" s="953" t="s">
        <v>217</v>
      </c>
      <c r="B110" s="557">
        <v>4161</v>
      </c>
      <c r="C110" s="557">
        <v>558</v>
      </c>
      <c r="D110" s="557"/>
      <c r="E110" s="557"/>
      <c r="F110" s="557"/>
      <c r="G110" s="557"/>
      <c r="H110" s="557"/>
      <c r="I110" s="557"/>
      <c r="J110" s="557"/>
      <c r="K110" s="557"/>
      <c r="L110" s="557"/>
      <c r="M110" s="557"/>
      <c r="N110" s="557"/>
      <c r="O110" s="557"/>
      <c r="P110" s="557"/>
      <c r="Q110" s="177"/>
      <c r="R110" s="164">
        <f t="shared" si="1"/>
        <v>4719</v>
      </c>
      <c r="S110" s="49"/>
      <c r="T110" s="48"/>
    </row>
    <row r="111" spans="1:20" s="47" customFormat="1" ht="15" thickBot="1">
      <c r="A111" s="956" t="s">
        <v>218</v>
      </c>
      <c r="B111" s="514">
        <f>B110/B109</f>
        <v>0.579284421550884</v>
      </c>
      <c r="C111" s="514">
        <f>C110/C109</f>
        <v>0.5818561001042752</v>
      </c>
      <c r="D111" s="514"/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5">
        <f>R110/R109</f>
        <v>0.5795873249815771</v>
      </c>
      <c r="S111" s="49"/>
      <c r="T111" s="48"/>
    </row>
    <row r="112" spans="1:20" s="47" customFormat="1" ht="26.25">
      <c r="A112" s="952" t="s">
        <v>333</v>
      </c>
      <c r="B112" s="541"/>
      <c r="C112" s="541"/>
      <c r="D112" s="541"/>
      <c r="E112" s="541"/>
      <c r="F112" s="541"/>
      <c r="G112" s="541"/>
      <c r="H112" s="541"/>
      <c r="I112" s="541"/>
      <c r="J112" s="541"/>
      <c r="K112" s="541"/>
      <c r="L112" s="541">
        <v>10000</v>
      </c>
      <c r="M112" s="541"/>
      <c r="N112" s="541"/>
      <c r="O112" s="541"/>
      <c r="P112" s="541"/>
      <c r="Q112" s="510"/>
      <c r="R112" s="542">
        <f t="shared" si="1"/>
        <v>10000</v>
      </c>
      <c r="S112" s="49"/>
      <c r="T112" s="48"/>
    </row>
    <row r="113" spans="1:20" s="47" customFormat="1" ht="14.25">
      <c r="A113" s="539" t="s">
        <v>101</v>
      </c>
      <c r="B113" s="543"/>
      <c r="C113" s="543"/>
      <c r="D113" s="543"/>
      <c r="E113" s="543"/>
      <c r="F113" s="543"/>
      <c r="G113" s="543">
        <v>697</v>
      </c>
      <c r="H113" s="543"/>
      <c r="I113" s="543"/>
      <c r="J113" s="543"/>
      <c r="K113" s="543"/>
      <c r="L113" s="543">
        <v>10000</v>
      </c>
      <c r="M113" s="543"/>
      <c r="N113" s="543"/>
      <c r="O113" s="543"/>
      <c r="P113" s="543"/>
      <c r="Q113" s="178"/>
      <c r="R113" s="164">
        <f t="shared" si="1"/>
        <v>10697</v>
      </c>
      <c r="S113" s="49"/>
      <c r="T113" s="48"/>
    </row>
    <row r="114" spans="1:20" s="47" customFormat="1" ht="14.25">
      <c r="A114" s="539" t="s">
        <v>217</v>
      </c>
      <c r="B114" s="543"/>
      <c r="C114" s="543"/>
      <c r="D114" s="543"/>
      <c r="E114" s="543"/>
      <c r="F114" s="543"/>
      <c r="G114" s="543">
        <v>697</v>
      </c>
      <c r="H114" s="543"/>
      <c r="I114" s="543"/>
      <c r="J114" s="543"/>
      <c r="K114" s="543"/>
      <c r="L114" s="543">
        <v>10000</v>
      </c>
      <c r="M114" s="543"/>
      <c r="N114" s="543"/>
      <c r="O114" s="543"/>
      <c r="P114" s="543"/>
      <c r="Q114" s="178"/>
      <c r="R114" s="164">
        <f t="shared" si="1"/>
        <v>10697</v>
      </c>
      <c r="S114" s="49"/>
      <c r="T114" s="48"/>
    </row>
    <row r="115" spans="1:20" s="47" customFormat="1" ht="14.25">
      <c r="A115" s="539" t="s">
        <v>218</v>
      </c>
      <c r="B115" s="543"/>
      <c r="C115" s="543"/>
      <c r="D115" s="543"/>
      <c r="E115" s="543"/>
      <c r="F115" s="543"/>
      <c r="G115" s="507">
        <f>G114/G113</f>
        <v>1</v>
      </c>
      <c r="H115" s="543"/>
      <c r="I115" s="543"/>
      <c r="J115" s="543"/>
      <c r="K115" s="543"/>
      <c r="L115" s="506">
        <f>L114/L113</f>
        <v>1</v>
      </c>
      <c r="M115" s="344"/>
      <c r="N115" s="344"/>
      <c r="O115" s="344"/>
      <c r="P115" s="344"/>
      <c r="Q115" s="344"/>
      <c r="R115" s="316">
        <f>R114/R113</f>
        <v>1</v>
      </c>
      <c r="S115" s="49"/>
      <c r="T115" s="48"/>
    </row>
    <row r="116" spans="1:20" s="47" customFormat="1" ht="26.25">
      <c r="A116" s="955" t="s">
        <v>886</v>
      </c>
      <c r="B116" s="543"/>
      <c r="C116" s="543"/>
      <c r="D116" s="543"/>
      <c r="E116" s="543"/>
      <c r="F116" s="543"/>
      <c r="G116" s="543">
        <v>1000</v>
      </c>
      <c r="H116" s="543"/>
      <c r="I116" s="543"/>
      <c r="J116" s="543">
        <v>25000</v>
      </c>
      <c r="K116" s="543"/>
      <c r="L116" s="543"/>
      <c r="M116" s="543"/>
      <c r="N116" s="543"/>
      <c r="O116" s="543"/>
      <c r="P116" s="543"/>
      <c r="Q116" s="178"/>
      <c r="R116" s="164">
        <f t="shared" si="1"/>
        <v>26000</v>
      </c>
      <c r="S116" s="49"/>
      <c r="T116" s="48"/>
    </row>
    <row r="117" spans="1:20" s="47" customFormat="1" ht="14.25">
      <c r="A117" s="955" t="s">
        <v>101</v>
      </c>
      <c r="B117" s="543"/>
      <c r="C117" s="543"/>
      <c r="D117" s="543"/>
      <c r="E117" s="543"/>
      <c r="F117" s="543"/>
      <c r="G117" s="543">
        <v>16230</v>
      </c>
      <c r="H117" s="543"/>
      <c r="I117" s="543"/>
      <c r="J117" s="543">
        <v>25000</v>
      </c>
      <c r="K117" s="543"/>
      <c r="L117" s="543"/>
      <c r="M117" s="543"/>
      <c r="N117" s="543"/>
      <c r="O117" s="543"/>
      <c r="P117" s="543"/>
      <c r="Q117" s="178"/>
      <c r="R117" s="164">
        <f t="shared" si="1"/>
        <v>41230</v>
      </c>
      <c r="S117" s="49"/>
      <c r="T117" s="48"/>
    </row>
    <row r="118" spans="1:20" s="47" customFormat="1" ht="14.25">
      <c r="A118" s="955" t="s">
        <v>217</v>
      </c>
      <c r="B118" s="543"/>
      <c r="C118" s="543"/>
      <c r="D118" s="543"/>
      <c r="E118" s="543"/>
      <c r="F118" s="543"/>
      <c r="G118" s="543">
        <v>16230</v>
      </c>
      <c r="H118" s="543"/>
      <c r="I118" s="543"/>
      <c r="J118" s="543">
        <v>0</v>
      </c>
      <c r="K118" s="543"/>
      <c r="L118" s="543"/>
      <c r="M118" s="543"/>
      <c r="N118" s="543"/>
      <c r="O118" s="543"/>
      <c r="P118" s="543"/>
      <c r="Q118" s="178"/>
      <c r="R118" s="164">
        <f t="shared" si="1"/>
        <v>16230</v>
      </c>
      <c r="S118" s="49"/>
      <c r="T118" s="48"/>
    </row>
    <row r="119" spans="1:20" s="47" customFormat="1" ht="14.25">
      <c r="A119" s="955" t="s">
        <v>218</v>
      </c>
      <c r="B119" s="543"/>
      <c r="C119" s="543"/>
      <c r="D119" s="543"/>
      <c r="E119" s="543"/>
      <c r="F119" s="543"/>
      <c r="G119" s="506">
        <f>G118/G117</f>
        <v>1</v>
      </c>
      <c r="H119" s="543"/>
      <c r="I119" s="543"/>
      <c r="J119" s="543"/>
      <c r="K119" s="543"/>
      <c r="L119" s="543"/>
      <c r="M119" s="543"/>
      <c r="N119" s="543"/>
      <c r="O119" s="543"/>
      <c r="P119" s="543"/>
      <c r="Q119" s="178"/>
      <c r="R119" s="472">
        <f>R118/R117</f>
        <v>0.39364540383216107</v>
      </c>
      <c r="S119" s="49"/>
      <c r="T119" s="48"/>
    </row>
    <row r="120" spans="1:20" s="47" customFormat="1" ht="26.25">
      <c r="A120" s="958" t="s">
        <v>887</v>
      </c>
      <c r="B120" s="543"/>
      <c r="C120" s="543"/>
      <c r="D120" s="543"/>
      <c r="E120" s="543"/>
      <c r="F120" s="543"/>
      <c r="G120" s="543"/>
      <c r="H120" s="543"/>
      <c r="I120" s="543"/>
      <c r="J120" s="543"/>
      <c r="K120" s="543">
        <v>27433</v>
      </c>
      <c r="L120" s="543"/>
      <c r="M120" s="543"/>
      <c r="N120" s="543"/>
      <c r="O120" s="543"/>
      <c r="P120" s="543"/>
      <c r="Q120" s="178"/>
      <c r="R120" s="164">
        <f t="shared" si="1"/>
        <v>27433</v>
      </c>
      <c r="S120" s="49"/>
      <c r="T120" s="48"/>
    </row>
    <row r="121" spans="1:20" s="47" customFormat="1" ht="14.25">
      <c r="A121" s="958" t="s">
        <v>101</v>
      </c>
      <c r="B121" s="543"/>
      <c r="C121" s="543"/>
      <c r="D121" s="543"/>
      <c r="E121" s="543"/>
      <c r="F121" s="543"/>
      <c r="G121" s="543"/>
      <c r="H121" s="543"/>
      <c r="I121" s="543"/>
      <c r="J121" s="543"/>
      <c r="K121" s="543">
        <v>72581</v>
      </c>
      <c r="L121" s="543"/>
      <c r="M121" s="543"/>
      <c r="N121" s="543"/>
      <c r="O121" s="543"/>
      <c r="P121" s="543"/>
      <c r="Q121" s="178"/>
      <c r="R121" s="164">
        <f t="shared" si="1"/>
        <v>72581</v>
      </c>
      <c r="S121" s="49"/>
      <c r="T121" s="48"/>
    </row>
    <row r="122" spans="1:20" s="47" customFormat="1" ht="14.25">
      <c r="A122" s="958" t="s">
        <v>217</v>
      </c>
      <c r="B122" s="543"/>
      <c r="C122" s="543"/>
      <c r="D122" s="543"/>
      <c r="E122" s="543"/>
      <c r="F122" s="543"/>
      <c r="G122" s="543"/>
      <c r="H122" s="543"/>
      <c r="I122" s="543"/>
      <c r="J122" s="543"/>
      <c r="K122" s="543">
        <v>72134</v>
      </c>
      <c r="L122" s="543"/>
      <c r="M122" s="543"/>
      <c r="N122" s="543"/>
      <c r="O122" s="543"/>
      <c r="P122" s="543"/>
      <c r="Q122" s="178"/>
      <c r="R122" s="164">
        <f t="shared" si="1"/>
        <v>72134</v>
      </c>
      <c r="S122" s="49"/>
      <c r="T122" s="48"/>
    </row>
    <row r="123" spans="1:20" s="47" customFormat="1" ht="14.25">
      <c r="A123" s="955" t="s">
        <v>218</v>
      </c>
      <c r="B123" s="344"/>
      <c r="C123" s="543"/>
      <c r="D123" s="543"/>
      <c r="E123" s="543"/>
      <c r="F123" s="543"/>
      <c r="G123" s="543"/>
      <c r="H123" s="543"/>
      <c r="I123" s="543"/>
      <c r="J123" s="543"/>
      <c r="K123" s="344">
        <f>K122/K121</f>
        <v>0.9938413634422232</v>
      </c>
      <c r="L123" s="543"/>
      <c r="M123" s="543"/>
      <c r="N123" s="543"/>
      <c r="O123" s="543"/>
      <c r="P123" s="543"/>
      <c r="Q123" s="178"/>
      <c r="R123" s="472">
        <f>R122/R121</f>
        <v>0.9938413634422232</v>
      </c>
      <c r="S123" s="49"/>
      <c r="T123" s="48"/>
    </row>
    <row r="124" spans="1:20" s="47" customFormat="1" ht="14.25">
      <c r="A124" s="960" t="s">
        <v>316</v>
      </c>
      <c r="B124" s="543"/>
      <c r="C124" s="543"/>
      <c r="D124" s="543"/>
      <c r="E124" s="543"/>
      <c r="F124" s="543"/>
      <c r="G124" s="543"/>
      <c r="H124" s="543"/>
      <c r="I124" s="543"/>
      <c r="J124" s="543"/>
      <c r="K124" s="543"/>
      <c r="L124" s="543"/>
      <c r="M124" s="543"/>
      <c r="N124" s="543"/>
      <c r="O124" s="543"/>
      <c r="P124" s="543"/>
      <c r="Q124" s="178"/>
      <c r="R124" s="164">
        <f t="shared" si="1"/>
        <v>0</v>
      </c>
      <c r="S124" s="49"/>
      <c r="T124" s="48"/>
    </row>
    <row r="125" spans="1:20" s="47" customFormat="1" ht="14.25">
      <c r="A125" s="955" t="s">
        <v>101</v>
      </c>
      <c r="B125" s="543"/>
      <c r="C125" s="543"/>
      <c r="D125" s="543"/>
      <c r="E125" s="543"/>
      <c r="F125" s="543">
        <v>5411</v>
      </c>
      <c r="G125" s="543"/>
      <c r="H125" s="543"/>
      <c r="I125" s="543"/>
      <c r="J125" s="543"/>
      <c r="K125" s="543"/>
      <c r="L125" s="543"/>
      <c r="M125" s="543"/>
      <c r="N125" s="543"/>
      <c r="O125" s="543"/>
      <c r="P125" s="543"/>
      <c r="Q125" s="178">
        <v>67776</v>
      </c>
      <c r="R125" s="164">
        <f t="shared" si="1"/>
        <v>73187</v>
      </c>
      <c r="S125" s="49"/>
      <c r="T125" s="48"/>
    </row>
    <row r="126" spans="1:20" s="47" customFormat="1" ht="14.25">
      <c r="A126" s="955" t="s">
        <v>217</v>
      </c>
      <c r="B126" s="543"/>
      <c r="C126" s="543"/>
      <c r="D126" s="543"/>
      <c r="E126" s="543"/>
      <c r="F126" s="543">
        <v>5411</v>
      </c>
      <c r="G126" s="543"/>
      <c r="H126" s="543"/>
      <c r="I126" s="543"/>
      <c r="J126" s="543"/>
      <c r="K126" s="543"/>
      <c r="L126" s="543"/>
      <c r="M126" s="543"/>
      <c r="N126" s="543"/>
      <c r="O126" s="543"/>
      <c r="P126" s="543"/>
      <c r="Q126" s="178">
        <v>31442</v>
      </c>
      <c r="R126" s="164">
        <f t="shared" si="1"/>
        <v>36853</v>
      </c>
      <c r="S126" s="49"/>
      <c r="T126" s="48"/>
    </row>
    <row r="127" spans="1:20" s="47" customFormat="1" ht="14.25">
      <c r="A127" s="955" t="s">
        <v>304</v>
      </c>
      <c r="B127" s="543"/>
      <c r="C127" s="543"/>
      <c r="D127" s="543"/>
      <c r="E127" s="543"/>
      <c r="F127" s="543">
        <v>5411</v>
      </c>
      <c r="G127" s="543"/>
      <c r="H127" s="543"/>
      <c r="I127" s="543"/>
      <c r="J127" s="543"/>
      <c r="K127" s="543"/>
      <c r="L127" s="543"/>
      <c r="M127" s="543"/>
      <c r="N127" s="543"/>
      <c r="O127" s="543"/>
      <c r="P127" s="543"/>
      <c r="Q127" s="178">
        <v>31442</v>
      </c>
      <c r="R127" s="164">
        <f t="shared" si="1"/>
        <v>36853</v>
      </c>
      <c r="S127" s="49"/>
      <c r="T127" s="48"/>
    </row>
    <row r="128" spans="1:20" s="47" customFormat="1" ht="14.25">
      <c r="A128" s="955" t="s">
        <v>218</v>
      </c>
      <c r="B128" s="543"/>
      <c r="C128" s="543"/>
      <c r="D128" s="543"/>
      <c r="E128" s="543"/>
      <c r="F128" s="507">
        <f>F126/F125</f>
        <v>1</v>
      </c>
      <c r="G128" s="543"/>
      <c r="H128" s="543"/>
      <c r="I128" s="543"/>
      <c r="J128" s="543"/>
      <c r="K128" s="543"/>
      <c r="L128" s="543"/>
      <c r="M128" s="543"/>
      <c r="N128" s="543"/>
      <c r="O128" s="543"/>
      <c r="P128" s="543"/>
      <c r="Q128" s="950">
        <f>Q127/Q126</f>
        <v>1</v>
      </c>
      <c r="R128" s="511">
        <f>R127/R126</f>
        <v>1</v>
      </c>
      <c r="S128" s="49"/>
      <c r="T128" s="48"/>
    </row>
    <row r="129" spans="1:19" s="47" customFormat="1" ht="24.75" customHeight="1">
      <c r="A129" s="955" t="s">
        <v>317</v>
      </c>
      <c r="B129" s="543"/>
      <c r="C129" s="543"/>
      <c r="D129" s="543">
        <v>13500</v>
      </c>
      <c r="E129" s="543"/>
      <c r="F129" s="543"/>
      <c r="G129" s="543"/>
      <c r="H129" s="543"/>
      <c r="I129" s="543"/>
      <c r="J129" s="543">
        <v>2500</v>
      </c>
      <c r="K129" s="543"/>
      <c r="L129" s="543"/>
      <c r="M129" s="543"/>
      <c r="N129" s="543"/>
      <c r="O129" s="543"/>
      <c r="P129" s="543"/>
      <c r="Q129" s="178"/>
      <c r="R129" s="544">
        <f>SUM(B129:P129)</f>
        <v>16000</v>
      </c>
      <c r="S129" s="49"/>
    </row>
    <row r="130" spans="1:19" s="47" customFormat="1" ht="14.25">
      <c r="A130" s="955" t="s">
        <v>101</v>
      </c>
      <c r="B130" s="543"/>
      <c r="C130" s="543"/>
      <c r="D130" s="543">
        <v>13500</v>
      </c>
      <c r="E130" s="555"/>
      <c r="F130" s="555"/>
      <c r="G130" s="555"/>
      <c r="H130" s="555"/>
      <c r="I130" s="555"/>
      <c r="J130" s="555">
        <v>2500</v>
      </c>
      <c r="K130" s="555"/>
      <c r="L130" s="555"/>
      <c r="M130" s="555"/>
      <c r="N130" s="555"/>
      <c r="O130" s="555"/>
      <c r="P130" s="555"/>
      <c r="Q130" s="180"/>
      <c r="R130" s="544">
        <f>SUM(B130:P130)</f>
        <v>16000</v>
      </c>
      <c r="S130" s="49"/>
    </row>
    <row r="131" spans="1:19" s="47" customFormat="1" ht="14.25">
      <c r="A131" s="955" t="s">
        <v>217</v>
      </c>
      <c r="B131" s="543"/>
      <c r="C131" s="543"/>
      <c r="D131" s="543">
        <v>13500</v>
      </c>
      <c r="E131" s="543"/>
      <c r="F131" s="543"/>
      <c r="G131" s="543"/>
      <c r="H131" s="543"/>
      <c r="I131" s="543"/>
      <c r="J131" s="543">
        <v>0</v>
      </c>
      <c r="K131" s="543"/>
      <c r="L131" s="543"/>
      <c r="M131" s="543"/>
      <c r="N131" s="543"/>
      <c r="O131" s="543"/>
      <c r="P131" s="543"/>
      <c r="Q131" s="178"/>
      <c r="R131" s="544">
        <f>SUM(B131:P131)</f>
        <v>13500</v>
      </c>
      <c r="S131" s="49"/>
    </row>
    <row r="132" spans="1:19" s="47" customFormat="1" ht="14.25">
      <c r="A132" s="954" t="s">
        <v>97</v>
      </c>
      <c r="B132" s="543"/>
      <c r="C132" s="543"/>
      <c r="D132" s="543">
        <v>13500</v>
      </c>
      <c r="E132" s="543"/>
      <c r="F132" s="543"/>
      <c r="G132" s="543"/>
      <c r="H132" s="543"/>
      <c r="I132" s="543"/>
      <c r="J132" s="543"/>
      <c r="K132" s="543"/>
      <c r="L132" s="543"/>
      <c r="M132" s="543"/>
      <c r="N132" s="543"/>
      <c r="O132" s="543"/>
      <c r="P132" s="543"/>
      <c r="Q132" s="543"/>
      <c r="R132" s="544">
        <f>SUM(B132:P132)</f>
        <v>13500</v>
      </c>
      <c r="S132" s="49"/>
    </row>
    <row r="133" spans="1:19" s="47" customFormat="1" ht="14.25">
      <c r="A133" s="955" t="s">
        <v>218</v>
      </c>
      <c r="B133" s="543"/>
      <c r="C133" s="543"/>
      <c r="D133" s="506">
        <f>D131/D130</f>
        <v>1</v>
      </c>
      <c r="E133" s="543"/>
      <c r="F133" s="543"/>
      <c r="G133" s="543"/>
      <c r="H133" s="543"/>
      <c r="I133" s="543"/>
      <c r="J133" s="344">
        <f>J131/J130</f>
        <v>0</v>
      </c>
      <c r="K133" s="344"/>
      <c r="L133" s="344"/>
      <c r="M133" s="344"/>
      <c r="N133" s="344"/>
      <c r="O133" s="344"/>
      <c r="P133" s="344"/>
      <c r="Q133" s="344"/>
      <c r="R133" s="316">
        <f>R131/R130</f>
        <v>0.84375</v>
      </c>
      <c r="S133" s="49"/>
    </row>
    <row r="134" spans="1:19" s="47" customFormat="1" ht="26.25">
      <c r="A134" s="955" t="s">
        <v>892</v>
      </c>
      <c r="B134" s="543"/>
      <c r="C134" s="543"/>
      <c r="D134" s="506"/>
      <c r="E134" s="543"/>
      <c r="F134" s="543"/>
      <c r="G134" s="543"/>
      <c r="H134" s="543"/>
      <c r="I134" s="543"/>
      <c r="J134" s="344"/>
      <c r="K134" s="344"/>
      <c r="L134" s="344"/>
      <c r="M134" s="344"/>
      <c r="N134" s="344"/>
      <c r="O134" s="344"/>
      <c r="P134" s="344"/>
      <c r="Q134" s="543"/>
      <c r="R134" s="544">
        <f>SUM(B134:Q134)</f>
        <v>0</v>
      </c>
      <c r="S134" s="49"/>
    </row>
    <row r="135" spans="1:19" s="47" customFormat="1" ht="14.25">
      <c r="A135" s="955" t="s">
        <v>101</v>
      </c>
      <c r="B135" s="543"/>
      <c r="C135" s="543"/>
      <c r="D135" s="506"/>
      <c r="E135" s="543"/>
      <c r="F135" s="543"/>
      <c r="G135" s="543"/>
      <c r="H135" s="543"/>
      <c r="I135" s="543"/>
      <c r="J135" s="555">
        <v>6498</v>
      </c>
      <c r="K135" s="344"/>
      <c r="L135" s="344"/>
      <c r="M135" s="344"/>
      <c r="N135" s="344"/>
      <c r="O135" s="344"/>
      <c r="P135" s="344"/>
      <c r="Q135" s="543"/>
      <c r="R135" s="544">
        <f>SUM(B135:Q135)</f>
        <v>6498</v>
      </c>
      <c r="S135" s="49"/>
    </row>
    <row r="136" spans="1:19" s="47" customFormat="1" ht="14.25">
      <c r="A136" s="539" t="s">
        <v>217</v>
      </c>
      <c r="B136" s="543"/>
      <c r="C136" s="543"/>
      <c r="D136" s="506"/>
      <c r="E136" s="543"/>
      <c r="F136" s="543"/>
      <c r="G136" s="543"/>
      <c r="H136" s="543"/>
      <c r="I136" s="543"/>
      <c r="J136" s="344"/>
      <c r="K136" s="344"/>
      <c r="L136" s="344"/>
      <c r="M136" s="344"/>
      <c r="N136" s="344"/>
      <c r="O136" s="344"/>
      <c r="P136" s="344"/>
      <c r="Q136" s="344"/>
      <c r="R136" s="544">
        <f>SUM(B136:Q136)</f>
        <v>0</v>
      </c>
      <c r="S136" s="49"/>
    </row>
    <row r="137" spans="1:19" s="47" customFormat="1" ht="15" thickBot="1">
      <c r="A137" s="1131" t="s">
        <v>218</v>
      </c>
      <c r="B137" s="552"/>
      <c r="C137" s="552"/>
      <c r="D137" s="915"/>
      <c r="E137" s="552"/>
      <c r="F137" s="552"/>
      <c r="G137" s="552"/>
      <c r="H137" s="552"/>
      <c r="I137" s="552"/>
      <c r="J137" s="345"/>
      <c r="K137" s="345"/>
      <c r="L137" s="345"/>
      <c r="M137" s="345"/>
      <c r="N137" s="345"/>
      <c r="O137" s="345"/>
      <c r="P137" s="345"/>
      <c r="Q137" s="345"/>
      <c r="R137" s="352"/>
      <c r="S137" s="49"/>
    </row>
    <row r="138" spans="1:19" s="47" customFormat="1" ht="26.25">
      <c r="A138" s="953" t="s">
        <v>891</v>
      </c>
      <c r="B138" s="557"/>
      <c r="C138" s="557"/>
      <c r="D138" s="508"/>
      <c r="E138" s="557"/>
      <c r="F138" s="557">
        <v>0</v>
      </c>
      <c r="G138" s="557"/>
      <c r="H138" s="557"/>
      <c r="I138" s="557"/>
      <c r="J138" s="365"/>
      <c r="K138" s="365"/>
      <c r="L138" s="365"/>
      <c r="M138" s="365"/>
      <c r="N138" s="365"/>
      <c r="O138" s="365"/>
      <c r="P138" s="365"/>
      <c r="Q138" s="365"/>
      <c r="R138" s="164">
        <f aca="true" t="shared" si="2" ref="R138:R149">SUM(B138:Q138)</f>
        <v>0</v>
      </c>
      <c r="S138" s="49"/>
    </row>
    <row r="139" spans="1:19" s="47" customFormat="1" ht="14.25">
      <c r="A139" s="955" t="s">
        <v>101</v>
      </c>
      <c r="B139" s="543"/>
      <c r="C139" s="543"/>
      <c r="D139" s="506"/>
      <c r="E139" s="543"/>
      <c r="F139" s="543">
        <v>540</v>
      </c>
      <c r="G139" s="543"/>
      <c r="H139" s="543"/>
      <c r="I139" s="543"/>
      <c r="J139" s="344"/>
      <c r="K139" s="344"/>
      <c r="L139" s="344"/>
      <c r="M139" s="344"/>
      <c r="N139" s="344"/>
      <c r="O139" s="344"/>
      <c r="P139" s="344"/>
      <c r="Q139" s="344"/>
      <c r="R139" s="544">
        <f t="shared" si="2"/>
        <v>540</v>
      </c>
      <c r="S139" s="49"/>
    </row>
    <row r="140" spans="1:19" s="47" customFormat="1" ht="14.25">
      <c r="A140" s="955" t="s">
        <v>217</v>
      </c>
      <c r="B140" s="543"/>
      <c r="C140" s="543"/>
      <c r="D140" s="506"/>
      <c r="E140" s="543"/>
      <c r="F140" s="543">
        <v>540</v>
      </c>
      <c r="G140" s="543"/>
      <c r="H140" s="543"/>
      <c r="I140" s="543"/>
      <c r="J140" s="344"/>
      <c r="K140" s="344"/>
      <c r="L140" s="344"/>
      <c r="M140" s="344"/>
      <c r="N140" s="344"/>
      <c r="O140" s="344"/>
      <c r="P140" s="344"/>
      <c r="Q140" s="344"/>
      <c r="R140" s="544">
        <f t="shared" si="2"/>
        <v>540</v>
      </c>
      <c r="S140" s="49"/>
    </row>
    <row r="141" spans="1:19" s="47" customFormat="1" ht="14.25">
      <c r="A141" s="955" t="s">
        <v>218</v>
      </c>
      <c r="B141" s="543"/>
      <c r="C141" s="543"/>
      <c r="D141" s="506"/>
      <c r="E141" s="543"/>
      <c r="F141" s="506">
        <f>F140/F139</f>
        <v>1</v>
      </c>
      <c r="G141" s="543"/>
      <c r="H141" s="543"/>
      <c r="I141" s="543"/>
      <c r="J141" s="344"/>
      <c r="K141" s="344"/>
      <c r="L141" s="344"/>
      <c r="M141" s="344"/>
      <c r="N141" s="344"/>
      <c r="O141" s="344"/>
      <c r="P141" s="344"/>
      <c r="Q141" s="344"/>
      <c r="R141" s="511">
        <f t="shared" si="2"/>
        <v>1</v>
      </c>
      <c r="S141" s="49"/>
    </row>
    <row r="142" spans="1:19" s="47" customFormat="1" ht="26.25">
      <c r="A142" s="959" t="s">
        <v>895</v>
      </c>
      <c r="B142" s="543"/>
      <c r="C142" s="543"/>
      <c r="D142" s="506"/>
      <c r="E142" s="543"/>
      <c r="F142" s="543"/>
      <c r="G142" s="543"/>
      <c r="H142" s="543"/>
      <c r="I142" s="543"/>
      <c r="J142" s="344"/>
      <c r="K142" s="344"/>
      <c r="L142" s="344"/>
      <c r="M142" s="344"/>
      <c r="N142" s="344"/>
      <c r="O142" s="344"/>
      <c r="P142" s="344"/>
      <c r="Q142" s="344"/>
      <c r="R142" s="544">
        <f t="shared" si="2"/>
        <v>0</v>
      </c>
      <c r="S142" s="49"/>
    </row>
    <row r="143" spans="1:19" s="47" customFormat="1" ht="14.25">
      <c r="A143" s="958" t="s">
        <v>101</v>
      </c>
      <c r="B143" s="543"/>
      <c r="C143" s="543"/>
      <c r="D143" s="506"/>
      <c r="E143" s="543"/>
      <c r="F143" s="543"/>
      <c r="G143" s="543"/>
      <c r="H143" s="543"/>
      <c r="I143" s="543"/>
      <c r="J143" s="344"/>
      <c r="K143" s="344"/>
      <c r="L143" s="344"/>
      <c r="M143" s="344"/>
      <c r="N143" s="344"/>
      <c r="O143" s="344"/>
      <c r="P143" s="344"/>
      <c r="Q143" s="344"/>
      <c r="R143" s="544">
        <f t="shared" si="2"/>
        <v>0</v>
      </c>
      <c r="S143" s="49"/>
    </row>
    <row r="144" spans="1:19" s="47" customFormat="1" ht="14.25">
      <c r="A144" s="958" t="s">
        <v>217</v>
      </c>
      <c r="B144" s="543"/>
      <c r="C144" s="543"/>
      <c r="D144" s="506"/>
      <c r="E144" s="543"/>
      <c r="F144" s="543"/>
      <c r="G144" s="543"/>
      <c r="H144" s="543"/>
      <c r="I144" s="543"/>
      <c r="J144" s="344"/>
      <c r="K144" s="344"/>
      <c r="L144" s="344"/>
      <c r="M144" s="344"/>
      <c r="N144" s="344"/>
      <c r="O144" s="344"/>
      <c r="P144" s="555">
        <v>3005000</v>
      </c>
      <c r="Q144" s="344"/>
      <c r="R144" s="544">
        <f t="shared" si="2"/>
        <v>3005000</v>
      </c>
      <c r="S144" s="49"/>
    </row>
    <row r="145" spans="1:19" s="47" customFormat="1" ht="14.25">
      <c r="A145" s="958" t="s">
        <v>218</v>
      </c>
      <c r="B145" s="543"/>
      <c r="C145" s="543"/>
      <c r="D145" s="506"/>
      <c r="E145" s="543"/>
      <c r="F145" s="543"/>
      <c r="G145" s="543"/>
      <c r="H145" s="543"/>
      <c r="I145" s="543"/>
      <c r="J145" s="344"/>
      <c r="K145" s="344"/>
      <c r="L145" s="344"/>
      <c r="M145" s="344"/>
      <c r="N145" s="344"/>
      <c r="O145" s="344"/>
      <c r="P145" s="344"/>
      <c r="Q145" s="344"/>
      <c r="R145" s="544">
        <f t="shared" si="2"/>
        <v>0</v>
      </c>
      <c r="S145" s="49"/>
    </row>
    <row r="146" spans="1:19" s="47" customFormat="1" ht="26.25">
      <c r="A146" s="955" t="s">
        <v>890</v>
      </c>
      <c r="B146" s="543"/>
      <c r="C146" s="543"/>
      <c r="D146" s="543"/>
      <c r="E146" s="543"/>
      <c r="F146" s="543">
        <v>0</v>
      </c>
      <c r="G146" s="543"/>
      <c r="H146" s="543"/>
      <c r="I146" s="543"/>
      <c r="J146" s="543"/>
      <c r="K146" s="543"/>
      <c r="L146" s="543"/>
      <c r="M146" s="543"/>
      <c r="N146" s="543"/>
      <c r="O146" s="543"/>
      <c r="P146" s="543"/>
      <c r="Q146" s="543"/>
      <c r="R146" s="544">
        <f t="shared" si="2"/>
        <v>0</v>
      </c>
      <c r="S146" s="49"/>
    </row>
    <row r="147" spans="1:19" s="47" customFormat="1" ht="14.25">
      <c r="A147" s="955" t="s">
        <v>101</v>
      </c>
      <c r="B147" s="543"/>
      <c r="C147" s="543"/>
      <c r="D147" s="543"/>
      <c r="E147" s="543"/>
      <c r="F147" s="543">
        <v>18441</v>
      </c>
      <c r="G147" s="543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4">
        <f t="shared" si="2"/>
        <v>18441</v>
      </c>
      <c r="S147" s="49"/>
    </row>
    <row r="148" spans="1:19" s="47" customFormat="1" ht="14.25">
      <c r="A148" s="955" t="s">
        <v>217</v>
      </c>
      <c r="B148" s="543"/>
      <c r="C148" s="543"/>
      <c r="D148" s="543"/>
      <c r="E148" s="543"/>
      <c r="F148" s="543">
        <v>18441</v>
      </c>
      <c r="G148" s="543"/>
      <c r="H148" s="543"/>
      <c r="I148" s="543"/>
      <c r="J148" s="543"/>
      <c r="K148" s="543"/>
      <c r="L148" s="543"/>
      <c r="M148" s="543"/>
      <c r="N148" s="543"/>
      <c r="O148" s="543"/>
      <c r="P148" s="543"/>
      <c r="Q148" s="543"/>
      <c r="R148" s="544">
        <f t="shared" si="2"/>
        <v>18441</v>
      </c>
      <c r="S148" s="49"/>
    </row>
    <row r="149" spans="1:19" s="47" customFormat="1" ht="14.25">
      <c r="A149" s="958" t="s">
        <v>304</v>
      </c>
      <c r="B149" s="547"/>
      <c r="C149" s="547"/>
      <c r="D149" s="547"/>
      <c r="E149" s="547"/>
      <c r="F149" s="547">
        <v>17984</v>
      </c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995">
        <f t="shared" si="2"/>
        <v>17984</v>
      </c>
      <c r="S149" s="49"/>
    </row>
    <row r="150" spans="1:19" s="47" customFormat="1" ht="15" thickBot="1">
      <c r="A150" s="956" t="s">
        <v>218</v>
      </c>
      <c r="B150" s="915"/>
      <c r="C150" s="915"/>
      <c r="D150" s="915"/>
      <c r="E150" s="915"/>
      <c r="F150" s="915">
        <f>F148/F147</f>
        <v>1</v>
      </c>
      <c r="G150" s="915"/>
      <c r="H150" s="915"/>
      <c r="I150" s="915"/>
      <c r="J150" s="915"/>
      <c r="K150" s="915"/>
      <c r="L150" s="915"/>
      <c r="M150" s="915"/>
      <c r="N150" s="915"/>
      <c r="O150" s="915"/>
      <c r="P150" s="915"/>
      <c r="Q150" s="915"/>
      <c r="R150" s="996">
        <f>R148/R147</f>
        <v>1</v>
      </c>
      <c r="S150" s="49"/>
    </row>
    <row r="151" spans="1:21" s="2" customFormat="1" ht="15">
      <c r="A151" s="914" t="s">
        <v>47</v>
      </c>
      <c r="B151" s="913">
        <f aca="true" t="shared" si="3" ref="B151:R151">SUM(B6+B11+B15+B20+B25+B29+B34+B39+B44+B49+B66+B71+B75+B79+B84+B88+B92+B96+B100+B104+B108+B112+B116+B120+B129+B53+B57+B62+B146+B134)</f>
        <v>62138</v>
      </c>
      <c r="C151" s="913">
        <f t="shared" si="3"/>
        <v>19373</v>
      </c>
      <c r="D151" s="913">
        <f t="shared" si="3"/>
        <v>374421</v>
      </c>
      <c r="E151" s="913">
        <f t="shared" si="3"/>
        <v>1100</v>
      </c>
      <c r="F151" s="913">
        <f t="shared" si="3"/>
        <v>94610</v>
      </c>
      <c r="G151" s="913">
        <f t="shared" si="3"/>
        <v>71822</v>
      </c>
      <c r="H151" s="913">
        <f t="shared" si="3"/>
        <v>91254</v>
      </c>
      <c r="I151" s="913">
        <f t="shared" si="3"/>
        <v>0</v>
      </c>
      <c r="J151" s="913">
        <f t="shared" si="3"/>
        <v>270247</v>
      </c>
      <c r="K151" s="913">
        <f t="shared" si="3"/>
        <v>137450</v>
      </c>
      <c r="L151" s="913">
        <f t="shared" si="3"/>
        <v>27005</v>
      </c>
      <c r="M151" s="913">
        <f t="shared" si="3"/>
        <v>121712</v>
      </c>
      <c r="N151" s="913">
        <f t="shared" si="3"/>
        <v>0</v>
      </c>
      <c r="O151" s="913">
        <f t="shared" si="3"/>
        <v>1814870</v>
      </c>
      <c r="P151" s="913">
        <f t="shared" si="3"/>
        <v>0</v>
      </c>
      <c r="Q151" s="913">
        <f t="shared" si="3"/>
        <v>0</v>
      </c>
      <c r="R151" s="997">
        <f t="shared" si="3"/>
        <v>3086002</v>
      </c>
      <c r="S151" s="8"/>
      <c r="T151" s="8"/>
      <c r="U151" s="8"/>
    </row>
    <row r="152" spans="1:21" s="2" customFormat="1" ht="15">
      <c r="A152" s="134" t="s">
        <v>101</v>
      </c>
      <c r="B152" s="135">
        <f aca="true" t="shared" si="4" ref="B152:R152">B7+B12+B16+B21+B26+B30+B35+B40+B45+B50+B54+B58+B63+B67+B72+B76+B80+B85+B89+B97+B101+B105+B109+B113+B117+B121+B125+B130+B93+B147+B139+B135</f>
        <v>61149</v>
      </c>
      <c r="C152" s="135">
        <f t="shared" si="4"/>
        <v>20659</v>
      </c>
      <c r="D152" s="135">
        <f t="shared" si="4"/>
        <v>461904</v>
      </c>
      <c r="E152" s="135">
        <f t="shared" si="4"/>
        <v>5958</v>
      </c>
      <c r="F152" s="135">
        <f t="shared" si="4"/>
        <v>107451</v>
      </c>
      <c r="G152" s="135">
        <f t="shared" si="4"/>
        <v>210696</v>
      </c>
      <c r="H152" s="135">
        <f t="shared" si="4"/>
        <v>23353</v>
      </c>
      <c r="I152" s="135">
        <f t="shared" si="4"/>
        <v>600</v>
      </c>
      <c r="J152" s="135">
        <f t="shared" si="4"/>
        <v>288567</v>
      </c>
      <c r="K152" s="135">
        <f t="shared" si="4"/>
        <v>281808</v>
      </c>
      <c r="L152" s="135">
        <f t="shared" si="4"/>
        <v>32510</v>
      </c>
      <c r="M152" s="135">
        <f t="shared" si="4"/>
        <v>214649</v>
      </c>
      <c r="N152" s="135">
        <f t="shared" si="4"/>
        <v>42069</v>
      </c>
      <c r="O152" s="135">
        <f t="shared" si="4"/>
        <v>1892672</v>
      </c>
      <c r="P152" s="135">
        <f t="shared" si="4"/>
        <v>0</v>
      </c>
      <c r="Q152" s="135">
        <f t="shared" si="4"/>
        <v>67776</v>
      </c>
      <c r="R152" s="998">
        <f t="shared" si="4"/>
        <v>3711821</v>
      </c>
      <c r="S152" s="8"/>
      <c r="T152" s="8"/>
      <c r="U152" s="8"/>
    </row>
    <row r="153" spans="1:21" s="2" customFormat="1" ht="15">
      <c r="A153" s="134" t="s">
        <v>217</v>
      </c>
      <c r="B153" s="135">
        <f aca="true" t="shared" si="5" ref="B153:R153">B8+B13+B17+B22+B27+B31+B36+B41+B46+B51+B55+B59+B64+B68+B73+B77+B81+B86+B90+B94+B98+B102+B106+B110+B114+B118+B122+B126+B131+B148+B140+B136+B144</f>
        <v>52946</v>
      </c>
      <c r="C153" s="135">
        <f t="shared" si="5"/>
        <v>14337</v>
      </c>
      <c r="D153" s="135">
        <f t="shared" si="5"/>
        <v>381954</v>
      </c>
      <c r="E153" s="135">
        <f t="shared" si="5"/>
        <v>5796</v>
      </c>
      <c r="F153" s="135">
        <f t="shared" si="5"/>
        <v>106700</v>
      </c>
      <c r="G153" s="135">
        <f t="shared" si="5"/>
        <v>188939</v>
      </c>
      <c r="H153" s="135">
        <f t="shared" si="5"/>
        <v>0</v>
      </c>
      <c r="I153" s="135">
        <f t="shared" si="5"/>
        <v>600</v>
      </c>
      <c r="J153" s="135">
        <f t="shared" si="5"/>
        <v>163921</v>
      </c>
      <c r="K153" s="135">
        <f t="shared" si="5"/>
        <v>228936</v>
      </c>
      <c r="L153" s="135">
        <f t="shared" si="5"/>
        <v>32509</v>
      </c>
      <c r="M153" s="135">
        <f t="shared" si="5"/>
        <v>0</v>
      </c>
      <c r="N153" s="135">
        <f t="shared" si="5"/>
        <v>42047</v>
      </c>
      <c r="O153" s="135">
        <f t="shared" si="5"/>
        <v>1723770</v>
      </c>
      <c r="P153" s="135">
        <f t="shared" si="5"/>
        <v>3005000</v>
      </c>
      <c r="Q153" s="135">
        <f t="shared" si="5"/>
        <v>31442</v>
      </c>
      <c r="R153" s="998">
        <f t="shared" si="5"/>
        <v>5978897</v>
      </c>
      <c r="S153" s="8"/>
      <c r="T153" s="8"/>
      <c r="U153" s="8"/>
    </row>
    <row r="154" spans="1:19" s="2" customFormat="1" ht="15">
      <c r="A154" s="556" t="s">
        <v>96</v>
      </c>
      <c r="B154" s="561">
        <f>SUM(B9+B18+B23+B32+B37+B42+B47+B82+B132+B127+B60+B69+B149)</f>
        <v>0</v>
      </c>
      <c r="C154" s="561">
        <f aca="true" t="shared" si="6" ref="C154:R154">SUM(C9+C18+C23+C32+C37+C42+C47+C82+C132+C127+C60+C69+C149)</f>
        <v>0</v>
      </c>
      <c r="D154" s="561">
        <f t="shared" si="6"/>
        <v>126600</v>
      </c>
      <c r="E154" s="561">
        <f t="shared" si="6"/>
        <v>0</v>
      </c>
      <c r="F154" s="561">
        <f t="shared" si="6"/>
        <v>89743</v>
      </c>
      <c r="G154" s="561">
        <f t="shared" si="6"/>
        <v>88039</v>
      </c>
      <c r="H154" s="561">
        <f t="shared" si="6"/>
        <v>0</v>
      </c>
      <c r="I154" s="561">
        <f t="shared" si="6"/>
        <v>0</v>
      </c>
      <c r="J154" s="561">
        <f t="shared" si="6"/>
        <v>18515</v>
      </c>
      <c r="K154" s="561">
        <f t="shared" si="6"/>
        <v>24352</v>
      </c>
      <c r="L154" s="561">
        <f t="shared" si="6"/>
        <v>0</v>
      </c>
      <c r="M154" s="561">
        <f t="shared" si="6"/>
        <v>0</v>
      </c>
      <c r="N154" s="561">
        <f t="shared" si="6"/>
        <v>0</v>
      </c>
      <c r="O154" s="561">
        <f t="shared" si="6"/>
        <v>0</v>
      </c>
      <c r="P154" s="561">
        <f t="shared" si="6"/>
        <v>0</v>
      </c>
      <c r="Q154" s="561">
        <f t="shared" si="6"/>
        <v>31442</v>
      </c>
      <c r="R154" s="999">
        <f t="shared" si="6"/>
        <v>378691</v>
      </c>
      <c r="S154" s="471"/>
    </row>
    <row r="155" spans="1:19" s="2" customFormat="1" ht="15">
      <c r="A155" s="451" t="s">
        <v>331</v>
      </c>
      <c r="B155" s="470">
        <f>B153-B154</f>
        <v>52946</v>
      </c>
      <c r="C155" s="470">
        <f aca="true" t="shared" si="7" ref="C155:R155">C153-C154</f>
        <v>14337</v>
      </c>
      <c r="D155" s="470">
        <f t="shared" si="7"/>
        <v>255354</v>
      </c>
      <c r="E155" s="470">
        <f t="shared" si="7"/>
        <v>5796</v>
      </c>
      <c r="F155" s="470">
        <f t="shared" si="7"/>
        <v>16957</v>
      </c>
      <c r="G155" s="470">
        <f t="shared" si="7"/>
        <v>100900</v>
      </c>
      <c r="H155" s="470">
        <f t="shared" si="7"/>
        <v>0</v>
      </c>
      <c r="I155" s="470">
        <f t="shared" si="7"/>
        <v>600</v>
      </c>
      <c r="J155" s="470">
        <f t="shared" si="7"/>
        <v>145406</v>
      </c>
      <c r="K155" s="470">
        <f t="shared" si="7"/>
        <v>204584</v>
      </c>
      <c r="L155" s="470"/>
      <c r="M155" s="470">
        <f t="shared" si="7"/>
        <v>0</v>
      </c>
      <c r="N155" s="470">
        <f t="shared" si="7"/>
        <v>42047</v>
      </c>
      <c r="O155" s="470">
        <f t="shared" si="7"/>
        <v>1723770</v>
      </c>
      <c r="P155" s="470">
        <f t="shared" si="7"/>
        <v>3005000</v>
      </c>
      <c r="Q155" s="470">
        <f t="shared" si="7"/>
        <v>0</v>
      </c>
      <c r="R155" s="595">
        <f t="shared" si="7"/>
        <v>5600206</v>
      </c>
      <c r="S155" s="8"/>
    </row>
    <row r="156" spans="1:18" ht="15.75" thickBot="1">
      <c r="A156" s="499" t="s">
        <v>218</v>
      </c>
      <c r="B156" s="500">
        <f>B153/B152</f>
        <v>0.865852262506337</v>
      </c>
      <c r="C156" s="503">
        <f>C153/C152</f>
        <v>0.6939832518514933</v>
      </c>
      <c r="D156" s="503">
        <f>D153/D152</f>
        <v>0.8269120856281825</v>
      </c>
      <c r="E156" s="501">
        <f>E153/E152</f>
        <v>0.972809667673716</v>
      </c>
      <c r="F156" s="500">
        <f aca="true" t="shared" si="8" ref="F156:R156">F153/F152</f>
        <v>0.9930107676987651</v>
      </c>
      <c r="G156" s="500">
        <f t="shared" si="8"/>
        <v>0.8967374795914493</v>
      </c>
      <c r="H156" s="501">
        <f t="shared" si="8"/>
        <v>0</v>
      </c>
      <c r="I156" s="503">
        <f t="shared" si="8"/>
        <v>1</v>
      </c>
      <c r="J156" s="500">
        <f t="shared" si="8"/>
        <v>0.5680517869333638</v>
      </c>
      <c r="K156" s="500">
        <f t="shared" si="8"/>
        <v>0.8123828989950604</v>
      </c>
      <c r="L156" s="503">
        <f t="shared" si="8"/>
        <v>0.9999692402337742</v>
      </c>
      <c r="M156" s="503">
        <f t="shared" si="8"/>
        <v>0</v>
      </c>
      <c r="N156" s="501"/>
      <c r="O156" s="500">
        <f t="shared" si="8"/>
        <v>0.9107600260372637</v>
      </c>
      <c r="P156" s="501"/>
      <c r="Q156" s="503">
        <f t="shared" si="8"/>
        <v>0.46391052880075545</v>
      </c>
      <c r="R156" s="502">
        <f t="shared" si="8"/>
        <v>1.6107719095290425</v>
      </c>
    </row>
  </sheetData>
  <sheetProtection/>
  <mergeCells count="18">
    <mergeCell ref="P2:P4"/>
    <mergeCell ref="Q2:Q4"/>
    <mergeCell ref="A1:A4"/>
    <mergeCell ref="B1:N1"/>
    <mergeCell ref="F3:I3"/>
    <mergeCell ref="O2:O4"/>
    <mergeCell ref="O1:Q1"/>
    <mergeCell ref="N3:N4"/>
    <mergeCell ref="R1:R4"/>
    <mergeCell ref="B2:I2"/>
    <mergeCell ref="B3:B4"/>
    <mergeCell ref="J2:N2"/>
    <mergeCell ref="C3:C4"/>
    <mergeCell ref="D3:D4"/>
    <mergeCell ref="E3:E4"/>
    <mergeCell ref="J3:J4"/>
    <mergeCell ref="K3:K4"/>
    <mergeCell ref="L3:M3"/>
  </mergeCells>
  <printOptions/>
  <pageMargins left="0.38" right="0.17" top="0.7086614173228347" bottom="0.15748031496062992" header="0.31496062992125984" footer="0.1968503937007874"/>
  <pageSetup horizontalDpi="600" verticalDpi="600" orientation="landscape" paperSize="9" scale="95" r:id="rId1"/>
  <headerFooter>
    <oddHeader>&amp;C&amp;"Book Antiqua,Félkövér"&amp;11Keszthely Város Önkormányzata
2015. évi főbb kiadásai jogcím-csoportonként és feladatonként&amp;R&amp;"Book Antiqua,Félkövér"9.sz. melléklet
ezer Ft</oddHeader>
    <oddFooter>&amp;C&amp;P</oddFooter>
  </headerFooter>
  <rowBreaks count="4" manualBreakCount="4">
    <brk id="33" max="18" man="1"/>
    <brk id="56" max="18" man="1"/>
    <brk id="83" max="255" man="1"/>
    <brk id="11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 Eszter</cp:lastModifiedBy>
  <cp:lastPrinted>2016-04-20T08:26:44Z</cp:lastPrinted>
  <dcterms:created xsi:type="dcterms:W3CDTF">2011-12-13T08:40:14Z</dcterms:created>
  <dcterms:modified xsi:type="dcterms:W3CDTF">2016-04-20T08:31:42Z</dcterms:modified>
  <cp:category/>
  <cp:version/>
  <cp:contentType/>
  <cp:contentStatus/>
</cp:coreProperties>
</file>